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26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29.xml" ContentType="application/vnd.openxmlformats-officedocument.spreadsheetml.comments+xml"/>
  <Override PartName="/xl/workbook.xml" ContentType="application/vnd.openxmlformats-officedocument.spreadsheetml.sheet.main+xml"/>
  <Override PartName="/xl/comments30.xml" ContentType="application/vnd.openxmlformats-officedocument.spreadsheetml.comments+xml"/>
  <Override PartName="/xl/comments28.xml" ContentType="application/vnd.openxmlformats-officedocument.spreadsheetml.comments+xml"/>
  <Override PartName="/xl/theme/theme1.xml" ContentType="application/vnd.openxmlformats-officedocument.theme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styles.xml" ContentType="application/vnd.openxmlformats-officedocument.spreadsheetml.styles+xml"/>
  <Override PartName="/xl/comments21.xml" ContentType="application/vnd.openxmlformats-officedocument.spreadsheetml.comments+xml"/>
  <Override PartName="/xl/worksheets/_rels/sheet33.xml.rels" ContentType="application/vnd.openxmlformats-package.relationships+xml"/>
  <Override PartName="/xl/worksheets/_rels/sheet21.xml.rels" ContentType="application/vnd.openxmlformats-package.relationships+xml"/>
  <Override PartName="/xl/worksheets/_rels/sheet32.xml.rels" ContentType="application/vnd.openxmlformats-package.relationships+xml"/>
  <Override PartName="/xl/worksheets/_rels/sheet31.xml.rels" ContentType="application/vnd.openxmlformats-package.relationships+xml"/>
  <Override PartName="/xl/worksheets/_rels/sheet30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comments25.xml" ContentType="application/vnd.openxmlformats-officedocument.spreadsheetml.comments+xml"/>
  <Override PartName="/xl/comments24.xml" ContentType="application/vnd.openxmlformats-officedocument.spreadsheetml.comments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drawing13.xml" ContentType="application/vnd.openxmlformats-officedocument.drawing+xml"/>
  <Override PartName="/xl/drawings/vmlDrawing9.vml" ContentType="application/vnd.openxmlformats-officedocument.vmlDrawing"/>
  <Override PartName="/xl/drawings/vmlDrawing8.vml" ContentType="application/vnd.openxmlformats-officedocument.vmlDrawing"/>
  <Override PartName="/xl/drawings/drawing9.xml" ContentType="application/vnd.openxmlformats-officedocument.drawing+xml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omments23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0" activeTab="20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Sheet7" sheetId="6" state="hidden" r:id="rId8"/>
    <sheet name="Sheet8" sheetId="7" state="hidden" r:id="rId9"/>
    <sheet name="Sheet9" sheetId="8" state="hidden" r:id="rId10"/>
    <sheet name="Sheet10" sheetId="9" state="hidden" r:id="rId11"/>
    <sheet name="Sheet11" sheetId="10" state="hidden" r:id="rId12"/>
    <sheet name="Sheet12" sheetId="11" state="hidden" r:id="rId13"/>
    <sheet name="Sheet13" sheetId="12" state="hidden" r:id="rId14"/>
    <sheet name="Sheet14" sheetId="13" state="hidden" r:id="rId15"/>
    <sheet name="Sheet15" sheetId="14" state="hidden" r:id="rId16"/>
    <sheet name="Sheet16" sheetId="15" state="hidden" r:id="rId17"/>
    <sheet name="Sheet17" sheetId="16" state="hidden" r:id="rId18"/>
    <sheet name="Sheet18" sheetId="17" state="hidden" r:id="rId19"/>
    <sheet name="Sheet19" sheetId="18" state="hidden" r:id="rId20"/>
    <sheet name="Sheet20" sheetId="19" state="hidden" r:id="rId21"/>
    <sheet name="Sheet21" sheetId="20" state="hidden" r:id="rId22"/>
    <sheet name="Jan" sheetId="21" state="visible" r:id="rId23"/>
    <sheet name="Jan 99a" sheetId="22" state="hidden" r:id="rId24"/>
    <sheet name="Feb" sheetId="23" state="visible" r:id="rId25"/>
    <sheet name="Mar" sheetId="24" state="visible" r:id="rId26"/>
    <sheet name="Apr" sheetId="25" state="visible" r:id="rId27"/>
    <sheet name="May" sheetId="26" state="visible" r:id="rId28"/>
    <sheet name="June" sheetId="27" state="visible" r:id="rId29"/>
    <sheet name="July" sheetId="28" state="visible" r:id="rId30"/>
    <sheet name="Aug " sheetId="29" state="visible" r:id="rId31"/>
    <sheet name="Sep" sheetId="30" state="visible" r:id="rId32"/>
    <sheet name="Oct " sheetId="31" state="visible" r:id="rId33"/>
    <sheet name="Nov " sheetId="32" state="visible" r:id="rId34"/>
    <sheet name="Dec " sheetId="33" state="visible" r:id="rId35"/>
    <sheet name="Notes" sheetId="34" state="visible" r:id="rId36"/>
  </sheets>
  <externalReferences>
    <externalReference r:id="rId37"/>
  </externalReferences>
  <definedNames>
    <definedName function="false" hidden="false" localSheetId="24" name="_xlnm.Print_Area" vbProcedure="false">Apr!$B$3:$AJ$69</definedName>
    <definedName function="false" hidden="false" localSheetId="28" name="_xlnm.Print_Area" vbProcedure="false">'Aug '!$B$3:$AJ$69</definedName>
    <definedName function="false" hidden="false" localSheetId="32" name="_xlnm.Print_Area" vbProcedure="false">'Dec '!$A$3:$AI$69</definedName>
    <definedName function="false" hidden="false" localSheetId="22" name="_xlnm.Print_Area" vbProcedure="false">Feb!$A$3:$AI$69</definedName>
    <definedName function="false" hidden="false" localSheetId="20" name="_xlnm.Print_Area" vbProcedure="false">Jan!$A$3:$AI$69</definedName>
    <definedName function="false" hidden="false" localSheetId="21" name="_xlnm.Print_Area" vbProcedure="false">'Jan 99a'!$A$3:$Y$76</definedName>
    <definedName function="false" hidden="false" localSheetId="27" name="_xlnm.Print_Area" vbProcedure="false">July!$B$3:$AJ$69</definedName>
    <definedName function="false" hidden="false" localSheetId="26" name="_xlnm.Print_Area" vbProcedure="false">June!$B$3:$AJ$69</definedName>
    <definedName function="false" hidden="false" localSheetId="23" name="_xlnm.Print_Area" vbProcedure="false">Mar!$A$3:$AI$69</definedName>
    <definedName function="false" hidden="false" localSheetId="25" name="_xlnm.Print_Area" vbProcedure="false">May!$B$3:$AJ$69</definedName>
    <definedName function="false" hidden="false" localSheetId="31" name="_xlnm.Print_Area" vbProcedure="false">'Nov '!$A$3:$AI$69</definedName>
    <definedName function="false" hidden="false" localSheetId="30" name="_xlnm.Print_Area" vbProcedure="false">'Oct '!$A$3:$AI$69</definedName>
    <definedName function="false" hidden="false" localSheetId="29" name="_xlnm.Print_Area" vbProcedure="false">Sep!$B$3:$AJ$69</definedName>
    <definedName function="false" hidden="false" name="cnt" vbProcedure="false">#REF!</definedName>
    <definedName function="false" hidden="false" name="days" vbProcedure="false">#REF!</definedName>
    <definedName function="false" hidden="false" name="hplr" vbProcedure="false">#REF!</definedName>
    <definedName function="false" hidden="false" name="noon" vbProcedure="false">#REF!</definedName>
    <definedName function="false" hidden="false" name="now" vbProcedure="false">#REF!</definedName>
    <definedName function="false" hidden="false" name="time" vbProcedure="false">#REF!</definedName>
    <definedName function="false" hidden="false" name="tufco" vbProcedure="false">#REF!</definedName>
    <definedName function="false" hidden="false" name="wb" vbProcedure="false">#REF!</definedName>
    <definedName function="false" hidden="false" name="wbttl" vbProcedure="false">#REF!</definedName>
    <definedName function="false" hidden="false" localSheetId="20" name="cnt" vbProcedure="false">Jan!$A$87:$A$88</definedName>
    <definedName function="false" hidden="false" localSheetId="20" name="days" vbProcedure="false">Jan!$B$2</definedName>
    <definedName function="false" hidden="false" localSheetId="20" name="hplr" vbProcedure="false">Jan!$H$2</definedName>
    <definedName function="false" hidden="false" localSheetId="20" name="noon" vbProcedure="false">Jan!$AU$6</definedName>
    <definedName function="false" hidden="false" localSheetId="20" name="now" vbProcedure="false">Jan!$AR$6</definedName>
    <definedName function="false" hidden="false" localSheetId="20" name="time" vbProcedure="false">Jan!$AT$6</definedName>
    <definedName function="false" hidden="false" localSheetId="20" name="tufco" vbProcedure="false">Jan!$A$15:$AO$46</definedName>
    <definedName function="false" hidden="false" localSheetId="20" name="wb" vbProcedure="false">Jan!$I$2</definedName>
    <definedName function="false" hidden="false" localSheetId="20" name="wbttl" vbProcedure="false">Jan!$T$16:$T$46</definedName>
    <definedName function="false" hidden="false" localSheetId="21" name="cnt" vbProcedure="false">'Jan 99a'!$A$94:$A$95</definedName>
    <definedName function="false" hidden="false" localSheetId="21" name="days" vbProcedure="false">'Jan 99a'!$B$2</definedName>
    <definedName function="false" hidden="false" localSheetId="21" name="hplr" vbProcedure="false">'Jan 99a'!$F$2</definedName>
    <definedName function="false" hidden="false" localSheetId="21" name="now" vbProcedure="false">'Jan 99a'!$AH$6</definedName>
    <definedName function="false" hidden="false" localSheetId="21" name="tufco" vbProcedure="false">'Jan 99a'!$A$15:$AE$46</definedName>
    <definedName function="false" hidden="false" localSheetId="21" name="wb" vbProcedure="false">'Jan 99a'!$G$2</definedName>
    <definedName function="false" hidden="false" localSheetId="21" name="wbttl" vbProcedure="false">'Jan 99a'!$P$16:$P$46</definedName>
    <definedName function="false" hidden="false" localSheetId="22" name="cnt" vbProcedure="false">Feb!$A$87:$A$88</definedName>
    <definedName function="false" hidden="false" localSheetId="22" name="days" vbProcedure="false">Feb!$B$2</definedName>
    <definedName function="false" hidden="false" localSheetId="22" name="hplr" vbProcedure="false">Feb!$H$2</definedName>
    <definedName function="false" hidden="false" localSheetId="22" name="noon" vbProcedure="false">Feb!$AU$6</definedName>
    <definedName function="false" hidden="false" localSheetId="22" name="now" vbProcedure="false">Feb!$AR$6</definedName>
    <definedName function="false" hidden="false" localSheetId="22" name="time" vbProcedure="false">Feb!$AT$6</definedName>
    <definedName function="false" hidden="false" localSheetId="22" name="tufco" vbProcedure="false">Feb!$A$15:$AO$46</definedName>
    <definedName function="false" hidden="false" localSheetId="22" name="wb" vbProcedure="false">Feb!$I$2</definedName>
    <definedName function="false" hidden="false" localSheetId="22" name="wbttl" vbProcedure="false">Feb!$T$16:$T$46</definedName>
    <definedName function="false" hidden="false" localSheetId="23" name="cnt" vbProcedure="false">Mar!$A$87:$A$88</definedName>
    <definedName function="false" hidden="false" localSheetId="23" name="days" vbProcedure="false">Mar!$B$2</definedName>
    <definedName function="false" hidden="false" localSheetId="23" name="hplr" vbProcedure="false">Mar!$H$2</definedName>
    <definedName function="false" hidden="false" localSheetId="23" name="noon" vbProcedure="false">Mar!$AU$6</definedName>
    <definedName function="false" hidden="false" localSheetId="23" name="now" vbProcedure="false">Mar!$AR$6</definedName>
    <definedName function="false" hidden="false" localSheetId="23" name="time" vbProcedure="false">Mar!$AT$6</definedName>
    <definedName function="false" hidden="false" localSheetId="23" name="tufco" vbProcedure="false">Mar!$A$15:$AO$46</definedName>
    <definedName function="false" hidden="false" localSheetId="23" name="wb" vbProcedure="false">Mar!$I$2</definedName>
    <definedName function="false" hidden="false" localSheetId="23" name="wbttl" vbProcedure="false">Mar!$T$16:$T$46</definedName>
    <definedName function="false" hidden="false" localSheetId="24" name="cnt" vbProcedure="false">Apr!$B$87:$B$88</definedName>
    <definedName function="false" hidden="false" localSheetId="24" name="days" vbProcedure="false">Apr!$C$2</definedName>
    <definedName function="false" hidden="false" localSheetId="24" name="hplr" vbProcedure="false">Apr!$I$2</definedName>
    <definedName function="false" hidden="false" localSheetId="24" name="noon" vbProcedure="false">Apr!$AV$6</definedName>
    <definedName function="false" hidden="false" localSheetId="24" name="now" vbProcedure="false">Apr!$AS$6</definedName>
    <definedName function="false" hidden="false" localSheetId="24" name="time" vbProcedure="false">Apr!$AT$6</definedName>
    <definedName function="false" hidden="false" localSheetId="24" name="tufco" vbProcedure="false">Apr!$B$15:$AP$46</definedName>
    <definedName function="false" hidden="false" localSheetId="24" name="wb" vbProcedure="false">Apr!$J$2</definedName>
    <definedName function="false" hidden="false" localSheetId="24" name="wbttl" vbProcedure="false">Apr!$U$16:$U$46</definedName>
    <definedName function="false" hidden="false" localSheetId="25" name="cnt" vbProcedure="false">May!$B$87:$B$88</definedName>
    <definedName function="false" hidden="false" localSheetId="25" name="days" vbProcedure="false">May!$C$2</definedName>
    <definedName function="false" hidden="false" localSheetId="25" name="hplr" vbProcedure="false">May!$I$2</definedName>
    <definedName function="false" hidden="false" localSheetId="25" name="noon" vbProcedure="false">May!$AV$6</definedName>
    <definedName function="false" hidden="false" localSheetId="25" name="now" vbProcedure="false">May!$AS$6</definedName>
    <definedName function="false" hidden="false" localSheetId="25" name="time" vbProcedure="false">May!$AT$6</definedName>
    <definedName function="false" hidden="false" localSheetId="25" name="tufco" vbProcedure="false">May!$B$15:$AP$46</definedName>
    <definedName function="false" hidden="false" localSheetId="25" name="wb" vbProcedure="false">May!$J$2</definedName>
    <definedName function="false" hidden="false" localSheetId="25" name="wbttl" vbProcedure="false">May!$U$16:$U$46</definedName>
    <definedName function="false" hidden="false" localSheetId="26" name="cnt" vbProcedure="false">June!$B$87:$B$88</definedName>
    <definedName function="false" hidden="false" localSheetId="26" name="days" vbProcedure="false">June!$C$2</definedName>
    <definedName function="false" hidden="false" localSheetId="26" name="hplr" vbProcedure="false">June!$I$2</definedName>
    <definedName function="false" hidden="false" localSheetId="26" name="noon" vbProcedure="false">June!$AV$6</definedName>
    <definedName function="false" hidden="false" localSheetId="26" name="now" vbProcedure="false">June!$AS$6</definedName>
    <definedName function="false" hidden="false" localSheetId="26" name="time" vbProcedure="false">June!$AT$6</definedName>
    <definedName function="false" hidden="false" localSheetId="26" name="tufco" vbProcedure="false">June!$B$15:$AP$46</definedName>
    <definedName function="false" hidden="false" localSheetId="26" name="wb" vbProcedure="false">June!$J$2</definedName>
    <definedName function="false" hidden="false" localSheetId="26" name="wbttl" vbProcedure="false">June!$U$16:$U$46</definedName>
    <definedName function="false" hidden="false" localSheetId="27" name="cnt" vbProcedure="false">July!$B$87:$B$88</definedName>
    <definedName function="false" hidden="false" localSheetId="27" name="days" vbProcedure="false">July!$C$2</definedName>
    <definedName function="false" hidden="false" localSheetId="27" name="hplr" vbProcedure="false">July!$I$2</definedName>
    <definedName function="false" hidden="false" localSheetId="27" name="noon" vbProcedure="false">July!$AV$6</definedName>
    <definedName function="false" hidden="false" localSheetId="27" name="now" vbProcedure="false">July!$AS$6</definedName>
    <definedName function="false" hidden="false" localSheetId="27" name="time" vbProcedure="false">July!$AT$6</definedName>
    <definedName function="false" hidden="false" localSheetId="27" name="tufco" vbProcedure="false">July!$B$15:$AP$46</definedName>
    <definedName function="false" hidden="false" localSheetId="27" name="wb" vbProcedure="false">July!$J$2</definedName>
    <definedName function="false" hidden="false" localSheetId="27" name="wbttl" vbProcedure="false">July!$U$16:$U$46</definedName>
    <definedName function="false" hidden="false" localSheetId="28" name="cnt" vbProcedure="false">'Aug '!$B$87:$B$88</definedName>
    <definedName function="false" hidden="false" localSheetId="28" name="days" vbProcedure="false">'Aug '!$C$2</definedName>
    <definedName function="false" hidden="false" localSheetId="28" name="hplr" vbProcedure="false">'Aug '!$I$2</definedName>
    <definedName function="false" hidden="false" localSheetId="28" name="noon" vbProcedure="false">'Aug '!$AV$6</definedName>
    <definedName function="false" hidden="false" localSheetId="28" name="now" vbProcedure="false">'Aug '!$AS$6</definedName>
    <definedName function="false" hidden="false" localSheetId="28" name="time" vbProcedure="false">'Aug '!$AT$6</definedName>
    <definedName function="false" hidden="false" localSheetId="28" name="tufco" vbProcedure="false">'Aug '!$B$15:$AP$46</definedName>
    <definedName function="false" hidden="false" localSheetId="28" name="wb" vbProcedure="false">'Aug '!$J$2</definedName>
    <definedName function="false" hidden="false" localSheetId="28" name="wbttl" vbProcedure="false">'Aug '!$U$16:$U$46</definedName>
    <definedName function="false" hidden="false" localSheetId="29" name="cnt" vbProcedure="false">Sep!$B$87:$B$88</definedName>
    <definedName function="false" hidden="false" localSheetId="29" name="days" vbProcedure="false">Sep!$C$2</definedName>
    <definedName function="false" hidden="false" localSheetId="29" name="hplr" vbProcedure="false">Sep!$I$2</definedName>
    <definedName function="false" hidden="false" localSheetId="29" name="noon" vbProcedure="false">Sep!$AV$6</definedName>
    <definedName function="false" hidden="false" localSheetId="29" name="now" vbProcedure="false">Sep!$AS$6</definedName>
    <definedName function="false" hidden="false" localSheetId="29" name="time" vbProcedure="false">Sep!$AT$6</definedName>
    <definedName function="false" hidden="false" localSheetId="29" name="tufco" vbProcedure="false">Sep!$B$15:$AP$46</definedName>
    <definedName function="false" hidden="false" localSheetId="29" name="wb" vbProcedure="false">Sep!$J$2</definedName>
    <definedName function="false" hidden="false" localSheetId="29" name="wbttl" vbProcedure="false">Sep!$U$16:$U$46</definedName>
    <definedName function="false" hidden="false" localSheetId="30" name="cnt" vbProcedure="false">'Oct '!$A$87:$A$88</definedName>
    <definedName function="false" hidden="false" localSheetId="30" name="days" vbProcedure="false">'Oct '!$B$2</definedName>
    <definedName function="false" hidden="false" localSheetId="30" name="hplr" vbProcedure="false">'Oct '!$H$2</definedName>
    <definedName function="false" hidden="false" localSheetId="30" name="noon" vbProcedure="false">'Oct '!$AU$6</definedName>
    <definedName function="false" hidden="false" localSheetId="30" name="now" vbProcedure="false">'Oct '!$AR$6</definedName>
    <definedName function="false" hidden="false" localSheetId="30" name="time" vbProcedure="false">'Oct '!$AT$6</definedName>
    <definedName function="false" hidden="false" localSheetId="30" name="tufco" vbProcedure="false">'Oct '!$A$15:$AO$46</definedName>
    <definedName function="false" hidden="false" localSheetId="30" name="wb" vbProcedure="false">'Oct '!$I$2</definedName>
    <definedName function="false" hidden="false" localSheetId="30" name="wbttl" vbProcedure="false">'Oct '!$T$16:$T$46</definedName>
    <definedName function="false" hidden="false" localSheetId="31" name="cnt" vbProcedure="false">'Nov '!$A$87:$A$88</definedName>
    <definedName function="false" hidden="false" localSheetId="31" name="days" vbProcedure="false">'Nov '!$B$2</definedName>
    <definedName function="false" hidden="false" localSheetId="31" name="hplr" vbProcedure="false">'Nov '!$H$2</definedName>
    <definedName function="false" hidden="false" localSheetId="31" name="noon" vbProcedure="false">'Nov '!$AU$6</definedName>
    <definedName function="false" hidden="false" localSheetId="31" name="now" vbProcedure="false">'Nov '!$AR$6</definedName>
    <definedName function="false" hidden="false" localSheetId="31" name="time" vbProcedure="false">'Nov '!$AT$6</definedName>
    <definedName function="false" hidden="false" localSheetId="31" name="tufco" vbProcedure="false">'Nov '!$A$15:$AO$46</definedName>
    <definedName function="false" hidden="false" localSheetId="31" name="wb" vbProcedure="false">'Nov '!$I$2</definedName>
    <definedName function="false" hidden="false" localSheetId="31" name="wbttl" vbProcedure="false">'Nov '!$T$16:$T$46</definedName>
    <definedName function="false" hidden="false" localSheetId="32" name="cnt" vbProcedure="false">'Dec '!$A$87:$A$88</definedName>
    <definedName function="false" hidden="false" localSheetId="32" name="days" vbProcedure="false">'Dec '!$B$2</definedName>
    <definedName function="false" hidden="false" localSheetId="32" name="hplr" vbProcedure="false">'Dec '!$H$2</definedName>
    <definedName function="false" hidden="false" localSheetId="32" name="noon" vbProcedure="false">'Dec '!$AU$6</definedName>
    <definedName function="false" hidden="false" localSheetId="32" name="now" vbProcedure="false">'Dec '!$AR$6</definedName>
    <definedName function="false" hidden="false" localSheetId="32" name="time" vbProcedure="false">'Dec '!$AT$6</definedName>
    <definedName function="false" hidden="false" localSheetId="32" name="tufco" vbProcedure="false">'Dec '!$A$15:$AO$46</definedName>
    <definedName function="false" hidden="false" localSheetId="32" name="wb" vbProcedure="false">'Dec '!$I$2</definedName>
    <definedName function="false" hidden="false" localSheetId="32" name="wbttl" vbProcedure="false">'Dec '!$T$16:$T$46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1"/>
            <color rgb="FF000000"/>
            <rFont val="Tahoma"/>
            <family val="2"/>
          </rPr>
          <t xml:space="preserve">was 84167
changed to 77917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25</xdr:row>
                <xdr:rowOff>10</xdr:rowOff>
              </xdr:from>
              <xdr:to>
                <xdr:col>5</xdr:col>
                <xdr:colOff>31</xdr:colOff>
                <xdr:row>29</xdr:row>
                <xdr:rowOff>10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0"/>
            <color rgb="FF000000"/>
            <rFont val="Tahoma"/>
            <family val="2"/>
          </rPr>
          <t xml:space="preserve">was 16918
revised to 23168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30</xdr:row>
                <xdr:rowOff>10</xdr:rowOff>
              </xdr:from>
              <xdr:to>
                <xdr:col>5</xdr:col>
                <xdr:colOff>31</xdr:colOff>
                <xdr:row>34</xdr:row>
                <xdr:rowOff>4</xdr:rowOff>
              </xdr:to>
            </anchor>
          </commentPr>
        </mc:Choice>
        <mc:Fallback/>
      </mc:AlternateContent>
    </comment>
    <comment ref="V32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was 88499
revised to  82249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17</xdr:colOff>
                <xdr:row>30</xdr:row>
                <xdr:rowOff>10</xdr:rowOff>
              </xdr:from>
              <xdr:to>
                <xdr:col>25</xdr:col>
                <xdr:colOff>33</xdr:colOff>
                <xdr:row>34</xdr:row>
                <xdr:rowOff>4</xdr:rowOff>
              </xdr:to>
            </anchor>
          </commentPr>
        </mc:Choice>
        <mc:Fallback/>
      </mc:AlternateContent>
    </comment>
    <comment ref="V35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was 32500
revised to 26250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17</xdr:colOff>
                <xdr:row>33</xdr:row>
                <xdr:rowOff>10</xdr:rowOff>
              </xdr:from>
              <xdr:to>
                <xdr:col>25</xdr:col>
                <xdr:colOff>33</xdr:colOff>
                <xdr:row>37</xdr:row>
                <xdr:rowOff>4</xdr:rowOff>
              </xdr:to>
            </anchor>
          </commentPr>
        </mc:Choice>
        <mc:Fallback/>
      </mc:AlternateContent>
    </comment>
    <comment ref="AU28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9"/>
            <color rgb="FF000000"/>
            <rFont val="Tahoma"/>
            <family val="2"/>
          </rPr>
          <t xml:space="preserve">ECT declined makeup for the 13th  per TM.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17</xdr:colOff>
                <xdr:row>26</xdr:row>
                <xdr:rowOff>7</xdr:rowOff>
              </xdr:from>
              <xdr:to>
                <xdr:col>50</xdr:col>
                <xdr:colOff>43</xdr:colOff>
                <xdr:row>30</xdr:row>
                <xdr:rowOff>7</xdr:rowOff>
              </xdr:to>
            </anchor>
          </commentPr>
        </mc:Choice>
        <mc:Fallback/>
      </mc:AlternateContent>
    </comment>
    <comment ref="AU29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b val="true"/>
            <sz val="10"/>
            <color rgb="FF000000"/>
            <rFont val="Tahoma"/>
            <family val="2"/>
          </rPr>
          <t xml:space="preserve">ECT declined makeup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17</xdr:colOff>
                <xdr:row>27</xdr:row>
                <xdr:rowOff>10</xdr:rowOff>
              </xdr:from>
              <xdr:to>
                <xdr:col>50</xdr:col>
                <xdr:colOff>43</xdr:colOff>
                <xdr:row>31</xdr:row>
                <xdr:rowOff>7</xdr:rowOff>
              </xdr:to>
            </anchor>
          </commentPr>
        </mc:Choice>
        <mc:Fallback/>
      </mc:AlternateContent>
    </comment>
  </commentList>
</comments>
</file>

<file path=xl/comments2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5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5000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23</xdr:row>
                <xdr:rowOff>10</xdr:rowOff>
              </xdr:from>
              <xdr:to>
                <xdr:col>7</xdr:col>
                <xdr:colOff>53</xdr:colOff>
                <xdr:row>27</xdr:row>
                <xdr:rowOff>10</xdr:rowOff>
              </xdr:to>
            </anchor>
          </commentPr>
        </mc:Choice>
        <mc:Fallback/>
      </mc:AlternateContent>
    </commen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11</xdr:row>
                <xdr:rowOff>11</xdr:rowOff>
              </xdr:from>
              <xdr:to>
                <xdr:col>8</xdr:col>
                <xdr:colOff>49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2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11</xdr:row>
                <xdr:rowOff>11</xdr:rowOff>
              </xdr:from>
              <xdr:to>
                <xdr:col>8</xdr:col>
                <xdr:colOff>49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2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22000
8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24</xdr:row>
                <xdr:rowOff>10</xdr:rowOff>
              </xdr:from>
              <xdr:to>
                <xdr:col>19</xdr:col>
                <xdr:colOff>16</xdr:colOff>
                <xdr:row>28</xdr:row>
                <xdr:rowOff>13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5000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25</xdr:row>
                <xdr:rowOff>7</xdr:rowOff>
              </xdr:from>
              <xdr:to>
                <xdr:col>19</xdr:col>
                <xdr:colOff>16</xdr:colOff>
                <xdr:row>29</xdr:row>
                <xdr:rowOff>10</xdr:rowOff>
              </xdr:to>
            </anchor>
          </commentPr>
        </mc:Choice>
        <mc:Fallback/>
      </mc:AlternateContent>
    </comment>
    <comment ref="Q29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4000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27</xdr:row>
                <xdr:rowOff>7</xdr:rowOff>
              </xdr:from>
              <xdr:to>
                <xdr:col>19</xdr:col>
                <xdr:colOff>16</xdr:colOff>
                <xdr:row>31</xdr:row>
                <xdr:rowOff>4</xdr:rowOff>
              </xdr:to>
            </anchor>
          </commentPr>
        </mc:Choice>
        <mc:Fallback/>
      </mc:AlternateContent>
    </comment>
    <comment ref="Q3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3000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31</xdr:row>
                <xdr:rowOff>10</xdr:rowOff>
              </xdr:from>
              <xdr:to>
                <xdr:col>19</xdr:col>
                <xdr:colOff>16</xdr:colOff>
                <xdr:row>35</xdr:row>
                <xdr:rowOff>4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  <comment ref="Q19" authorId="0">
      <text>
        <r>
          <rPr>
            <b val="true"/>
            <sz val="8"/>
            <color rgb="FF000000"/>
            <rFont val="Tahoma"/>
            <family val="0"/>
          </rPr>
          <t xml:space="preserve">stacey neuweiler:
</t>
        </r>
        <r>
          <rPr>
            <sz val="8"/>
            <color rgb="FF000000"/>
            <rFont val="Tahoma"/>
            <family val="0"/>
          </rPr>
          <t xml:space="preserve"> 10000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17</xdr:row>
                <xdr:rowOff>10</xdr:rowOff>
              </xdr:from>
              <xdr:to>
                <xdr:col>18</xdr:col>
                <xdr:colOff>73</xdr:colOff>
                <xdr:row>21</xdr:row>
                <xdr:rowOff>4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stacey neuweiler:
</t>
        </r>
        <r>
          <rPr>
            <sz val="8"/>
            <color rgb="FF000000"/>
            <rFont val="Tahoma"/>
            <family val="0"/>
          </rPr>
          <t xml:space="preserve">Burlington Delivery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17</xdr:colOff>
                <xdr:row>21</xdr:row>
                <xdr:rowOff>10</xdr:rowOff>
              </xdr:from>
              <xdr:to>
                <xdr:col>19</xdr:col>
                <xdr:colOff>43</xdr:colOff>
                <xdr:row>25</xdr:row>
                <xdr:rowOff>4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  <comment ref="Q31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5000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29</xdr:row>
                <xdr:rowOff>10</xdr:rowOff>
              </xdr:from>
              <xdr:to>
                <xdr:col>18</xdr:col>
                <xdr:colOff>73</xdr:colOff>
                <xdr:row>33</xdr:row>
                <xdr:rowOff>4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0"/>
            <color rgb="FF000000"/>
            <rFont val="Tahoma"/>
            <family val="2"/>
          </rPr>
          <t xml:space="preserve">Profile volumes: 60000 from 0900h to 2100 h, and 0  thereafter.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33</xdr:row>
                <xdr:rowOff>7</xdr:rowOff>
              </xdr:from>
              <xdr:to>
                <xdr:col>18</xdr:col>
                <xdr:colOff>73</xdr:colOff>
                <xdr:row>38</xdr:row>
                <xdr:rowOff>11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Profile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35</xdr:row>
                <xdr:rowOff>10</xdr:rowOff>
              </xdr:from>
              <xdr:to>
                <xdr:col>18</xdr:col>
                <xdr:colOff>73</xdr:colOff>
                <xdr:row>39</xdr:row>
                <xdr:rowOff>7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Profile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36</xdr:row>
                <xdr:rowOff>10</xdr:rowOff>
              </xdr:from>
              <xdr:to>
                <xdr:col>18</xdr:col>
                <xdr:colOff>73</xdr:colOff>
                <xdr:row>40</xdr:row>
                <xdr:rowOff>7</xdr:rowOff>
              </xdr:to>
            </anchor>
          </commentPr>
        </mc:Choice>
        <mc:Fallback/>
      </mc:AlternateContent>
    </comment>
  </commentList>
</comments>
</file>

<file path=xl/comments2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2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13</xdr:row>
                <xdr:rowOff>18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2"/>
            <color rgb="FF000000"/>
            <rFont val="Tahoma"/>
            <family val="2"/>
          </rPr>
          <t xml:space="preserve">Profiled vols of 54 for 12 hrs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15</xdr:row>
                <xdr:rowOff>10</xdr:rowOff>
              </xdr:from>
              <xdr:to>
                <xdr:col>18</xdr:col>
                <xdr:colOff>73</xdr:colOff>
                <xdr:row>19</xdr:row>
                <xdr:rowOff>4</xdr:rowOff>
              </xdr:to>
            </anchor>
          </commentPr>
        </mc:Choice>
        <mc:Fallback/>
      </mc:AlternateContent>
    </comment>
  </commentList>
</comments>
</file>

<file path=xl/comments3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13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<sst xmlns="http://schemas.openxmlformats.org/spreadsheetml/2006/main" count="1762" uniqueCount="134">
  <si>
    <t xml:space="preserve">HPLR</t>
  </si>
  <si>
    <t xml:space="preserve">WB</t>
  </si>
  <si>
    <t xml:space="preserve">DAYS</t>
  </si>
  <si>
    <t xml:space="preserve">ECT Texas Desk</t>
  </si>
  <si>
    <t xml:space="preserve">TUFCO Term Sales</t>
  </si>
  <si>
    <t xml:space="preserve">First day of this month</t>
  </si>
  <si>
    <t xml:space="preserve">First day of next month</t>
  </si>
  <si>
    <t xml:space="preserve">Jan 2000</t>
  </si>
  <si>
    <t xml:space="preserve">145249 &amp; 145253</t>
  </si>
  <si>
    <t xml:space="preserve">HPLR DEAL</t>
  </si>
  <si>
    <t xml:space="preserve">WAGNER BROWN</t>
  </si>
  <si>
    <t xml:space="preserve">GAS DAILY</t>
  </si>
  <si>
    <t xml:space="preserve">164134, 166147</t>
  </si>
  <si>
    <t xml:space="preserve">HPLR DEAL (DEC MAKEUP) - IF DEC +.13</t>
  </si>
  <si>
    <t xml:space="preserve">016-88968-303</t>
  </si>
  <si>
    <t xml:space="preserve">016-88968-301</t>
  </si>
  <si>
    <t xml:space="preserve">0-120,000 on this contract</t>
  </si>
  <si>
    <t xml:space="preserve">Jan Nom:</t>
  </si>
  <si>
    <t xml:space="preserve">0-60,000 on this contract</t>
  </si>
  <si>
    <t xml:space="preserve">Excess of HPLR and Wagner Brown Deals</t>
  </si>
  <si>
    <t xml:space="preserve">PGE</t>
  </si>
  <si>
    <t xml:space="preserve">Oasis</t>
  </si>
  <si>
    <t xml:space="preserve">HPL</t>
  </si>
  <si>
    <t xml:space="preserve">LS</t>
  </si>
  <si>
    <t xml:space="preserve">Reklaw</t>
  </si>
  <si>
    <t xml:space="preserve">Texas / Waha Desk to Desk</t>
  </si>
  <si>
    <t xml:space="preserve">TECO</t>
  </si>
  <si>
    <t xml:space="preserve">Sealy</t>
  </si>
  <si>
    <t xml:space="preserve">Lone Star</t>
  </si>
  <si>
    <t xml:space="preserve">Tail Gate</t>
  </si>
  <si>
    <t xml:space="preserve">Texoma</t>
  </si>
  <si>
    <t xml:space="preserve">TOTAL</t>
  </si>
  <si>
    <t xml:space="preserve">Teco</t>
  </si>
  <si>
    <t xml:space="preserve">WGR Hdr</t>
  </si>
  <si>
    <t xml:space="preserve">Total</t>
  </si>
  <si>
    <t xml:space="preserve">IFHSC</t>
  </si>
  <si>
    <t xml:space="preserve">Tap</t>
  </si>
  <si>
    <t xml:space="preserve">0+00</t>
  </si>
  <si>
    <t xml:space="preserve">686 (71)</t>
  </si>
  <si>
    <t xml:space="preserve">GD DEAL</t>
  </si>
  <si>
    <t xml:space="preserve">Volume</t>
  </si>
  <si>
    <t xml:space="preserve">Count</t>
  </si>
  <si>
    <t xml:space="preserve">hplrtotal</t>
  </si>
  <si>
    <t xml:space="preserve">wbtotal</t>
  </si>
  <si>
    <t xml:space="preserve">gdtotal</t>
  </si>
  <si>
    <t xml:space="preserve">count</t>
  </si>
  <si>
    <t xml:space="preserve">SITARA</t>
  </si>
  <si>
    <t xml:space="preserve">CPR#</t>
  </si>
  <si>
    <t xml:space="preserve">HPLR daily average for current month (IF/HSC):</t>
  </si>
  <si>
    <t xml:space="preserve">Wagner Brown daily average for current month:</t>
  </si>
  <si>
    <t xml:space="preserve">Volume left to meet minimum monthly requirement</t>
  </si>
  <si>
    <t xml:space="preserve">Daily average going forward to meet requirements</t>
  </si>
  <si>
    <t xml:space="preserve">WAGNER BROWN YEAR-TO-DATE TOTAL:</t>
  </si>
  <si>
    <t xml:space="preserve">Daily average based on year to date total:</t>
  </si>
  <si>
    <t xml:space="preserve">NEW HPL ANNUAL CONTRACTUAL OBLIGATION</t>
  </si>
  <si>
    <t xml:space="preserve">NEW HPL YEAR-TO-DATE TOTAL:</t>
  </si>
  <si>
    <t xml:space="preserve">Gas Daily average for current month:</t>
  </si>
  <si>
    <t xml:space="preserve">Daily average for remainder of year:</t>
  </si>
  <si>
    <t xml:space="preserve">GAS DAILY ANNUAL CONTRACTUAL OBLIGATION:</t>
  </si>
  <si>
    <t xml:space="preserve">Combined IFHSC &amp; GD month to date total:  </t>
  </si>
  <si>
    <t xml:space="preserve">GAS DAILY YEAR-TO-DATE TOTAL:</t>
  </si>
  <si>
    <t xml:space="preserve">Combined IFHSC &amp; GD year to date total:  </t>
  </si>
  <si>
    <t xml:space="preserve">Daily average for remainder of year for IFHSC &amp; GD </t>
  </si>
  <si>
    <t xml:space="preserve">=estimates in Sitara</t>
  </si>
  <si>
    <t xml:space="preserve">DAILY NOMS</t>
  </si>
  <si>
    <t xml:space="preserve">January 1999</t>
  </si>
  <si>
    <t xml:space="preserve">DISTRIBUTION:</t>
  </si>
  <si>
    <t xml:space="preserve">Lauri, Ed, Tom, Janet, Jennifer, Kenny</t>
  </si>
  <si>
    <t xml:space="preserve">Combined IFHSC &amp; GD monthly total:  </t>
  </si>
  <si>
    <t xml:space="preserve">=estimates in SITARA</t>
  </si>
  <si>
    <t xml:space="preserve">Feb 2000</t>
  </si>
  <si>
    <t xml:space="preserve">156071 &amp; 156076 &amp; 166152</t>
  </si>
  <si>
    <t xml:space="preserve">Feb Nom:</t>
  </si>
  <si>
    <t xml:space="preserve">March 2000</t>
  </si>
  <si>
    <r>
      <rPr>
        <sz val="10"/>
        <color rgb="FFFF0000"/>
        <rFont val="Arial"/>
        <family val="2"/>
      </rPr>
      <t xml:space="preserve">203458</t>
    </r>
    <r>
      <rPr>
        <sz val="10"/>
        <color rgb="FF0000FF"/>
        <rFont val="Arial"/>
        <family val="2"/>
      </rPr>
      <t xml:space="preserve"> &amp; 203465 &amp; 203469</t>
    </r>
  </si>
  <si>
    <t xml:space="preserve">Estimate</t>
  </si>
  <si>
    <t xml:space="preserve">Actual - Est</t>
  </si>
  <si>
    <t xml:space="preserve">Nom</t>
  </si>
  <si>
    <t xml:space="preserve">Change from Estimate</t>
  </si>
  <si>
    <t xml:space="preserve">Est-Nom</t>
  </si>
  <si>
    <t xml:space="preserve">April 2000</t>
  </si>
  <si>
    <t xml:space="preserve">222858, 222859, 222862</t>
  </si>
  <si>
    <t xml:space="preserve">Apr Nom:</t>
  </si>
  <si>
    <t xml:space="preserve">Change</t>
  </si>
  <si>
    <t xml:space="preserve">Date</t>
  </si>
  <si>
    <t xml:space="preserve">DFW Temps</t>
  </si>
  <si>
    <t xml:space="preserve">from Est</t>
  </si>
  <si>
    <t xml:space="preserve">High</t>
  </si>
  <si>
    <t xml:space="preserve">Low</t>
  </si>
  <si>
    <t xml:space="preserve">Avg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</si>
  <si>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</si>
  <si>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</si>
  <si>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</si>
  <si>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</si>
  <si>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</si>
  <si>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</si>
  <si>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</si>
  <si>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May 2000</t>
  </si>
  <si>
    <t xml:space="preserve">247867, 247869, 247871</t>
  </si>
  <si>
    <t xml:space="preserve">May Nom:</t>
  </si>
  <si>
    <t xml:space="preserve">PGE -LS</t>
  </si>
  <si>
    <t xml:space="preserve">491-754</t>
  </si>
  <si>
    <t xml:space="preserve">June 2000</t>
  </si>
  <si>
    <t xml:space="preserve">280801, 280840, 284332</t>
  </si>
  <si>
    <t xml:space="preserve"> </t>
  </si>
  <si>
    <t xml:space="preserve">95</t>
  </si>
  <si>
    <t xml:space="preserve">July 2000</t>
  </si>
  <si>
    <t xml:space="preserve">309351, 309357, 309373</t>
  </si>
  <si>
    <t xml:space="preserve">August 2000</t>
  </si>
  <si>
    <t xml:space="preserve">341517, 341530, 341544</t>
  </si>
  <si>
    <t xml:space="preserve">Nom:</t>
  </si>
  <si>
    <t xml:space="preserve">September 2000</t>
  </si>
  <si>
    <t xml:space="preserve">October 1999</t>
  </si>
  <si>
    <t xml:space="preserve">October Nom:</t>
  </si>
  <si>
    <t xml:space="preserve">November 1999</t>
  </si>
  <si>
    <t xml:space="preserve">November Nom:</t>
  </si>
  <si>
    <t xml:space="preserve">December 1999</t>
  </si>
  <si>
    <t xml:space="preserve">131726 &amp; 131727</t>
  </si>
  <si>
    <t xml:space="preserve">December Nom:</t>
  </si>
  <si>
    <t xml:space="preserve">Tufco Spreadsheet</t>
  </si>
  <si>
    <t xml:space="preserve">o\logistics\tufco\tufco2000</t>
  </si>
  <si>
    <t xml:space="preserve">In morning report, look at previous days volumes in "TUFCO Daily Log" and enter</t>
  </si>
  <si>
    <t xml:space="preserve">TAP volumes in spreadsheet</t>
  </si>
  <si>
    <t xml:space="preserve">Estimate next day's flow (for TAP and HPL) and input in sheet. </t>
  </si>
  <si>
    <t xml:space="preserve">Wagner Brown is averaging 40000/d between the TAP and LS-Katy</t>
  </si>
  <si>
    <t xml:space="preserve">Currently volumes at Katy are profiled averaging 30000</t>
  </si>
  <si>
    <t xml:space="preserve">60000 between 9am and 9pm</t>
  </si>
  <si>
    <t xml:space="preserve">0 between 9pm and 9am</t>
  </si>
  <si>
    <t xml:space="preserve">By 1:15pm, make sure that cells</t>
  </si>
  <si>
    <t xml:space="preserve">U12 equals U48    AND</t>
  </si>
  <si>
    <t xml:space="preserve">K12 equals K48  </t>
  </si>
  <si>
    <t xml:space="preserve">by adding and subtracting volumes at the end of the month</t>
  </si>
  <si>
    <t xml:space="preserve">Once the sheet is updated, change all affected tickets for all days (past, present, and future)</t>
  </si>
  <si>
    <t xml:space="preserve">The deal numbers are on Line #7.</t>
  </si>
</sst>
</file>

<file path=xl/styles.xml><?xml version="1.0" encoding="utf-8"?>
<styleSheet xmlns="http://schemas.openxmlformats.org/spreadsheetml/2006/main">
  <numFmts count="106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m/d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[$-409]h:mm"/>
    <numFmt numFmtId="264" formatCode="[$-409]mmm\-yy"/>
    <numFmt numFmtId="265" formatCode="[$-409]m/d/yyyy\ h:mm"/>
    <numFmt numFmtId="266" formatCode="[$-409]m/d/yyyy"/>
    <numFmt numFmtId="267" formatCode="_(* #,##0.0_);_(* \(#,##0.0\);_(* \-??_);_(@_)"/>
    <numFmt numFmtId="268" formatCode="_(* #,##0.0000_);_(* \(#,##0.0000\);_(* \-??_);_(@_)"/>
    <numFmt numFmtId="269" formatCode="[$-409]d\-mmm"/>
  </numFmts>
  <fonts count="9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5"/>
      <name val="Arial"/>
      <family val="2"/>
    </font>
    <font>
      <b val="true"/>
      <sz val="15"/>
      <color rgb="FF0000FF"/>
      <name val="Arial"/>
      <family val="2"/>
    </font>
    <font>
      <sz val="10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8"/>
      <color rgb="FF000000"/>
      <name val="Tahoma"/>
      <family val="0"/>
    </font>
    <font>
      <sz val="9"/>
      <color rgb="FF000000"/>
      <name val="Tahoma"/>
      <family val="2"/>
    </font>
    <font>
      <b val="true"/>
      <sz val="10"/>
      <color rgb="FF000000"/>
      <name val="Tahoma"/>
      <family val="2"/>
    </font>
    <font>
      <b val="true"/>
      <sz val="10"/>
      <color rgb="FFCCFFCC"/>
      <name val="Arial"/>
      <family val="2"/>
    </font>
    <font>
      <sz val="8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3333CC"/>
      <name val="Arial"/>
      <family val="2"/>
    </font>
    <font>
      <b val="true"/>
      <sz val="10"/>
      <color rgb="FF339933"/>
      <name val="Arial"/>
      <family val="2"/>
    </font>
    <font>
      <sz val="12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6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73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2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1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78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8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8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5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7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8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8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7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7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2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71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5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9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9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9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9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6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6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6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6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6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9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9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9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7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62" fontId="76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5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9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7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89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2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71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1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9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2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6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7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6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1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9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9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8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2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2" fontId="76" fillId="6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6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3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3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71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1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1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2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7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2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1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1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1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1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11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11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3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3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3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externalLink" Target="externalLinks/externalLink1.xml"/><Relationship Id="rId3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0" name="Line 1"/>
        <xdr:cNvSpPr/>
      </xdr:nvSpPr>
      <xdr:spPr>
        <a:xfrm>
          <a:off x="26059680" y="18973800"/>
          <a:ext cx="1630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9" name="Line 1"/>
        <xdr:cNvSpPr/>
      </xdr:nvSpPr>
      <xdr:spPr>
        <a:xfrm>
          <a:off x="26341200" y="1890720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0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1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2" name="Line 1"/>
        <xdr:cNvSpPr/>
      </xdr:nvSpPr>
      <xdr:spPr>
        <a:xfrm>
          <a:off x="26059680" y="19031040"/>
          <a:ext cx="1490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34</xdr:col>
      <xdr:colOff>251280</xdr:colOff>
      <xdr:row>115</xdr:row>
      <xdr:rowOff>142920</xdr:rowOff>
    </xdr:from>
    <xdr:to>
      <xdr:col>36</xdr:col>
      <xdr:colOff>720</xdr:colOff>
      <xdr:row>115</xdr:row>
      <xdr:rowOff>142920</xdr:rowOff>
    </xdr:to>
    <xdr:sp>
      <xdr:nvSpPr>
        <xdr:cNvPr id="1" name="Line 1"/>
        <xdr:cNvSpPr/>
      </xdr:nvSpPr>
      <xdr:spPr>
        <a:xfrm>
          <a:off x="20006640" y="18992880"/>
          <a:ext cx="1027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2" name="Line 1"/>
        <xdr:cNvSpPr/>
      </xdr:nvSpPr>
      <xdr:spPr>
        <a:xfrm>
          <a:off x="26059680" y="18535680"/>
          <a:ext cx="1630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1080</xdr:colOff>
      <xdr:row>108</xdr:row>
      <xdr:rowOff>142920</xdr:rowOff>
    </xdr:to>
    <xdr:sp>
      <xdr:nvSpPr>
        <xdr:cNvPr id="3" name="Line 1"/>
        <xdr:cNvSpPr/>
      </xdr:nvSpPr>
      <xdr:spPr>
        <a:xfrm>
          <a:off x="26060040" y="18916560"/>
          <a:ext cx="1882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252000</xdr:colOff>
      <xdr:row>108</xdr:row>
      <xdr:rowOff>142920</xdr:rowOff>
    </xdr:from>
    <xdr:to>
      <xdr:col>47</xdr:col>
      <xdr:colOff>1080</xdr:colOff>
      <xdr:row>108</xdr:row>
      <xdr:rowOff>142920</xdr:rowOff>
    </xdr:to>
    <xdr:sp>
      <xdr:nvSpPr>
        <xdr:cNvPr id="4" name="Line 1"/>
        <xdr:cNvSpPr/>
      </xdr:nvSpPr>
      <xdr:spPr>
        <a:xfrm>
          <a:off x="26039520" y="18926280"/>
          <a:ext cx="1217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252000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5" name="Line 1"/>
        <xdr:cNvSpPr/>
      </xdr:nvSpPr>
      <xdr:spPr>
        <a:xfrm>
          <a:off x="26310960" y="18916560"/>
          <a:ext cx="1278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143280</xdr:rowOff>
    </xdr:from>
    <xdr:to>
      <xdr:col>47</xdr:col>
      <xdr:colOff>720</xdr:colOff>
      <xdr:row>108</xdr:row>
      <xdr:rowOff>143280</xdr:rowOff>
    </xdr:to>
    <xdr:sp>
      <xdr:nvSpPr>
        <xdr:cNvPr id="6" name="Line 1"/>
        <xdr:cNvSpPr/>
      </xdr:nvSpPr>
      <xdr:spPr>
        <a:xfrm>
          <a:off x="26341200" y="1889784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7" name="Line 1"/>
        <xdr:cNvSpPr/>
      </xdr:nvSpPr>
      <xdr:spPr>
        <a:xfrm>
          <a:off x="26341200" y="1888812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8" name="Line 1"/>
        <xdr:cNvSpPr/>
      </xdr:nvSpPr>
      <xdr:spPr>
        <a:xfrm>
          <a:off x="26341200" y="1890720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Walcon/DeskWeather/WXderiv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493">
          <cell r="Y493">
            <v>67</v>
          </cell>
          <cell r="Z493">
            <v>55</v>
          </cell>
        </row>
        <row r="494">
          <cell r="Y494">
            <v>59</v>
          </cell>
          <cell r="Z494">
            <v>53</v>
          </cell>
        </row>
        <row r="495">
          <cell r="Y495">
            <v>61</v>
          </cell>
          <cell r="Z495">
            <v>47</v>
          </cell>
        </row>
        <row r="496">
          <cell r="Y496">
            <v>70</v>
          </cell>
          <cell r="Z496">
            <v>41</v>
          </cell>
        </row>
        <row r="497">
          <cell r="Y497">
            <v>79</v>
          </cell>
          <cell r="Z497">
            <v>48</v>
          </cell>
        </row>
        <row r="498">
          <cell r="Y498">
            <v>82</v>
          </cell>
          <cell r="Z498">
            <v>57</v>
          </cell>
        </row>
        <row r="499">
          <cell r="Y499">
            <v>90</v>
          </cell>
          <cell r="Z499">
            <v>60</v>
          </cell>
        </row>
        <row r="500">
          <cell r="Y500">
            <v>62</v>
          </cell>
          <cell r="Z500">
            <v>46</v>
          </cell>
        </row>
        <row r="501">
          <cell r="Y501">
            <v>72</v>
          </cell>
          <cell r="Z501">
            <v>41</v>
          </cell>
        </row>
        <row r="502">
          <cell r="Y502">
            <v>73</v>
          </cell>
          <cell r="Z502">
            <v>58</v>
          </cell>
        </row>
        <row r="503">
          <cell r="Y503">
            <v>80</v>
          </cell>
          <cell r="Z503">
            <v>60</v>
          </cell>
        </row>
        <row r="504">
          <cell r="Y504">
            <v>61</v>
          </cell>
          <cell r="Z504">
            <v>52</v>
          </cell>
        </row>
        <row r="505">
          <cell r="Y505">
            <v>66</v>
          </cell>
          <cell r="Z505">
            <v>52</v>
          </cell>
        </row>
        <row r="506">
          <cell r="Y506">
            <v>67</v>
          </cell>
          <cell r="Z506">
            <v>49</v>
          </cell>
        </row>
        <row r="507">
          <cell r="Y507">
            <v>77</v>
          </cell>
          <cell r="Z507">
            <v>57</v>
          </cell>
        </row>
        <row r="508">
          <cell r="Y508">
            <v>70</v>
          </cell>
          <cell r="Z508">
            <v>55</v>
          </cell>
        </row>
        <row r="509">
          <cell r="Y509">
            <v>76</v>
          </cell>
          <cell r="Z509">
            <v>53</v>
          </cell>
        </row>
        <row r="510">
          <cell r="Y510">
            <v>85</v>
          </cell>
          <cell r="Z510">
            <v>61</v>
          </cell>
        </row>
        <row r="511">
          <cell r="Y511">
            <v>83</v>
          </cell>
          <cell r="Z511">
            <v>72</v>
          </cell>
        </row>
        <row r="512">
          <cell r="Y512">
            <v>78</v>
          </cell>
          <cell r="Z512">
            <v>58</v>
          </cell>
        </row>
        <row r="513">
          <cell r="Y513">
            <v>75</v>
          </cell>
          <cell r="Z513">
            <v>52</v>
          </cell>
        </row>
        <row r="514">
          <cell r="Y514">
            <v>78</v>
          </cell>
          <cell r="Z514">
            <v>52</v>
          </cell>
        </row>
        <row r="515">
          <cell r="Y515">
            <v>88</v>
          </cell>
          <cell r="Z515">
            <v>65</v>
          </cell>
        </row>
        <row r="516">
          <cell r="Y516">
            <v>78</v>
          </cell>
          <cell r="Z516">
            <v>59</v>
          </cell>
        </row>
        <row r="517">
          <cell r="Y517">
            <v>82</v>
          </cell>
          <cell r="Z517">
            <v>57</v>
          </cell>
        </row>
        <row r="518">
          <cell r="Y518">
            <v>85</v>
          </cell>
          <cell r="Z518">
            <v>59</v>
          </cell>
        </row>
        <row r="519">
          <cell r="Y519">
            <v>74</v>
          </cell>
          <cell r="Z519">
            <v>61</v>
          </cell>
        </row>
        <row r="520">
          <cell r="Y520">
            <v>80</v>
          </cell>
          <cell r="Z520">
            <v>53</v>
          </cell>
        </row>
        <row r="521">
          <cell r="Y521">
            <v>84</v>
          </cell>
          <cell r="Z521">
            <v>59</v>
          </cell>
        </row>
        <row r="522">
          <cell r="Y522">
            <v>79</v>
          </cell>
          <cell r="Z522">
            <v>62</v>
          </cell>
        </row>
        <row r="523">
          <cell r="Y523">
            <v>76</v>
          </cell>
          <cell r="Z523">
            <v>62</v>
          </cell>
        </row>
        <row r="524">
          <cell r="Y524">
            <v>76</v>
          </cell>
          <cell r="Z524">
            <v>56</v>
          </cell>
        </row>
        <row r="525">
          <cell r="Y525">
            <v>75</v>
          </cell>
          <cell r="Z525">
            <v>59</v>
          </cell>
        </row>
        <row r="526">
          <cell r="Y526">
            <v>79</v>
          </cell>
          <cell r="Z526">
            <v>61</v>
          </cell>
        </row>
        <row r="527">
          <cell r="Y527">
            <v>78</v>
          </cell>
          <cell r="Z527">
            <v>66</v>
          </cell>
        </row>
        <row r="528">
          <cell r="Y528">
            <v>86</v>
          </cell>
          <cell r="Z528">
            <v>63</v>
          </cell>
        </row>
        <row r="529">
          <cell r="Y529">
            <v>88</v>
          </cell>
          <cell r="Z529">
            <v>72</v>
          </cell>
        </row>
        <row r="530">
          <cell r="Y530">
            <v>88</v>
          </cell>
          <cell r="Z530">
            <v>70</v>
          </cell>
        </row>
        <row r="531">
          <cell r="Y531">
            <v>77</v>
          </cell>
          <cell r="Z531">
            <v>62</v>
          </cell>
        </row>
        <row r="532">
          <cell r="Y532">
            <v>85</v>
          </cell>
          <cell r="Z532">
            <v>60</v>
          </cell>
        </row>
        <row r="533">
          <cell r="Y533">
            <v>91</v>
          </cell>
          <cell r="Z533">
            <v>75</v>
          </cell>
        </row>
        <row r="534">
          <cell r="Y534">
            <v>85.5</v>
          </cell>
          <cell r="Z534">
            <v>71</v>
          </cell>
        </row>
        <row r="535">
          <cell r="Y535">
            <v>80</v>
          </cell>
          <cell r="Z535">
            <v>61</v>
          </cell>
        </row>
        <row r="536">
          <cell r="Y536">
            <v>80</v>
          </cell>
          <cell r="Z536">
            <v>52</v>
          </cell>
        </row>
        <row r="537">
          <cell r="Y537">
            <v>86</v>
          </cell>
          <cell r="Z537">
            <v>59</v>
          </cell>
        </row>
        <row r="538">
          <cell r="Y538">
            <v>88</v>
          </cell>
          <cell r="Z538">
            <v>74</v>
          </cell>
        </row>
        <row r="539">
          <cell r="Y539">
            <v>90</v>
          </cell>
          <cell r="Z539">
            <v>72</v>
          </cell>
        </row>
        <row r="540">
          <cell r="Y540">
            <v>89</v>
          </cell>
          <cell r="Z540">
            <v>66</v>
          </cell>
        </row>
        <row r="541">
          <cell r="Y541">
            <v>70</v>
          </cell>
          <cell r="Z541">
            <v>61</v>
          </cell>
        </row>
        <row r="542">
          <cell r="Y542">
            <v>81</v>
          </cell>
          <cell r="Z542">
            <v>61</v>
          </cell>
        </row>
        <row r="543">
          <cell r="Y543">
            <v>88</v>
          </cell>
          <cell r="Z543">
            <v>63</v>
          </cell>
        </row>
        <row r="544">
          <cell r="Y544">
            <v>94</v>
          </cell>
          <cell r="Z544">
            <v>68</v>
          </cell>
        </row>
        <row r="545">
          <cell r="Y545">
            <v>94</v>
          </cell>
          <cell r="Z545">
            <v>72</v>
          </cell>
        </row>
        <row r="546">
          <cell r="Y546">
            <v>95</v>
          </cell>
          <cell r="Z546">
            <v>75</v>
          </cell>
        </row>
        <row r="547">
          <cell r="Y547">
            <v>93</v>
          </cell>
          <cell r="Z547">
            <v>76</v>
          </cell>
        </row>
        <row r="548">
          <cell r="Y548">
            <v>89</v>
          </cell>
          <cell r="Z548">
            <v>75</v>
          </cell>
        </row>
        <row r="549">
          <cell r="Y549">
            <v>95</v>
          </cell>
          <cell r="Z549">
            <v>69</v>
          </cell>
        </row>
        <row r="550">
          <cell r="Y550">
            <v>91</v>
          </cell>
          <cell r="Z550">
            <v>68</v>
          </cell>
        </row>
        <row r="551">
          <cell r="Y551">
            <v>93</v>
          </cell>
          <cell r="Z551">
            <v>69</v>
          </cell>
        </row>
        <row r="552">
          <cell r="Y552">
            <v>95</v>
          </cell>
          <cell r="Z552">
            <v>75</v>
          </cell>
        </row>
        <row r="553">
          <cell r="Y553">
            <v>94</v>
          </cell>
          <cell r="Z553">
            <v>74</v>
          </cell>
        </row>
        <row r="584">
          <cell r="Y584">
            <v>90</v>
          </cell>
          <cell r="Z584">
            <v>75</v>
          </cell>
        </row>
        <row r="585">
          <cell r="Y585">
            <v>93</v>
          </cell>
          <cell r="Z585">
            <v>79</v>
          </cell>
        </row>
        <row r="586">
          <cell r="Y586">
            <v>93</v>
          </cell>
          <cell r="Z586">
            <v>77</v>
          </cell>
        </row>
        <row r="587">
          <cell r="Y587">
            <v>94</v>
          </cell>
          <cell r="Z587">
            <v>75</v>
          </cell>
        </row>
        <row r="588">
          <cell r="Y588">
            <v>94</v>
          </cell>
          <cell r="Z588">
            <v>75</v>
          </cell>
        </row>
        <row r="589">
          <cell r="Y589">
            <v>95</v>
          </cell>
          <cell r="Z589">
            <v>73</v>
          </cell>
        </row>
        <row r="590">
          <cell r="Y590">
            <v>97</v>
          </cell>
          <cell r="Z590">
            <v>75</v>
          </cell>
        </row>
        <row r="591">
          <cell r="Y591">
            <v>98</v>
          </cell>
          <cell r="Z591">
            <v>77</v>
          </cell>
        </row>
        <row r="592">
          <cell r="Y592">
            <v>98</v>
          </cell>
          <cell r="Z592">
            <v>77</v>
          </cell>
        </row>
        <row r="593">
          <cell r="Y593">
            <v>97</v>
          </cell>
          <cell r="Z593">
            <v>79</v>
          </cell>
        </row>
        <row r="594">
          <cell r="Y594">
            <v>98</v>
          </cell>
          <cell r="Z594">
            <v>78</v>
          </cell>
        </row>
        <row r="595">
          <cell r="Y595">
            <v>101</v>
          </cell>
          <cell r="Z595">
            <v>80</v>
          </cell>
        </row>
        <row r="596">
          <cell r="Y596">
            <v>105</v>
          </cell>
          <cell r="Z596">
            <v>79</v>
          </cell>
        </row>
        <row r="597">
          <cell r="Y597">
            <v>102</v>
          </cell>
          <cell r="Z597">
            <v>80</v>
          </cell>
        </row>
        <row r="598">
          <cell r="Y598">
            <v>104</v>
          </cell>
          <cell r="Z598">
            <v>81</v>
          </cell>
        </row>
        <row r="599">
          <cell r="Y599">
            <v>106</v>
          </cell>
          <cell r="Z599">
            <v>82</v>
          </cell>
        </row>
        <row r="600">
          <cell r="Y600">
            <v>102</v>
          </cell>
          <cell r="Z600">
            <v>76</v>
          </cell>
        </row>
        <row r="601">
          <cell r="Y601">
            <v>102</v>
          </cell>
          <cell r="Z601">
            <v>77</v>
          </cell>
        </row>
        <row r="602">
          <cell r="Y602">
            <v>104</v>
          </cell>
          <cell r="Z602">
            <v>80</v>
          </cell>
        </row>
        <row r="603">
          <cell r="Y603">
            <v>105</v>
          </cell>
          <cell r="Z603">
            <v>77</v>
          </cell>
        </row>
        <row r="604">
          <cell r="Y604">
            <v>102</v>
          </cell>
          <cell r="Z604">
            <v>78</v>
          </cell>
        </row>
        <row r="605">
          <cell r="Y605">
            <v>96</v>
          </cell>
          <cell r="Z605">
            <v>78</v>
          </cell>
        </row>
        <row r="606">
          <cell r="Y606">
            <v>93</v>
          </cell>
          <cell r="Z606">
            <v>74</v>
          </cell>
        </row>
        <row r="607">
          <cell r="Y607">
            <v>93</v>
          </cell>
          <cell r="Z607">
            <v>71</v>
          </cell>
        </row>
        <row r="608">
          <cell r="Y608">
            <v>97</v>
          </cell>
          <cell r="Z608">
            <v>71</v>
          </cell>
        </row>
        <row r="609">
          <cell r="Y609">
            <v>100</v>
          </cell>
          <cell r="Z609">
            <v>75</v>
          </cell>
        </row>
        <row r="610">
          <cell r="Y610">
            <v>91</v>
          </cell>
          <cell r="Z610">
            <v>79</v>
          </cell>
        </row>
        <row r="611">
          <cell r="Y611">
            <v>100</v>
          </cell>
          <cell r="Z611">
            <v>74</v>
          </cell>
        </row>
        <row r="612">
          <cell r="Y612">
            <v>98</v>
          </cell>
          <cell r="Z612">
            <v>79</v>
          </cell>
        </row>
        <row r="613">
          <cell r="Y613">
            <v>94</v>
          </cell>
          <cell r="Z613">
            <v>73</v>
          </cell>
        </row>
        <row r="614">
          <cell r="Y614">
            <v>95</v>
          </cell>
          <cell r="Z614">
            <v>72</v>
          </cell>
        </row>
        <row r="615">
          <cell r="Y615">
            <v>98</v>
          </cell>
          <cell r="Z615">
            <v>73</v>
          </cell>
        </row>
        <row r="616">
          <cell r="Y616">
            <v>101</v>
          </cell>
          <cell r="Z616">
            <v>75</v>
          </cell>
        </row>
        <row r="617">
          <cell r="Y617">
            <v>104</v>
          </cell>
          <cell r="Z617">
            <v>79</v>
          </cell>
        </row>
        <row r="618">
          <cell r="Y618">
            <v>101</v>
          </cell>
          <cell r="Z618">
            <v>81</v>
          </cell>
        </row>
        <row r="619">
          <cell r="Y619">
            <v>101</v>
          </cell>
          <cell r="Z619">
            <v>79</v>
          </cell>
        </row>
        <row r="620">
          <cell r="Y620">
            <v>102</v>
          </cell>
          <cell r="Z620">
            <v>81</v>
          </cell>
        </row>
        <row r="621">
          <cell r="Y621">
            <v>102</v>
          </cell>
          <cell r="Z621">
            <v>82</v>
          </cell>
        </row>
        <row r="622">
          <cell r="Y622">
            <v>100</v>
          </cell>
          <cell r="Z622">
            <v>81</v>
          </cell>
        </row>
        <row r="623">
          <cell r="Y623">
            <v>98</v>
          </cell>
          <cell r="Z623">
            <v>76</v>
          </cell>
        </row>
        <row r="624">
          <cell r="Y624">
            <v>98</v>
          </cell>
          <cell r="Z624">
            <v>77</v>
          </cell>
        </row>
        <row r="625">
          <cell r="Y625">
            <v>97</v>
          </cell>
          <cell r="Z625">
            <v>75</v>
          </cell>
        </row>
        <row r="626">
          <cell r="Y626">
            <v>95</v>
          </cell>
          <cell r="Z626">
            <v>72</v>
          </cell>
        </row>
        <row r="627">
          <cell r="Y627">
            <v>96</v>
          </cell>
          <cell r="Z627">
            <v>72</v>
          </cell>
        </row>
        <row r="628">
          <cell r="Y628">
            <v>95</v>
          </cell>
          <cell r="Z628">
            <v>73</v>
          </cell>
        </row>
        <row r="629">
          <cell r="Y629">
            <v>93</v>
          </cell>
          <cell r="Z629">
            <v>69</v>
          </cell>
        </row>
        <row r="630">
          <cell r="Y630">
            <v>94</v>
          </cell>
          <cell r="Z630">
            <v>72</v>
          </cell>
        </row>
        <row r="631">
          <cell r="Y631">
            <v>96</v>
          </cell>
          <cell r="Z631">
            <v>73</v>
          </cell>
        </row>
        <row r="632">
          <cell r="Y632">
            <v>96</v>
          </cell>
          <cell r="Z632">
            <v>73</v>
          </cell>
        </row>
        <row r="633">
          <cell r="Y633">
            <v>96</v>
          </cell>
          <cell r="Z633">
            <v>73</v>
          </cell>
        </row>
        <row r="634">
          <cell r="Y634">
            <v>95</v>
          </cell>
          <cell r="Z634">
            <v>72</v>
          </cell>
        </row>
        <row r="635">
          <cell r="Y635">
            <v>95</v>
          </cell>
          <cell r="Z635">
            <v>72</v>
          </cell>
        </row>
        <row r="636">
          <cell r="Y636">
            <v>95</v>
          </cell>
          <cell r="Z636">
            <v>72</v>
          </cell>
        </row>
        <row r="637">
          <cell r="Y637">
            <v>95</v>
          </cell>
          <cell r="Z637">
            <v>72</v>
          </cell>
        </row>
        <row r="638">
          <cell r="Y638">
            <v>94</v>
          </cell>
          <cell r="Z638">
            <v>72</v>
          </cell>
        </row>
        <row r="639">
          <cell r="Y639">
            <v>94</v>
          </cell>
          <cell r="Z639">
            <v>72</v>
          </cell>
        </row>
        <row r="640">
          <cell r="Y640">
            <v>93</v>
          </cell>
          <cell r="Z640">
            <v>72</v>
          </cell>
        </row>
        <row r="641">
          <cell r="Y641">
            <v>93</v>
          </cell>
          <cell r="Z641">
            <v>72</v>
          </cell>
        </row>
        <row r="642">
          <cell r="Y642">
            <v>93</v>
          </cell>
          <cell r="Z642">
            <v>72</v>
          </cell>
        </row>
        <row r="643">
          <cell r="Y643">
            <v>93</v>
          </cell>
          <cell r="Z643">
            <v>72</v>
          </cell>
        </row>
        <row r="644">
          <cell r="Y644">
            <v>92</v>
          </cell>
          <cell r="Z644">
            <v>71</v>
          </cell>
        </row>
        <row r="645">
          <cell r="Y645">
            <v>92</v>
          </cell>
          <cell r="Z645">
            <v>71</v>
          </cell>
        </row>
        <row r="646">
          <cell r="Y646">
            <v>92</v>
          </cell>
          <cell r="Z646">
            <v>71</v>
          </cell>
        </row>
        <row r="647">
          <cell r="Y647">
            <v>91.5</v>
          </cell>
          <cell r="Z647">
            <v>70.5</v>
          </cell>
        </row>
        <row r="648">
          <cell r="Y648">
            <v>91</v>
          </cell>
          <cell r="Z648">
            <v>70</v>
          </cell>
        </row>
        <row r="649">
          <cell r="Y649">
            <v>91</v>
          </cell>
          <cell r="Z649">
            <v>70</v>
          </cell>
        </row>
        <row r="650">
          <cell r="Y650">
            <v>90</v>
          </cell>
          <cell r="Z650">
            <v>69</v>
          </cell>
        </row>
        <row r="651">
          <cell r="Y651">
            <v>90</v>
          </cell>
          <cell r="Z651">
            <v>69</v>
          </cell>
        </row>
        <row r="652">
          <cell r="Y652">
            <v>90</v>
          </cell>
          <cell r="Z652">
            <v>69</v>
          </cell>
        </row>
        <row r="653">
          <cell r="Y653">
            <v>90</v>
          </cell>
          <cell r="Z653">
            <v>69</v>
          </cell>
        </row>
        <row r="654">
          <cell r="Y654">
            <v>89</v>
          </cell>
          <cell r="Z654">
            <v>68</v>
          </cell>
        </row>
        <row r="655">
          <cell r="Y655">
            <v>89</v>
          </cell>
          <cell r="Z655">
            <v>68</v>
          </cell>
        </row>
        <row r="656">
          <cell r="Y656">
            <v>89</v>
          </cell>
          <cell r="Z656">
            <v>68</v>
          </cell>
        </row>
        <row r="657">
          <cell r="Y657">
            <v>89</v>
          </cell>
          <cell r="Z657">
            <v>68</v>
          </cell>
        </row>
        <row r="658">
          <cell r="Y658">
            <v>88</v>
          </cell>
          <cell r="Z658">
            <v>67</v>
          </cell>
        </row>
        <row r="659">
          <cell r="Y659">
            <v>88</v>
          </cell>
          <cell r="Z659">
            <v>67</v>
          </cell>
        </row>
        <row r="660">
          <cell r="Y660">
            <v>87</v>
          </cell>
          <cell r="Z660">
            <v>66</v>
          </cell>
        </row>
        <row r="661">
          <cell r="Y661">
            <v>87</v>
          </cell>
          <cell r="Z661">
            <v>66</v>
          </cell>
        </row>
        <row r="662">
          <cell r="Y662">
            <v>87</v>
          </cell>
          <cell r="Z662">
            <v>66</v>
          </cell>
        </row>
        <row r="663">
          <cell r="Y663">
            <v>87</v>
          </cell>
          <cell r="Z663">
            <v>66</v>
          </cell>
        </row>
        <row r="664">
          <cell r="Y664">
            <v>86</v>
          </cell>
          <cell r="Z664">
            <v>65</v>
          </cell>
        </row>
        <row r="665">
          <cell r="Y665">
            <v>86</v>
          </cell>
          <cell r="Z665">
            <v>65</v>
          </cell>
        </row>
        <row r="666">
          <cell r="Y666">
            <v>86</v>
          </cell>
          <cell r="Z666">
            <v>65</v>
          </cell>
        </row>
        <row r="667">
          <cell r="Y667">
            <v>86</v>
          </cell>
          <cell r="Z667">
            <v>65</v>
          </cell>
        </row>
        <row r="668">
          <cell r="Y668">
            <v>85</v>
          </cell>
          <cell r="Z668">
            <v>64</v>
          </cell>
        </row>
        <row r="669">
          <cell r="Y669">
            <v>85</v>
          </cell>
          <cell r="Z669">
            <v>64</v>
          </cell>
        </row>
        <row r="670">
          <cell r="Y670">
            <v>84</v>
          </cell>
          <cell r="Z670">
            <v>63</v>
          </cell>
        </row>
        <row r="671">
          <cell r="Y671">
            <v>84</v>
          </cell>
          <cell r="Z671">
            <v>63</v>
          </cell>
        </row>
        <row r="672">
          <cell r="Y672">
            <v>84</v>
          </cell>
          <cell r="Z672">
            <v>63</v>
          </cell>
        </row>
        <row r="673">
          <cell r="Y673">
            <v>84</v>
          </cell>
          <cell r="Z673">
            <v>62</v>
          </cell>
        </row>
        <row r="674">
          <cell r="Y674">
            <v>83</v>
          </cell>
          <cell r="Z674">
            <v>62</v>
          </cell>
        </row>
        <row r="675">
          <cell r="Y675">
            <v>83</v>
          </cell>
          <cell r="Z675">
            <v>61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comments" Target="../comments2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6.v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comments" Target="../comments2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7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8.v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comments" Target="../comments3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9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5.28"/>
    <col collapsed="false" customWidth="true" hidden="false" outlineLevel="0" max="47" min="47" style="1" width="12.28"/>
    <col collapsed="false" customWidth="true" hidden="false" outlineLevel="0" max="48" min="48" style="1" width="2.42"/>
    <col collapsed="false" customWidth="true" hidden="false" outlineLevel="0" max="49" min="49" style="1" width="10.28"/>
    <col collapsed="false" customWidth="true" hidden="false" outlineLevel="0" max="50" min="50" style="1" width="1.99"/>
    <col collapsed="false" customWidth="true" hidden="false" outlineLevel="0" max="52" min="51" style="1" width="13.41"/>
    <col collapsed="false" customWidth="true" hidden="false" outlineLevel="0" max="53" min="53" style="1" width="12.85"/>
    <col collapsed="false" customWidth="true" hidden="false" outlineLevel="0" max="54" min="54" style="1" width="11.56"/>
    <col collapsed="false" customWidth="true" hidden="false" outlineLevel="0" max="55" min="55" style="1" width="10.71"/>
    <col collapsed="false" customWidth="false" hidden="false" outlineLevel="0" max="257" min="56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25000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36526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36557</v>
      </c>
      <c r="AS5" s="1" t="s">
        <v>6</v>
      </c>
      <c r="AU5" s="13" t="n">
        <f aca="false">time</f>
        <v>45926.9765004055</v>
      </c>
    </row>
    <row r="6" customFormat="false" ht="19.5" hidden="false" customHeight="false" outlineLevel="0" collapsed="false">
      <c r="A6" s="14" t="s">
        <v>7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36557</v>
      </c>
      <c r="AT6" s="16" t="n">
        <f aca="true">NOW()</f>
        <v>45926.9765004055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18" t="s">
        <v>8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 t="n">
        <v>148433</v>
      </c>
      <c r="AV7" s="18"/>
      <c r="AW7" s="18"/>
      <c r="AX7" s="18"/>
      <c r="AY7" s="18" t="n">
        <v>155382</v>
      </c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  <c r="AG8" s="1" t="s">
        <v>12</v>
      </c>
      <c r="AU8" s="32" t="s">
        <v>13</v>
      </c>
      <c r="AV8" s="33"/>
      <c r="AW8" s="33"/>
      <c r="AX8" s="33"/>
      <c r="AY8" s="33"/>
      <c r="AZ8" s="33"/>
      <c r="BA8" s="33"/>
      <c r="BB8" s="33"/>
      <c r="BC8" s="34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5" t="s">
        <v>14</v>
      </c>
      <c r="AV9" s="36"/>
      <c r="AW9" s="22"/>
      <c r="AX9" s="36"/>
      <c r="AY9" s="22"/>
      <c r="AZ9" s="22"/>
      <c r="BB9" s="22"/>
      <c r="BC9" s="37"/>
    </row>
    <row r="10" customFormat="false" ht="15.75" hidden="false" customHeight="true" outlineLevel="0" collapsed="false">
      <c r="B10" s="41" t="s">
        <v>16</v>
      </c>
      <c r="D10" s="42"/>
      <c r="H10" s="42" t="s">
        <v>17</v>
      </c>
      <c r="J10" s="43" t="n">
        <f aca="false">hplr</f>
        <v>25000</v>
      </c>
      <c r="L10" s="41" t="s">
        <v>18</v>
      </c>
      <c r="N10" s="42"/>
      <c r="R10" s="42" t="str">
        <f aca="false">H10</f>
        <v>Jan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U10" s="41"/>
      <c r="AW10" s="42"/>
      <c r="BA10" s="42"/>
      <c r="BC10" s="43" t="n">
        <v>0</v>
      </c>
    </row>
    <row r="11" customFormat="false" ht="13.5" hidden="false" customHeight="fals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  <c r="AU11" s="41"/>
      <c r="AY11" s="45"/>
      <c r="AZ11" s="45"/>
      <c r="BC11" s="38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775000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  <c r="AU12" s="48" t="s">
        <v>20</v>
      </c>
      <c r="AV12" s="49"/>
      <c r="AW12" s="48" t="s">
        <v>21</v>
      </c>
      <c r="AX12" s="50"/>
      <c r="AY12" s="48" t="s">
        <v>22</v>
      </c>
      <c r="AZ12" s="48"/>
      <c r="BA12" s="48"/>
      <c r="BB12" s="48"/>
      <c r="BC12" s="55" t="n">
        <v>171042</v>
      </c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  <c r="AU13" s="56" t="s">
        <v>26</v>
      </c>
      <c r="AV13" s="57"/>
      <c r="AW13" s="56" t="s">
        <v>27</v>
      </c>
      <c r="AX13" s="57"/>
      <c r="AY13" s="58" t="s">
        <v>28</v>
      </c>
      <c r="AZ13" s="59" t="s">
        <v>28</v>
      </c>
      <c r="BA13" s="60" t="s">
        <v>29</v>
      </c>
      <c r="BB13" s="61" t="s">
        <v>30</v>
      </c>
      <c r="BC13" s="62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2" t="s">
        <v>36</v>
      </c>
      <c r="AV14" s="73"/>
      <c r="AW14" s="72"/>
      <c r="AX14" s="73"/>
      <c r="AY14" s="72" t="n">
        <v>67</v>
      </c>
      <c r="AZ14" s="74" t="s">
        <v>37</v>
      </c>
      <c r="BA14" s="75" t="n">
        <v>4132</v>
      </c>
      <c r="BB14" s="72" t="s">
        <v>38</v>
      </c>
      <c r="BC14" s="76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89"/>
      <c r="AV15" s="77"/>
      <c r="AW15" s="77"/>
      <c r="AX15" s="77"/>
      <c r="AY15" s="77"/>
      <c r="AZ15" s="77"/>
      <c r="BA15" s="77"/>
      <c r="BB15" s="77"/>
      <c r="BC15" s="90" t="s">
        <v>42</v>
      </c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94" t="n">
        <v>1</v>
      </c>
      <c r="B16" s="95" t="n">
        <v>0</v>
      </c>
      <c r="C16" s="96"/>
      <c r="D16" s="97" t="n">
        <v>0</v>
      </c>
      <c r="E16" s="96"/>
      <c r="F16" s="98" t="n">
        <v>0</v>
      </c>
      <c r="G16" s="98" t="n">
        <v>0</v>
      </c>
      <c r="H16" s="98" t="n">
        <v>0</v>
      </c>
      <c r="I16" s="98" t="n">
        <v>0</v>
      </c>
      <c r="J16" s="99" t="n">
        <f aca="false">SUM(B16:I16)</f>
        <v>0</v>
      </c>
      <c r="K16" s="100"/>
      <c r="L16" s="101"/>
      <c r="M16" s="102"/>
      <c r="N16" s="97"/>
      <c r="O16" s="102"/>
      <c r="P16" s="103"/>
      <c r="Q16" s="104" t="n">
        <v>0</v>
      </c>
      <c r="R16" s="104" t="n">
        <v>0</v>
      </c>
      <c r="S16" s="104" t="n">
        <v>0</v>
      </c>
      <c r="T16" s="105" t="n">
        <f aca="false">SUM(L16:S16)</f>
        <v>0</v>
      </c>
      <c r="U16" s="94"/>
      <c r="V16" s="106" t="n">
        <f aca="false">IF(AO16=1,0,IF((25000-L16-B16-AU16)&lt;0,0,25000-L16-B16-AU16))</f>
        <v>0</v>
      </c>
      <c r="W16" s="107"/>
      <c r="X16" s="97" t="n">
        <v>0</v>
      </c>
      <c r="Y16" s="108"/>
      <c r="Z16" s="109" t="n">
        <v>0</v>
      </c>
      <c r="AA16" s="110" t="n">
        <v>0</v>
      </c>
      <c r="AB16" s="111" t="n">
        <v>0</v>
      </c>
      <c r="AC16" s="99" t="n">
        <f aca="false">SUM(V16:AB16)</f>
        <v>0</v>
      </c>
      <c r="AD16" s="94"/>
      <c r="AE16" s="112" t="n">
        <f aca="false">+AC16+T16+J16</f>
        <v>0</v>
      </c>
      <c r="AF16" s="94"/>
      <c r="AG16" s="113" t="n">
        <f aca="false">B16+L16+V16+AU16</f>
        <v>0</v>
      </c>
      <c r="AH16" s="94" t="n">
        <f aca="false">D16+N16+X16</f>
        <v>0</v>
      </c>
      <c r="AI16" s="114" t="n">
        <f aca="false">AB16+AA16+Z16+S16+R16+Q16+P16+I16+H16+G16+F16</f>
        <v>0</v>
      </c>
      <c r="AJ16" s="94"/>
      <c r="AK16" s="103" t="n">
        <f aca="false">B16+L16</f>
        <v>0</v>
      </c>
      <c r="AL16" s="103" t="n">
        <f aca="false">V16</f>
        <v>0</v>
      </c>
      <c r="AM16" s="104" t="n">
        <f aca="false">SUM(AK16:AL16)</f>
        <v>0</v>
      </c>
      <c r="AN16" s="94"/>
      <c r="AO16" s="94" t="n">
        <f aca="false">IF(now&gt;AR16-1,1,"")</f>
        <v>1</v>
      </c>
      <c r="AP16" s="94"/>
      <c r="AQ16" s="94"/>
      <c r="AR16" s="94" t="n">
        <f aca="false">+AR4</f>
        <v>36526</v>
      </c>
      <c r="AS16" s="115" t="n">
        <v>36526</v>
      </c>
      <c r="AT16" s="94"/>
      <c r="AU16" s="95" t="n">
        <v>0</v>
      </c>
      <c r="AV16" s="96"/>
      <c r="AW16" s="97" t="n">
        <v>0</v>
      </c>
      <c r="AX16" s="96"/>
      <c r="AY16" s="98" t="n">
        <v>0</v>
      </c>
      <c r="AZ16" s="98" t="n">
        <v>0</v>
      </c>
      <c r="BA16" s="98" t="n">
        <v>0</v>
      </c>
      <c r="BB16" s="98" t="n">
        <v>0</v>
      </c>
      <c r="BC16" s="99" t="n">
        <f aca="false">SUM(AU16:BB16)</f>
        <v>0</v>
      </c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15" hidden="false" customHeight="true" outlineLevel="0" collapsed="false">
      <c r="A17" s="94" t="n">
        <f aca="false">+A16+1</f>
        <v>2</v>
      </c>
      <c r="B17" s="95" t="n">
        <v>0</v>
      </c>
      <c r="C17" s="96"/>
      <c r="D17" s="97" t="n">
        <v>0</v>
      </c>
      <c r="E17" s="96"/>
      <c r="F17" s="98" t="n">
        <v>0</v>
      </c>
      <c r="G17" s="98" t="n">
        <v>0</v>
      </c>
      <c r="H17" s="98" t="n">
        <v>0</v>
      </c>
      <c r="I17" s="98" t="n">
        <f aca="false">I16</f>
        <v>0</v>
      </c>
      <c r="J17" s="99" t="n">
        <f aca="false">SUM(B17:I17)</f>
        <v>0</v>
      </c>
      <c r="K17" s="100"/>
      <c r="L17" s="101"/>
      <c r="M17" s="102"/>
      <c r="N17" s="97"/>
      <c r="O17" s="102"/>
      <c r="P17" s="103"/>
      <c r="Q17" s="104" t="n">
        <f aca="false">Q16</f>
        <v>0</v>
      </c>
      <c r="R17" s="104" t="n">
        <v>0</v>
      </c>
      <c r="S17" s="104" t="n">
        <v>0</v>
      </c>
      <c r="T17" s="105" t="n">
        <f aca="false">SUM(L17:S17)</f>
        <v>0</v>
      </c>
      <c r="U17" s="94"/>
      <c r="V17" s="106" t="n">
        <f aca="false">IF(AO17=1,0,IF((25000-L17-B17-AU17)&lt;0,0,25000-L17-B17-AU17))</f>
        <v>0</v>
      </c>
      <c r="W17" s="107"/>
      <c r="X17" s="97" t="n">
        <v>0</v>
      </c>
      <c r="Y17" s="108"/>
      <c r="Z17" s="109" t="n">
        <v>0</v>
      </c>
      <c r="AA17" s="110" t="n">
        <v>0</v>
      </c>
      <c r="AB17" s="111" t="n">
        <v>0</v>
      </c>
      <c r="AC17" s="99" t="n">
        <f aca="false">SUM(V17:AB17)</f>
        <v>0</v>
      </c>
      <c r="AD17" s="94"/>
      <c r="AE17" s="112" t="n">
        <f aca="false">+AC17+T17+J17</f>
        <v>0</v>
      </c>
      <c r="AF17" s="94"/>
      <c r="AG17" s="113" t="n">
        <f aca="false">B17+L17+V17+AU17</f>
        <v>0</v>
      </c>
      <c r="AH17" s="94" t="n">
        <f aca="false">D17+N17+X17</f>
        <v>0</v>
      </c>
      <c r="AI17" s="114" t="n">
        <f aca="false">AB17+AA17+Z17+S17+R17+Q17+P17+I17+H17+G17+F17</f>
        <v>0</v>
      </c>
      <c r="AJ17" s="94"/>
      <c r="AK17" s="103" t="n">
        <f aca="false">B17+L17</f>
        <v>0</v>
      </c>
      <c r="AL17" s="103" t="n">
        <f aca="false">V17</f>
        <v>0</v>
      </c>
      <c r="AM17" s="104" t="n">
        <f aca="false">SUM(AK17:AL17)</f>
        <v>0</v>
      </c>
      <c r="AN17" s="94"/>
      <c r="AO17" s="94" t="n">
        <f aca="false">IF(now-1&gt;AR17,1,"")</f>
        <v>1</v>
      </c>
      <c r="AP17" s="94"/>
      <c r="AQ17" s="94"/>
      <c r="AR17" s="94" t="n">
        <f aca="false">AR16+1</f>
        <v>36527</v>
      </c>
      <c r="AS17" s="115" t="n">
        <f aca="false">+AS16+1</f>
        <v>36527</v>
      </c>
      <c r="AT17" s="94"/>
      <c r="AU17" s="95" t="n">
        <v>0</v>
      </c>
      <c r="AV17" s="96"/>
      <c r="AW17" s="97" t="n">
        <v>0</v>
      </c>
      <c r="AX17" s="96"/>
      <c r="AY17" s="98" t="n">
        <v>0</v>
      </c>
      <c r="AZ17" s="98" t="n">
        <v>0</v>
      </c>
      <c r="BA17" s="98" t="n">
        <v>0</v>
      </c>
      <c r="BB17" s="98" t="n">
        <f aca="false">BB16</f>
        <v>0</v>
      </c>
      <c r="BC17" s="99" t="n">
        <f aca="false">SUM(AU17:BB17)</f>
        <v>0</v>
      </c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15" hidden="false" customHeight="true" outlineLevel="0" collapsed="false">
      <c r="A18" s="94" t="n">
        <f aca="false">+A17+1</f>
        <v>3</v>
      </c>
      <c r="B18" s="95" t="n">
        <v>59750</v>
      </c>
      <c r="C18" s="96"/>
      <c r="D18" s="97" t="n">
        <v>0</v>
      </c>
      <c r="E18" s="96"/>
      <c r="F18" s="98" t="n">
        <v>0</v>
      </c>
      <c r="G18" s="98" t="n">
        <v>0</v>
      </c>
      <c r="H18" s="98" t="n">
        <v>0</v>
      </c>
      <c r="I18" s="98" t="n">
        <f aca="false">I17</f>
        <v>0</v>
      </c>
      <c r="J18" s="99" t="n">
        <f aca="false">SUM(B18:I18)</f>
        <v>59750</v>
      </c>
      <c r="K18" s="100"/>
      <c r="L18" s="101" t="n">
        <v>40000</v>
      </c>
      <c r="M18" s="102"/>
      <c r="N18" s="97"/>
      <c r="O18" s="102"/>
      <c r="P18" s="103"/>
      <c r="Q18" s="104" t="n">
        <f aca="false">Q17</f>
        <v>0</v>
      </c>
      <c r="R18" s="104" t="n">
        <v>0</v>
      </c>
      <c r="S18" s="104" t="n">
        <v>0</v>
      </c>
      <c r="T18" s="105" t="n">
        <f aca="false">SUM(L18:S18)</f>
        <v>40000</v>
      </c>
      <c r="U18" s="94"/>
      <c r="V18" s="106" t="n">
        <f aca="false">IF(AO18=1,0,IF((25000-L18-B18-AU18)&lt;0,0,25000-L18-B18-AU18))</f>
        <v>0</v>
      </c>
      <c r="W18" s="107"/>
      <c r="X18" s="97" t="n">
        <v>0</v>
      </c>
      <c r="Y18" s="108"/>
      <c r="Z18" s="109" t="n">
        <f aca="false">IF(AO18=1,0,30000-P18-F18)</f>
        <v>0</v>
      </c>
      <c r="AA18" s="110" t="n">
        <v>0</v>
      </c>
      <c r="AB18" s="111" t="n">
        <v>0</v>
      </c>
      <c r="AC18" s="99" t="n">
        <f aca="false">SUM(V18:AB18)</f>
        <v>0</v>
      </c>
      <c r="AD18" s="94"/>
      <c r="AE18" s="112" t="n">
        <f aca="false">+AC18+T18+J18</f>
        <v>99750</v>
      </c>
      <c r="AF18" s="94"/>
      <c r="AG18" s="113" t="n">
        <f aca="false">B18+L18+V18+AU18</f>
        <v>99750</v>
      </c>
      <c r="AH18" s="94" t="n">
        <f aca="false">D18+N18+X18</f>
        <v>0</v>
      </c>
      <c r="AI18" s="114" t="n">
        <f aca="false">AB18+AA18+Z18+S18+R18+Q18+P18+I18+H18+G18+F18</f>
        <v>0</v>
      </c>
      <c r="AJ18" s="94"/>
      <c r="AK18" s="103" t="n">
        <f aca="false">B18+L18</f>
        <v>99750</v>
      </c>
      <c r="AL18" s="103" t="n">
        <f aca="false">V18</f>
        <v>0</v>
      </c>
      <c r="AM18" s="104" t="n">
        <f aca="false">SUM(AK18:AL18)</f>
        <v>99750</v>
      </c>
      <c r="AN18" s="94"/>
      <c r="AO18" s="94" t="n">
        <f aca="false">IF(now-1&gt;AR18,1,"")</f>
        <v>1</v>
      </c>
      <c r="AP18" s="94"/>
      <c r="AQ18" s="94"/>
      <c r="AR18" s="94" t="n">
        <f aca="false">AR17+1</f>
        <v>36528</v>
      </c>
      <c r="AS18" s="115" t="n">
        <f aca="false">+AS17+1</f>
        <v>36528</v>
      </c>
      <c r="AT18" s="94"/>
      <c r="AU18" s="95"/>
      <c r="AV18" s="96"/>
      <c r="AW18" s="97" t="n">
        <v>0</v>
      </c>
      <c r="AX18" s="96"/>
      <c r="AY18" s="98" t="n">
        <v>0</v>
      </c>
      <c r="AZ18" s="98" t="n">
        <v>0</v>
      </c>
      <c r="BA18" s="98" t="n">
        <v>0</v>
      </c>
      <c r="BB18" s="98" t="n">
        <f aca="false">BB17</f>
        <v>0</v>
      </c>
      <c r="BC18" s="99" t="n">
        <f aca="false">SUM(AU18:BB18)</f>
        <v>0</v>
      </c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15" hidden="false" customHeight="true" outlineLevel="0" collapsed="false">
      <c r="A19" s="94" t="n">
        <f aca="false">+A18+1</f>
        <v>4</v>
      </c>
      <c r="B19" s="95" t="n">
        <v>110000</v>
      </c>
      <c r="C19" s="96"/>
      <c r="D19" s="97" t="n">
        <v>0</v>
      </c>
      <c r="E19" s="96"/>
      <c r="F19" s="98" t="n">
        <v>0</v>
      </c>
      <c r="G19" s="98" t="n">
        <v>0</v>
      </c>
      <c r="H19" s="98" t="n">
        <v>0</v>
      </c>
      <c r="I19" s="98" t="n">
        <f aca="false">I18</f>
        <v>0</v>
      </c>
      <c r="J19" s="99" t="n">
        <f aca="false">SUM(B19:I19)</f>
        <v>110000</v>
      </c>
      <c r="K19" s="100"/>
      <c r="L19" s="101" t="n">
        <v>33750</v>
      </c>
      <c r="M19" s="102"/>
      <c r="N19" s="97"/>
      <c r="O19" s="102"/>
      <c r="P19" s="103" t="n">
        <v>22500</v>
      </c>
      <c r="Q19" s="104" t="n">
        <f aca="false">Q18</f>
        <v>0</v>
      </c>
      <c r="R19" s="104" t="n">
        <v>0</v>
      </c>
      <c r="S19" s="104" t="n">
        <v>0</v>
      </c>
      <c r="T19" s="105" t="n">
        <f aca="false">SUM(L19:S19)</f>
        <v>56250</v>
      </c>
      <c r="U19" s="94"/>
      <c r="V19" s="106" t="n">
        <f aca="false">IF(AO19=1,0,IF((25000-L19-B19-AU19)&lt;0,0,25000-L19-B19-AU19))</f>
        <v>0</v>
      </c>
      <c r="W19" s="107"/>
      <c r="X19" s="97" t="n">
        <v>0</v>
      </c>
      <c r="Y19" s="108"/>
      <c r="Z19" s="109" t="n">
        <f aca="false">IF(AO19=1,0,30000-P19-F19)</f>
        <v>0</v>
      </c>
      <c r="AA19" s="110" t="n">
        <v>0</v>
      </c>
      <c r="AB19" s="111" t="n">
        <v>0</v>
      </c>
      <c r="AC19" s="99" t="n">
        <f aca="false">SUM(V19:AB19)</f>
        <v>0</v>
      </c>
      <c r="AD19" s="94"/>
      <c r="AE19" s="112" t="n">
        <f aca="false">+AC19+T19+J19</f>
        <v>166250</v>
      </c>
      <c r="AF19" s="94"/>
      <c r="AG19" s="113" t="n">
        <f aca="false">B19+L19+V19+AU19</f>
        <v>143750</v>
      </c>
      <c r="AH19" s="94" t="n">
        <f aca="false">D19+N19+X19</f>
        <v>0</v>
      </c>
      <c r="AI19" s="114" t="n">
        <f aca="false">AB19+AA19+Z19+S19+R19+Q19+P19+I19+H19+G19+F19</f>
        <v>22500</v>
      </c>
      <c r="AJ19" s="94"/>
      <c r="AK19" s="103" t="n">
        <f aca="false">B19+L19</f>
        <v>143750</v>
      </c>
      <c r="AL19" s="103" t="n">
        <f aca="false">V19</f>
        <v>0</v>
      </c>
      <c r="AM19" s="104" t="n">
        <f aca="false">SUM(AK19:AL19)</f>
        <v>143750</v>
      </c>
      <c r="AN19" s="94"/>
      <c r="AO19" s="94" t="n">
        <f aca="false">IF(now-1&gt;AR19,1,"")</f>
        <v>1</v>
      </c>
      <c r="AP19" s="94"/>
      <c r="AQ19" s="94"/>
      <c r="AR19" s="94" t="n">
        <f aca="false">AR18+1</f>
        <v>36529</v>
      </c>
      <c r="AS19" s="115" t="n">
        <f aca="false">+AS18+1</f>
        <v>36529</v>
      </c>
      <c r="AT19" s="94"/>
      <c r="AU19" s="95"/>
      <c r="AV19" s="96"/>
      <c r="AW19" s="97" t="n">
        <v>0</v>
      </c>
      <c r="AX19" s="96"/>
      <c r="AY19" s="98" t="n">
        <v>0</v>
      </c>
      <c r="AZ19" s="98" t="n">
        <v>0</v>
      </c>
      <c r="BA19" s="98" t="n">
        <v>0</v>
      </c>
      <c r="BB19" s="98" t="n">
        <f aca="false">BB18</f>
        <v>0</v>
      </c>
      <c r="BC19" s="99" t="n">
        <f aca="false">SUM(AU19:BB19)</f>
        <v>0</v>
      </c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15" hidden="false" customHeight="true" outlineLevel="0" collapsed="false">
      <c r="A20" s="116" t="n">
        <f aca="false">+A19+1</f>
        <v>5</v>
      </c>
      <c r="B20" s="95" t="n">
        <v>100000</v>
      </c>
      <c r="C20" s="96"/>
      <c r="D20" s="109" t="n">
        <v>0</v>
      </c>
      <c r="E20" s="96"/>
      <c r="F20" s="110" t="n">
        <v>0</v>
      </c>
      <c r="G20" s="110" t="n">
        <v>0</v>
      </c>
      <c r="H20" s="110" t="n">
        <v>0</v>
      </c>
      <c r="I20" s="110" t="n">
        <f aca="false">I19</f>
        <v>0</v>
      </c>
      <c r="J20" s="117" t="n">
        <f aca="false">SUM(B20:I20)</f>
        <v>100000</v>
      </c>
      <c r="K20" s="118"/>
      <c r="L20" s="95" t="n">
        <v>27083</v>
      </c>
      <c r="M20" s="119"/>
      <c r="N20" s="109"/>
      <c r="O20" s="119"/>
      <c r="P20" s="103" t="n">
        <v>20000</v>
      </c>
      <c r="Q20" s="103" t="n">
        <v>10000</v>
      </c>
      <c r="R20" s="103" t="n">
        <v>0</v>
      </c>
      <c r="S20" s="103" t="n">
        <v>0</v>
      </c>
      <c r="T20" s="105" t="n">
        <f aca="false">SUM(L20:S20)</f>
        <v>57083</v>
      </c>
      <c r="U20" s="116"/>
      <c r="V20" s="106" t="n">
        <f aca="false">IF(AO20=1,0,IF((25000-L20-B20-AU20)&lt;0,0,25000-L20-B20-AU20))</f>
        <v>0</v>
      </c>
      <c r="W20" s="120"/>
      <c r="X20" s="109" t="n">
        <v>0</v>
      </c>
      <c r="Y20" s="121"/>
      <c r="Z20" s="109" t="n">
        <f aca="false">IF(AO20=1,0,30000-P20-F20)</f>
        <v>0</v>
      </c>
      <c r="AA20" s="110" t="n">
        <v>0</v>
      </c>
      <c r="AB20" s="111" t="n">
        <v>0</v>
      </c>
      <c r="AC20" s="117" t="n">
        <f aca="false">SUM(V20:AB20)</f>
        <v>0</v>
      </c>
      <c r="AD20" s="116"/>
      <c r="AE20" s="122" t="n">
        <f aca="false">+AC20+T20+J20</f>
        <v>157083</v>
      </c>
      <c r="AF20" s="116"/>
      <c r="AG20" s="123" t="n">
        <f aca="false">B20+L20+V20+AU20</f>
        <v>127083</v>
      </c>
      <c r="AH20" s="116" t="n">
        <f aca="false">D20+N20+X20</f>
        <v>0</v>
      </c>
      <c r="AI20" s="124" t="n">
        <f aca="false">AB20+AA20+Z20+S20+R20+Q20+P20+I20+H20+G20+F20</f>
        <v>30000</v>
      </c>
      <c r="AJ20" s="116"/>
      <c r="AK20" s="103" t="n">
        <f aca="false">B20+L20</f>
        <v>127083</v>
      </c>
      <c r="AL20" s="103" t="n">
        <f aca="false">V20</f>
        <v>0</v>
      </c>
      <c r="AM20" s="103" t="n">
        <f aca="false">SUM(AK20:AL20)</f>
        <v>127083</v>
      </c>
      <c r="AN20" s="116"/>
      <c r="AO20" s="116" t="n">
        <f aca="false">IF(now-1&gt;AR20,1,"")</f>
        <v>1</v>
      </c>
      <c r="AP20" s="116"/>
      <c r="AQ20" s="116"/>
      <c r="AR20" s="116" t="n">
        <f aca="false">AR19+1</f>
        <v>36530</v>
      </c>
      <c r="AS20" s="125" t="n">
        <f aca="false">+AS19+1</f>
        <v>36530</v>
      </c>
      <c r="AT20" s="116"/>
      <c r="AU20" s="95"/>
      <c r="AV20" s="96"/>
      <c r="AW20" s="109" t="n">
        <v>0</v>
      </c>
      <c r="AX20" s="96"/>
      <c r="AY20" s="110" t="n">
        <v>0</v>
      </c>
      <c r="AZ20" s="110" t="n">
        <v>0</v>
      </c>
      <c r="BA20" s="110" t="n">
        <v>0</v>
      </c>
      <c r="BB20" s="110" t="n">
        <f aca="false">BB19</f>
        <v>0</v>
      </c>
      <c r="BC20" s="117" t="n">
        <f aca="false">SUM(AU20:BB20)</f>
        <v>0</v>
      </c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</row>
    <row r="21" customFormat="false" ht="15" hidden="false" customHeight="true" outlineLevel="0" collapsed="false">
      <c r="A21" s="116" t="n">
        <f aca="false">+A20+1</f>
        <v>6</v>
      </c>
      <c r="B21" s="95" t="n">
        <v>62500</v>
      </c>
      <c r="C21" s="96"/>
      <c r="D21" s="109" t="n">
        <v>0</v>
      </c>
      <c r="E21" s="96"/>
      <c r="F21" s="110" t="n">
        <v>0</v>
      </c>
      <c r="G21" s="110" t="n">
        <v>0</v>
      </c>
      <c r="H21" s="110" t="n">
        <v>0</v>
      </c>
      <c r="I21" s="110" t="n">
        <f aca="false">I20</f>
        <v>0</v>
      </c>
      <c r="J21" s="117" t="n">
        <f aca="false">SUM(B21:I21)</f>
        <v>62500</v>
      </c>
      <c r="K21" s="118"/>
      <c r="L21" s="95"/>
      <c r="M21" s="119"/>
      <c r="N21" s="109"/>
      <c r="O21" s="119"/>
      <c r="P21" s="103" t="n">
        <v>30000</v>
      </c>
      <c r="Q21" s="103" t="n">
        <v>0</v>
      </c>
      <c r="R21" s="103" t="n">
        <v>0</v>
      </c>
      <c r="S21" s="103" t="n">
        <v>0</v>
      </c>
      <c r="T21" s="105" t="n">
        <f aca="false">SUM(L21:S21)</f>
        <v>30000</v>
      </c>
      <c r="U21" s="116"/>
      <c r="V21" s="106" t="n">
        <f aca="false">IF(AO21=1,0,IF((25000-L21-B21-AU21)&lt;0,0,25000-L21-B21-AU21))</f>
        <v>0</v>
      </c>
      <c r="W21" s="120"/>
      <c r="X21" s="109" t="n">
        <v>0</v>
      </c>
      <c r="Y21" s="121"/>
      <c r="Z21" s="109" t="n">
        <v>0</v>
      </c>
      <c r="AA21" s="110" t="n">
        <v>0</v>
      </c>
      <c r="AB21" s="111" t="n">
        <v>0</v>
      </c>
      <c r="AC21" s="117" t="n">
        <f aca="false">SUM(V21:AB21)</f>
        <v>0</v>
      </c>
      <c r="AD21" s="116"/>
      <c r="AE21" s="122" t="n">
        <f aca="false">+AC21+T21+J21</f>
        <v>92500</v>
      </c>
      <c r="AF21" s="116"/>
      <c r="AG21" s="123" t="n">
        <f aca="false">B21+L21+V21+AU21</f>
        <v>62500</v>
      </c>
      <c r="AH21" s="116" t="n">
        <f aca="false">D21+N21+X21</f>
        <v>0</v>
      </c>
      <c r="AI21" s="124" t="n">
        <f aca="false">AB21+AA21+Z21+S21+R21+Q21+P21+I21+H21+G21+F21</f>
        <v>30000</v>
      </c>
      <c r="AJ21" s="116"/>
      <c r="AK21" s="103" t="n">
        <f aca="false">B21+L21</f>
        <v>62500</v>
      </c>
      <c r="AL21" s="103" t="n">
        <f aca="false">V21</f>
        <v>0</v>
      </c>
      <c r="AM21" s="103" t="n">
        <f aca="false">SUM(AK21:AL21)</f>
        <v>62500</v>
      </c>
      <c r="AN21" s="116"/>
      <c r="AO21" s="116" t="n">
        <f aca="false">IF(now-1&gt;AR21,1,"")</f>
        <v>1</v>
      </c>
      <c r="AP21" s="116"/>
      <c r="AQ21" s="116"/>
      <c r="AR21" s="116" t="n">
        <f aca="false">AR20+1</f>
        <v>36531</v>
      </c>
      <c r="AS21" s="125" t="n">
        <f aca="false">+AS20+1</f>
        <v>36531</v>
      </c>
      <c r="AT21" s="116"/>
      <c r="AU21" s="95"/>
      <c r="AV21" s="96"/>
      <c r="AW21" s="109" t="n">
        <v>0</v>
      </c>
      <c r="AX21" s="96"/>
      <c r="AY21" s="110" t="n">
        <v>0</v>
      </c>
      <c r="AZ21" s="110" t="n">
        <v>0</v>
      </c>
      <c r="BA21" s="110" t="n">
        <v>0</v>
      </c>
      <c r="BB21" s="110" t="n">
        <f aca="false">BB20</f>
        <v>0</v>
      </c>
      <c r="BC21" s="117" t="n">
        <f aca="false">SUM(AU21:BB21)</f>
        <v>0</v>
      </c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</row>
    <row r="22" customFormat="false" ht="15" hidden="false" customHeight="true" outlineLevel="0" collapsed="false">
      <c r="A22" s="116" t="n">
        <f aca="false">+A21+1</f>
        <v>7</v>
      </c>
      <c r="B22" s="95" t="n">
        <v>10833</v>
      </c>
      <c r="C22" s="96"/>
      <c r="D22" s="109" t="n">
        <v>0</v>
      </c>
      <c r="E22" s="96"/>
      <c r="F22" s="110" t="n">
        <v>30000</v>
      </c>
      <c r="G22" s="110" t="n">
        <v>0</v>
      </c>
      <c r="H22" s="110" t="n">
        <v>0</v>
      </c>
      <c r="I22" s="110" t="n">
        <f aca="false">I21</f>
        <v>0</v>
      </c>
      <c r="J22" s="117" t="n">
        <f aca="false">SUM(B22:I22)</f>
        <v>40833</v>
      </c>
      <c r="K22" s="118"/>
      <c r="L22" s="95" t="n">
        <v>60000</v>
      </c>
      <c r="M22" s="119"/>
      <c r="N22" s="109"/>
      <c r="O22" s="119"/>
      <c r="P22" s="103" t="n">
        <v>0</v>
      </c>
      <c r="Q22" s="103" t="n">
        <f aca="false">Q21</f>
        <v>0</v>
      </c>
      <c r="R22" s="103" t="n">
        <v>0</v>
      </c>
      <c r="S22" s="103" t="n">
        <v>0</v>
      </c>
      <c r="T22" s="105" t="n">
        <f aca="false">SUM(L22:S22)</f>
        <v>60000</v>
      </c>
      <c r="U22" s="116"/>
      <c r="V22" s="106" t="n">
        <f aca="false">IF(AO22=1,0,IF((25000-L22-B22-AU22)&lt;0,0,25000-L22-B22-AU22))</f>
        <v>0</v>
      </c>
      <c r="W22" s="120"/>
      <c r="X22" s="109" t="n">
        <v>0</v>
      </c>
      <c r="Y22" s="121"/>
      <c r="Z22" s="109" t="n">
        <v>0</v>
      </c>
      <c r="AA22" s="110" t="n">
        <v>0</v>
      </c>
      <c r="AB22" s="111" t="n">
        <v>0</v>
      </c>
      <c r="AC22" s="117" t="n">
        <f aca="false">SUM(V22:AB22)</f>
        <v>0</v>
      </c>
      <c r="AD22" s="116"/>
      <c r="AE22" s="122" t="n">
        <f aca="false">+AC22+T22+J22</f>
        <v>100833</v>
      </c>
      <c r="AF22" s="116"/>
      <c r="AG22" s="123" t="n">
        <f aca="false">B22+L22+V22+AU22</f>
        <v>70833</v>
      </c>
      <c r="AH22" s="116" t="n">
        <f aca="false">D22+N22+X22</f>
        <v>0</v>
      </c>
      <c r="AI22" s="124" t="n">
        <f aca="false">AB22+AA22+Z22+S22+R22+Q22+P22+I22+H22+G22+F22</f>
        <v>30000</v>
      </c>
      <c r="AJ22" s="116"/>
      <c r="AK22" s="103" t="n">
        <f aca="false">B22+L22</f>
        <v>70833</v>
      </c>
      <c r="AL22" s="103" t="n">
        <f aca="false">V22</f>
        <v>0</v>
      </c>
      <c r="AM22" s="103" t="n">
        <f aca="false">SUM(AK22:AL22)</f>
        <v>70833</v>
      </c>
      <c r="AN22" s="116"/>
      <c r="AO22" s="116" t="n">
        <f aca="false">IF(now-1&gt;AR22,1,"")</f>
        <v>1</v>
      </c>
      <c r="AP22" s="116"/>
      <c r="AQ22" s="116"/>
      <c r="AR22" s="116" t="n">
        <f aca="false">AR21+1</f>
        <v>36532</v>
      </c>
      <c r="AS22" s="125" t="n">
        <f aca="false">+AS21+1</f>
        <v>36532</v>
      </c>
      <c r="AT22" s="116"/>
      <c r="AU22" s="95"/>
      <c r="AV22" s="96"/>
      <c r="AW22" s="109" t="n">
        <v>0</v>
      </c>
      <c r="AX22" s="96"/>
      <c r="AY22" s="110" t="n">
        <v>0</v>
      </c>
      <c r="AZ22" s="110" t="n">
        <v>0</v>
      </c>
      <c r="BA22" s="110" t="n">
        <v>0</v>
      </c>
      <c r="BB22" s="110" t="n">
        <f aca="false">BB21</f>
        <v>0</v>
      </c>
      <c r="BC22" s="117" t="n">
        <f aca="false">SUM(AU22:BB22)</f>
        <v>0</v>
      </c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</row>
    <row r="23" customFormat="false" ht="15" hidden="false" customHeight="true" outlineLevel="0" collapsed="false">
      <c r="A23" s="116" t="n">
        <f aca="false">+A22+1</f>
        <v>8</v>
      </c>
      <c r="B23" s="95" t="n">
        <v>30833</v>
      </c>
      <c r="C23" s="96"/>
      <c r="D23" s="109" t="n">
        <v>0</v>
      </c>
      <c r="E23" s="96"/>
      <c r="F23" s="110" t="n">
        <v>0</v>
      </c>
      <c r="G23" s="110" t="n">
        <v>0</v>
      </c>
      <c r="H23" s="110" t="n">
        <v>0</v>
      </c>
      <c r="I23" s="110" t="n">
        <f aca="false">I22</f>
        <v>0</v>
      </c>
      <c r="J23" s="117" t="n">
        <f aca="false">SUM(B23:I23)</f>
        <v>30833</v>
      </c>
      <c r="K23" s="118"/>
      <c r="L23" s="95" t="n">
        <v>45000</v>
      </c>
      <c r="M23" s="119"/>
      <c r="N23" s="109"/>
      <c r="O23" s="119"/>
      <c r="P23" s="103" t="n">
        <v>0</v>
      </c>
      <c r="Q23" s="103" t="n">
        <f aca="false">Q22</f>
        <v>0</v>
      </c>
      <c r="R23" s="103" t="n">
        <v>0</v>
      </c>
      <c r="S23" s="103" t="n">
        <v>0</v>
      </c>
      <c r="T23" s="105" t="n">
        <f aca="false">SUM(L23:S23)</f>
        <v>45000</v>
      </c>
      <c r="U23" s="116"/>
      <c r="V23" s="106" t="n">
        <f aca="false">IF(AO23=1,0,IF((25000-L23-B23-AU23)&lt;0,0,25000-L23-B23-AU23))</f>
        <v>0</v>
      </c>
      <c r="W23" s="120"/>
      <c r="X23" s="109" t="n">
        <v>0</v>
      </c>
      <c r="Y23" s="121"/>
      <c r="Z23" s="109" t="n">
        <v>0</v>
      </c>
      <c r="AA23" s="110" t="n">
        <v>0</v>
      </c>
      <c r="AB23" s="111" t="n">
        <v>0</v>
      </c>
      <c r="AC23" s="117" t="n">
        <f aca="false">SUM(V23:AB23)</f>
        <v>0</v>
      </c>
      <c r="AD23" s="116"/>
      <c r="AE23" s="122" t="n">
        <f aca="false">+AC23+T23+J23</f>
        <v>75833</v>
      </c>
      <c r="AF23" s="116"/>
      <c r="AG23" s="123" t="n">
        <f aca="false">B23+L23+V23+AU23</f>
        <v>75833</v>
      </c>
      <c r="AH23" s="116" t="n">
        <f aca="false">D23+N23+X23</f>
        <v>0</v>
      </c>
      <c r="AI23" s="124" t="n">
        <f aca="false">AB23+AA23+Z23+S23+R23+Q23+P23+I23+H23+G23+F23</f>
        <v>0</v>
      </c>
      <c r="AJ23" s="116"/>
      <c r="AK23" s="103" t="n">
        <f aca="false">B23+L23</f>
        <v>75833</v>
      </c>
      <c r="AL23" s="103" t="n">
        <f aca="false">V23</f>
        <v>0</v>
      </c>
      <c r="AM23" s="103" t="n">
        <f aca="false">SUM(AK23:AL23)</f>
        <v>75833</v>
      </c>
      <c r="AN23" s="116"/>
      <c r="AO23" s="116" t="n">
        <f aca="false">IF(now-1&gt;AR23,1,"")</f>
        <v>1</v>
      </c>
      <c r="AP23" s="116"/>
      <c r="AQ23" s="116"/>
      <c r="AR23" s="116" t="n">
        <f aca="false">AR22+1</f>
        <v>36533</v>
      </c>
      <c r="AS23" s="125" t="n">
        <f aca="false">+AS22+1</f>
        <v>36533</v>
      </c>
      <c r="AT23" s="116"/>
      <c r="AU23" s="95"/>
      <c r="AV23" s="96"/>
      <c r="AW23" s="109" t="n">
        <v>0</v>
      </c>
      <c r="AX23" s="96"/>
      <c r="AY23" s="110" t="n">
        <v>0</v>
      </c>
      <c r="AZ23" s="110" t="n">
        <v>0</v>
      </c>
      <c r="BA23" s="110" t="n">
        <v>0</v>
      </c>
      <c r="BB23" s="110" t="n">
        <f aca="false">BB22</f>
        <v>0</v>
      </c>
      <c r="BC23" s="117" t="n">
        <f aca="false">SUM(AU23:BB23)</f>
        <v>0</v>
      </c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5" hidden="false" customHeight="true" outlineLevel="0" collapsed="false">
      <c r="A24" s="116" t="n">
        <f aca="false">+A23+1</f>
        <v>9</v>
      </c>
      <c r="B24" s="95" t="n">
        <v>0</v>
      </c>
      <c r="C24" s="96"/>
      <c r="D24" s="109" t="n">
        <v>0</v>
      </c>
      <c r="E24" s="96"/>
      <c r="F24" s="110" t="n">
        <v>0</v>
      </c>
      <c r="G24" s="110" t="n">
        <v>0</v>
      </c>
      <c r="H24" s="110" t="n">
        <v>0</v>
      </c>
      <c r="I24" s="110" t="n">
        <f aca="false">I23</f>
        <v>0</v>
      </c>
      <c r="J24" s="117" t="n">
        <f aca="false">SUM(B24:I24)</f>
        <v>0</v>
      </c>
      <c r="K24" s="118"/>
      <c r="L24" s="95"/>
      <c r="M24" s="119"/>
      <c r="N24" s="109"/>
      <c r="O24" s="119"/>
      <c r="P24" s="103" t="n">
        <v>0</v>
      </c>
      <c r="Q24" s="103" t="n">
        <f aca="false">Q23</f>
        <v>0</v>
      </c>
      <c r="R24" s="103" t="n">
        <v>0</v>
      </c>
      <c r="S24" s="103" t="n">
        <v>0</v>
      </c>
      <c r="T24" s="105" t="n">
        <f aca="false">SUM(L24:S24)</f>
        <v>0</v>
      </c>
      <c r="U24" s="116"/>
      <c r="V24" s="106" t="n">
        <v>0</v>
      </c>
      <c r="W24" s="120"/>
      <c r="X24" s="109" t="n">
        <v>0</v>
      </c>
      <c r="Y24" s="121"/>
      <c r="Z24" s="109" t="n">
        <v>0</v>
      </c>
      <c r="AA24" s="110" t="n">
        <v>0</v>
      </c>
      <c r="AB24" s="111" t="n">
        <v>0</v>
      </c>
      <c r="AC24" s="117" t="n">
        <f aca="false">SUM(V24:AB24)</f>
        <v>0</v>
      </c>
      <c r="AD24" s="116"/>
      <c r="AE24" s="122" t="n">
        <f aca="false">+AC24+T24+J24</f>
        <v>0</v>
      </c>
      <c r="AF24" s="116"/>
      <c r="AG24" s="123" t="n">
        <f aca="false">B24+L24+V24+AU24</f>
        <v>0</v>
      </c>
      <c r="AH24" s="116" t="n">
        <f aca="false">D24+N24+X24</f>
        <v>0</v>
      </c>
      <c r="AI24" s="124" t="n">
        <f aca="false">AB24+AA24+Z24+S24+R24+Q24+P24+I24+H24+G24+F24</f>
        <v>0</v>
      </c>
      <c r="AJ24" s="116"/>
      <c r="AK24" s="103" t="n">
        <f aca="false">B24+L24</f>
        <v>0</v>
      </c>
      <c r="AL24" s="103" t="n">
        <f aca="false">V24</f>
        <v>0</v>
      </c>
      <c r="AM24" s="103" t="n">
        <f aca="false">SUM(AK24:AL24)</f>
        <v>0</v>
      </c>
      <c r="AN24" s="116"/>
      <c r="AO24" s="116" t="n">
        <f aca="false">IF(now-1&gt;AR24,1,"")</f>
        <v>1</v>
      </c>
      <c r="AP24" s="116"/>
      <c r="AQ24" s="116"/>
      <c r="AR24" s="116" t="n">
        <f aca="false">AR23+1</f>
        <v>36534</v>
      </c>
      <c r="AS24" s="125" t="n">
        <f aca="false">+AS23+1</f>
        <v>36534</v>
      </c>
      <c r="AT24" s="116"/>
      <c r="AU24" s="95"/>
      <c r="AV24" s="96"/>
      <c r="AW24" s="109" t="n">
        <v>0</v>
      </c>
      <c r="AX24" s="96"/>
      <c r="AY24" s="110" t="n">
        <v>0</v>
      </c>
      <c r="AZ24" s="110" t="n">
        <v>0</v>
      </c>
      <c r="BA24" s="110" t="n">
        <v>0</v>
      </c>
      <c r="BB24" s="110" t="n">
        <f aca="false">BB23</f>
        <v>0</v>
      </c>
      <c r="BC24" s="117" t="n">
        <f aca="false">SUM(AU24:BB24)</f>
        <v>0</v>
      </c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5" hidden="false" customHeight="true" outlineLevel="0" collapsed="false">
      <c r="A25" s="116" t="n">
        <f aca="false">+A24+1</f>
        <v>10</v>
      </c>
      <c r="B25" s="95" t="n">
        <v>0</v>
      </c>
      <c r="C25" s="96"/>
      <c r="D25" s="109" t="n">
        <v>0</v>
      </c>
      <c r="E25" s="96"/>
      <c r="F25" s="110" t="n">
        <v>0</v>
      </c>
      <c r="G25" s="110" t="n">
        <v>0</v>
      </c>
      <c r="H25" s="110" t="n">
        <v>0</v>
      </c>
      <c r="I25" s="110" t="n">
        <f aca="false">I24</f>
        <v>0</v>
      </c>
      <c r="J25" s="117" t="n">
        <f aca="false">SUM(B25:I25)</f>
        <v>0</v>
      </c>
      <c r="K25" s="118"/>
      <c r="L25" s="95" t="n">
        <v>15625</v>
      </c>
      <c r="M25" s="119"/>
      <c r="N25" s="109"/>
      <c r="O25" s="119"/>
      <c r="P25" s="103" t="n">
        <v>0</v>
      </c>
      <c r="Q25" s="103" t="n">
        <f aca="false">Q24</f>
        <v>0</v>
      </c>
      <c r="R25" s="103" t="n">
        <v>0</v>
      </c>
      <c r="S25" s="103" t="n">
        <v>0</v>
      </c>
      <c r="T25" s="105" t="n">
        <f aca="false">SUM(L25:S25)</f>
        <v>15625</v>
      </c>
      <c r="U25" s="116"/>
      <c r="V25" s="106" t="n">
        <v>0</v>
      </c>
      <c r="W25" s="120"/>
      <c r="X25" s="109" t="n">
        <v>0</v>
      </c>
      <c r="Y25" s="121"/>
      <c r="Z25" s="109" t="n">
        <v>0</v>
      </c>
      <c r="AA25" s="110" t="n">
        <v>0</v>
      </c>
      <c r="AB25" s="111" t="n">
        <v>0</v>
      </c>
      <c r="AC25" s="117" t="n">
        <f aca="false">SUM(V25:AB25)</f>
        <v>0</v>
      </c>
      <c r="AD25" s="116"/>
      <c r="AE25" s="122" t="n">
        <f aca="false">+AC25+T25+J25</f>
        <v>15625</v>
      </c>
      <c r="AF25" s="116"/>
      <c r="AG25" s="123" t="n">
        <f aca="false">B25+L25+V25+AU25</f>
        <v>15625</v>
      </c>
      <c r="AH25" s="116" t="n">
        <f aca="false">D25+N25+X25</f>
        <v>0</v>
      </c>
      <c r="AI25" s="124" t="n">
        <f aca="false">AB25+AA25+Z25+S25+R25+Q25+P25+I25+H25+G25+F25</f>
        <v>0</v>
      </c>
      <c r="AJ25" s="116"/>
      <c r="AK25" s="103" t="n">
        <f aca="false">B25+L25</f>
        <v>15625</v>
      </c>
      <c r="AL25" s="103" t="n">
        <f aca="false">V25</f>
        <v>0</v>
      </c>
      <c r="AM25" s="103" t="n">
        <f aca="false">SUM(AK25:AL25)</f>
        <v>15625</v>
      </c>
      <c r="AN25" s="116"/>
      <c r="AO25" s="116" t="n">
        <f aca="false">IF(now-1&gt;AR25,1,"")</f>
        <v>1</v>
      </c>
      <c r="AP25" s="116"/>
      <c r="AQ25" s="116"/>
      <c r="AR25" s="116" t="n">
        <f aca="false">AR24+1</f>
        <v>36535</v>
      </c>
      <c r="AS25" s="125" t="n">
        <f aca="false">+AS24+1</f>
        <v>36535</v>
      </c>
      <c r="AT25" s="116"/>
      <c r="AU25" s="95"/>
      <c r="AV25" s="96"/>
      <c r="AW25" s="109" t="n">
        <v>0</v>
      </c>
      <c r="AX25" s="96"/>
      <c r="AY25" s="110" t="n">
        <v>0</v>
      </c>
      <c r="AZ25" s="110" t="n">
        <v>0</v>
      </c>
      <c r="BA25" s="110" t="n">
        <v>0</v>
      </c>
      <c r="BB25" s="110" t="n">
        <f aca="false">BB24</f>
        <v>0</v>
      </c>
      <c r="BC25" s="117" t="n">
        <f aca="false">SUM(AU25:BB25)</f>
        <v>0</v>
      </c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5" hidden="false" customHeight="true" outlineLevel="0" collapsed="false">
      <c r="A26" s="116" t="n">
        <f aca="false">+A25+1</f>
        <v>11</v>
      </c>
      <c r="B26" s="95" t="n">
        <v>3333</v>
      </c>
      <c r="C26" s="96"/>
      <c r="D26" s="109" t="n">
        <v>0</v>
      </c>
      <c r="E26" s="96"/>
      <c r="F26" s="110" t="n">
        <v>0</v>
      </c>
      <c r="G26" s="110" t="n">
        <v>0</v>
      </c>
      <c r="H26" s="110" t="n">
        <v>0</v>
      </c>
      <c r="I26" s="110" t="n">
        <f aca="false">I25</f>
        <v>0</v>
      </c>
      <c r="J26" s="117" t="n">
        <f aca="false">SUM(B26:I26)</f>
        <v>3333</v>
      </c>
      <c r="K26" s="118"/>
      <c r="L26" s="95" t="n">
        <v>15000</v>
      </c>
      <c r="M26" s="119"/>
      <c r="N26" s="109"/>
      <c r="O26" s="119"/>
      <c r="P26" s="103" t="n">
        <v>30000</v>
      </c>
      <c r="Q26" s="103" t="n">
        <f aca="false">Q25</f>
        <v>0</v>
      </c>
      <c r="R26" s="103" t="n">
        <v>0</v>
      </c>
      <c r="S26" s="103" t="n">
        <v>0</v>
      </c>
      <c r="T26" s="105" t="n">
        <f aca="false">SUM(L26:S26)</f>
        <v>45000</v>
      </c>
      <c r="U26" s="116"/>
      <c r="V26" s="106" t="n">
        <f aca="false">IF(AO26=1,0,IF((25000-L26-B26-AU26)&lt;0,0,25000-L26-B26-AU26))</f>
        <v>0</v>
      </c>
      <c r="W26" s="120"/>
      <c r="X26" s="109" t="n">
        <v>0</v>
      </c>
      <c r="Y26" s="121"/>
      <c r="Z26" s="109" t="n">
        <v>0</v>
      </c>
      <c r="AA26" s="110" t="n">
        <v>0</v>
      </c>
      <c r="AB26" s="111" t="n">
        <v>0</v>
      </c>
      <c r="AC26" s="117" t="n">
        <f aca="false">SUM(V26:AB26)</f>
        <v>0</v>
      </c>
      <c r="AD26" s="116"/>
      <c r="AE26" s="122" t="n">
        <f aca="false">+AC26+T26+J26+BC26</f>
        <v>63333</v>
      </c>
      <c r="AF26" s="116"/>
      <c r="AG26" s="123" t="n">
        <f aca="false">B26+L26+V26+AU26</f>
        <v>33333</v>
      </c>
      <c r="AH26" s="116" t="n">
        <f aca="false">D26+N26+X26</f>
        <v>0</v>
      </c>
      <c r="AI26" s="124" t="n">
        <f aca="false">AB26+AA26+Z26+S26+R26+Q26+P26+I26+H26+G26+F26+AY26+AZ26+BA26+BB26</f>
        <v>30000</v>
      </c>
      <c r="AJ26" s="116"/>
      <c r="AK26" s="103" t="n">
        <f aca="false">B26+L26</f>
        <v>18333</v>
      </c>
      <c r="AL26" s="103" t="n">
        <f aca="false">V26</f>
        <v>0</v>
      </c>
      <c r="AM26" s="103" t="n">
        <f aca="false">SUM(AK26:AL26)</f>
        <v>18333</v>
      </c>
      <c r="AN26" s="116"/>
      <c r="AO26" s="116" t="n">
        <f aca="false">IF(now-1&gt;AR26,1,"")</f>
        <v>1</v>
      </c>
      <c r="AP26" s="116"/>
      <c r="AQ26" s="116"/>
      <c r="AR26" s="116" t="n">
        <f aca="false">AR25+1</f>
        <v>36536</v>
      </c>
      <c r="AS26" s="125" t="n">
        <f aca="false">+AS25+1</f>
        <v>36536</v>
      </c>
      <c r="AT26" s="116"/>
      <c r="AU26" s="95" t="n">
        <v>15000</v>
      </c>
      <c r="AV26" s="96"/>
      <c r="AW26" s="109" t="n">
        <v>0</v>
      </c>
      <c r="AX26" s="96"/>
      <c r="AY26" s="110" t="n">
        <v>0</v>
      </c>
      <c r="AZ26" s="110" t="n">
        <v>0</v>
      </c>
      <c r="BA26" s="110" t="n">
        <v>0</v>
      </c>
      <c r="BB26" s="110" t="n">
        <f aca="false">BB25</f>
        <v>0</v>
      </c>
      <c r="BC26" s="117" t="n">
        <f aca="false">SUM(AU26:BB26)</f>
        <v>15000</v>
      </c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2.75" hidden="false" customHeight="false" outlineLevel="0" collapsed="false">
      <c r="A27" s="126" t="n">
        <f aca="false">+A26+1</f>
        <v>12</v>
      </c>
      <c r="B27" s="127" t="n">
        <v>77917</v>
      </c>
      <c r="C27" s="128"/>
      <c r="D27" s="129" t="n">
        <v>0</v>
      </c>
      <c r="E27" s="128"/>
      <c r="F27" s="130" t="n">
        <v>0</v>
      </c>
      <c r="G27" s="130" t="n">
        <v>0</v>
      </c>
      <c r="H27" s="130" t="n">
        <v>0</v>
      </c>
      <c r="I27" s="130" t="n">
        <f aca="false">I26</f>
        <v>0</v>
      </c>
      <c r="J27" s="131" t="n">
        <f aca="false">SUM(B27:I27)</f>
        <v>77917</v>
      </c>
      <c r="K27" s="132"/>
      <c r="L27" s="127" t="n">
        <v>45000</v>
      </c>
      <c r="M27" s="133"/>
      <c r="N27" s="129"/>
      <c r="O27" s="133"/>
      <c r="P27" s="134" t="n">
        <v>0</v>
      </c>
      <c r="Q27" s="134" t="n">
        <f aca="false">Q26</f>
        <v>0</v>
      </c>
      <c r="R27" s="134" t="n">
        <v>0</v>
      </c>
      <c r="S27" s="134" t="n">
        <v>0</v>
      </c>
      <c r="T27" s="135" t="n">
        <f aca="false">SUM(L27:S27)</f>
        <v>45000</v>
      </c>
      <c r="U27" s="126"/>
      <c r="V27" s="136" t="n">
        <v>0</v>
      </c>
      <c r="W27" s="137"/>
      <c r="X27" s="129" t="n">
        <v>0</v>
      </c>
      <c r="Y27" s="138"/>
      <c r="Z27" s="129" t="n">
        <v>0</v>
      </c>
      <c r="AA27" s="130" t="n">
        <v>0</v>
      </c>
      <c r="AB27" s="139" t="n">
        <v>0</v>
      </c>
      <c r="AC27" s="131" t="n">
        <f aca="false">SUM(V27:AB27)</f>
        <v>0</v>
      </c>
      <c r="AD27" s="126"/>
      <c r="AE27" s="140" t="n">
        <f aca="false">+AC27+T27+J27</f>
        <v>122917</v>
      </c>
      <c r="AF27" s="126"/>
      <c r="AG27" s="141" t="n">
        <f aca="false">B27+L27+V27+AU27</f>
        <v>122917</v>
      </c>
      <c r="AH27" s="126" t="n">
        <f aca="false">D27+N27+X27</f>
        <v>0</v>
      </c>
      <c r="AI27" s="142" t="n">
        <f aca="false">AB27+AA27+Z27+S27+R27+Q27+P27+I27+H27+G27+F27</f>
        <v>0</v>
      </c>
      <c r="AJ27" s="126"/>
      <c r="AK27" s="134" t="n">
        <f aca="false">B27+L27</f>
        <v>122917</v>
      </c>
      <c r="AL27" s="134" t="n">
        <f aca="false">V27</f>
        <v>0</v>
      </c>
      <c r="AM27" s="134" t="n">
        <f aca="false">SUM(AK27:AL27)</f>
        <v>122917</v>
      </c>
      <c r="AN27" s="126"/>
      <c r="AO27" s="126" t="n">
        <f aca="false">IF(now-1&gt;AR27,1,"")</f>
        <v>1</v>
      </c>
      <c r="AP27" s="126"/>
      <c r="AQ27" s="126"/>
      <c r="AR27" s="126" t="n">
        <f aca="false">AR26+1</f>
        <v>36537</v>
      </c>
      <c r="AS27" s="143" t="n">
        <f aca="false">+AS26+1</f>
        <v>36537</v>
      </c>
      <c r="AT27" s="126"/>
      <c r="AU27" s="127" t="n">
        <v>0</v>
      </c>
      <c r="AV27" s="128"/>
      <c r="AW27" s="129" t="n">
        <v>0</v>
      </c>
      <c r="AX27" s="128"/>
      <c r="AY27" s="130" t="n">
        <v>15000</v>
      </c>
      <c r="AZ27" s="130" t="n">
        <v>0</v>
      </c>
      <c r="BA27" s="130" t="n">
        <v>0</v>
      </c>
      <c r="BB27" s="130" t="n">
        <f aca="false">BB26</f>
        <v>0</v>
      </c>
      <c r="BC27" s="131" t="n">
        <f aca="false">SUM(AU27:BB27)</f>
        <v>15000</v>
      </c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26"/>
      <c r="IF27" s="126"/>
      <c r="IG27" s="126"/>
      <c r="IH27" s="126"/>
      <c r="II27" s="126"/>
      <c r="IJ27" s="126"/>
      <c r="IK27" s="126"/>
      <c r="IL27" s="126"/>
      <c r="IM27" s="126"/>
      <c r="IN27" s="126"/>
      <c r="IO27" s="126"/>
      <c r="IP27" s="126"/>
      <c r="IQ27" s="126"/>
      <c r="IR27" s="126"/>
      <c r="IS27" s="126"/>
      <c r="IT27" s="126"/>
      <c r="IU27" s="126"/>
      <c r="IV27" s="126"/>
      <c r="IW27" s="126"/>
    </row>
    <row r="28" customFormat="false" ht="12.75" hidden="false" customHeight="false" outlineLevel="0" collapsed="false">
      <c r="A28" s="116" t="n">
        <f aca="false">+A27+1</f>
        <v>13</v>
      </c>
      <c r="B28" s="95" t="n">
        <v>85833</v>
      </c>
      <c r="C28" s="96"/>
      <c r="D28" s="109" t="n">
        <v>0</v>
      </c>
      <c r="E28" s="96"/>
      <c r="F28" s="110" t="n">
        <v>15000</v>
      </c>
      <c r="G28" s="110" t="n">
        <v>0</v>
      </c>
      <c r="H28" s="110" t="n">
        <v>0</v>
      </c>
      <c r="I28" s="110" t="n">
        <f aca="false">I27</f>
        <v>0</v>
      </c>
      <c r="J28" s="117" t="n">
        <f aca="false">SUM(B28:I28)</f>
        <v>100833</v>
      </c>
      <c r="K28" s="118"/>
      <c r="L28" s="95" t="n">
        <v>60000</v>
      </c>
      <c r="M28" s="119"/>
      <c r="N28" s="109"/>
      <c r="O28" s="119"/>
      <c r="P28" s="103" t="n">
        <v>0</v>
      </c>
      <c r="Q28" s="103" t="n">
        <f aca="false">Q27</f>
        <v>0</v>
      </c>
      <c r="R28" s="103" t="n">
        <v>0</v>
      </c>
      <c r="S28" s="103" t="n">
        <v>0</v>
      </c>
      <c r="T28" s="105" t="n">
        <f aca="false">SUM(L28:S28)</f>
        <v>60000</v>
      </c>
      <c r="U28" s="116"/>
      <c r="V28" s="106" t="n">
        <f aca="false">IF(AO28=1,0,IF((25000-L28-B28-AU28)&lt;0,0,25000-L28-B28-AU28))</f>
        <v>0</v>
      </c>
      <c r="W28" s="120"/>
      <c r="X28" s="109" t="n">
        <v>0</v>
      </c>
      <c r="Y28" s="121"/>
      <c r="Z28" s="109" t="n">
        <v>0</v>
      </c>
      <c r="AA28" s="110" t="n">
        <v>0</v>
      </c>
      <c r="AB28" s="111" t="n">
        <v>0</v>
      </c>
      <c r="AC28" s="117" t="n">
        <f aca="false">SUM(V28:AB28)</f>
        <v>0</v>
      </c>
      <c r="AD28" s="116"/>
      <c r="AE28" s="122" t="n">
        <f aca="false">+AC28+T28+J28</f>
        <v>160833</v>
      </c>
      <c r="AF28" s="116"/>
      <c r="AG28" s="123" t="n">
        <f aca="false">B28+L28+V28+AU28</f>
        <v>145833</v>
      </c>
      <c r="AH28" s="116" t="n">
        <f aca="false">D28+N28+X28</f>
        <v>0</v>
      </c>
      <c r="AI28" s="124" t="n">
        <f aca="false">AB28+AA28+Z28+S28+R28+Q28+P28+I28+H28+G28+F28</f>
        <v>15000</v>
      </c>
      <c r="AJ28" s="116"/>
      <c r="AK28" s="103" t="n">
        <f aca="false">B28+L28</f>
        <v>145833</v>
      </c>
      <c r="AL28" s="103" t="n">
        <f aca="false">V28</f>
        <v>0</v>
      </c>
      <c r="AM28" s="103" t="n">
        <f aca="false">SUM(AK28:AL28)</f>
        <v>145833</v>
      </c>
      <c r="AN28" s="116"/>
      <c r="AO28" s="116" t="n">
        <f aca="false">IF(now-1&gt;AR28,1,"")</f>
        <v>1</v>
      </c>
      <c r="AP28" s="116"/>
      <c r="AQ28" s="116"/>
      <c r="AR28" s="116" t="n">
        <f aca="false">AR27+1</f>
        <v>36538</v>
      </c>
      <c r="AS28" s="125" t="n">
        <f aca="false">+AS27+1</f>
        <v>36538</v>
      </c>
      <c r="AT28" s="116"/>
      <c r="AU28" s="95" t="n">
        <v>0</v>
      </c>
      <c r="AV28" s="96"/>
      <c r="AW28" s="109" t="n">
        <v>0</v>
      </c>
      <c r="AX28" s="96"/>
      <c r="AY28" s="110" t="n">
        <v>0</v>
      </c>
      <c r="AZ28" s="110" t="n">
        <v>0</v>
      </c>
      <c r="BA28" s="110" t="n">
        <v>0</v>
      </c>
      <c r="BB28" s="110" t="n">
        <f aca="false">BB27</f>
        <v>0</v>
      </c>
      <c r="BC28" s="117" t="n">
        <f aca="false">SUM(AU28:BB28)</f>
        <v>0</v>
      </c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true" outlineLevel="0" collapsed="false">
      <c r="A29" s="116" t="n">
        <f aca="false">+A28+1</f>
        <v>14</v>
      </c>
      <c r="B29" s="95" t="n">
        <v>90833</v>
      </c>
      <c r="C29" s="96"/>
      <c r="D29" s="109" t="n">
        <v>0</v>
      </c>
      <c r="E29" s="96"/>
      <c r="F29" s="110" t="n">
        <v>0</v>
      </c>
      <c r="G29" s="110" t="n">
        <v>0</v>
      </c>
      <c r="H29" s="110" t="n">
        <v>0</v>
      </c>
      <c r="I29" s="110" t="n">
        <f aca="false">I28</f>
        <v>0</v>
      </c>
      <c r="J29" s="117" t="n">
        <f aca="false">SUM(B29:I29)</f>
        <v>90833</v>
      </c>
      <c r="K29" s="118"/>
      <c r="L29" s="95" t="n">
        <v>30000</v>
      </c>
      <c r="M29" s="119"/>
      <c r="N29" s="109"/>
      <c r="O29" s="119"/>
      <c r="P29" s="103" t="n">
        <v>30000</v>
      </c>
      <c r="Q29" s="103" t="n">
        <f aca="false">Q28</f>
        <v>0</v>
      </c>
      <c r="R29" s="103" t="n">
        <v>0</v>
      </c>
      <c r="S29" s="103" t="n">
        <v>0</v>
      </c>
      <c r="T29" s="105" t="n">
        <f aca="false">SUM(L29:S29)</f>
        <v>60000</v>
      </c>
      <c r="U29" s="116"/>
      <c r="V29" s="106" t="n">
        <f aca="false">IF(AO29=1,0,IF((25000-L29-B29-AU29)&lt;0,0,25000-L29-B29-AU29))</f>
        <v>0</v>
      </c>
      <c r="W29" s="120"/>
      <c r="X29" s="109" t="n">
        <v>0</v>
      </c>
      <c r="Y29" s="121"/>
      <c r="Z29" s="109" t="n">
        <v>0</v>
      </c>
      <c r="AA29" s="110" t="n">
        <v>0</v>
      </c>
      <c r="AB29" s="111" t="n">
        <v>0</v>
      </c>
      <c r="AC29" s="117" t="n">
        <f aca="false">SUM(V29:AB29)</f>
        <v>0</v>
      </c>
      <c r="AD29" s="116"/>
      <c r="AE29" s="122" t="n">
        <f aca="false">+AC29+T29+J29</f>
        <v>150833</v>
      </c>
      <c r="AF29" s="116"/>
      <c r="AG29" s="123" t="n">
        <f aca="false">B29+L29+V29+AU29</f>
        <v>120833</v>
      </c>
      <c r="AH29" s="116" t="n">
        <f aca="false">D29+N29+X29</f>
        <v>0</v>
      </c>
      <c r="AI29" s="124" t="n">
        <f aca="false">AB29+AA29+Z29+S29+R29+Q29+P29+I29+H29+G29+F29</f>
        <v>30000</v>
      </c>
      <c r="AJ29" s="116"/>
      <c r="AK29" s="103" t="n">
        <f aca="false">B29+L29</f>
        <v>120833</v>
      </c>
      <c r="AL29" s="103" t="n">
        <f aca="false">V29</f>
        <v>0</v>
      </c>
      <c r="AM29" s="103" t="n">
        <f aca="false">SUM(AK29:AL29)</f>
        <v>120833</v>
      </c>
      <c r="AN29" s="116"/>
      <c r="AO29" s="116" t="n">
        <f aca="false">IF(now-1&gt;AR29,1,"")</f>
        <v>1</v>
      </c>
      <c r="AP29" s="116"/>
      <c r="AQ29" s="116"/>
      <c r="AR29" s="116" t="n">
        <f aca="false">AR28+1</f>
        <v>36539</v>
      </c>
      <c r="AS29" s="125" t="n">
        <f aca="false">+AS28+1</f>
        <v>36539</v>
      </c>
      <c r="AT29" s="116"/>
      <c r="AU29" s="95" t="n">
        <v>0</v>
      </c>
      <c r="AV29" s="96"/>
      <c r="AW29" s="109" t="n">
        <v>0</v>
      </c>
      <c r="AX29" s="96"/>
      <c r="AY29" s="110" t="n">
        <v>0</v>
      </c>
      <c r="AZ29" s="110" t="n">
        <v>0</v>
      </c>
      <c r="BA29" s="110" t="n">
        <v>0</v>
      </c>
      <c r="BB29" s="110" t="n">
        <f aca="false">BB28</f>
        <v>0</v>
      </c>
      <c r="BC29" s="117" t="n">
        <f aca="false">SUM(AU29:BB29)</f>
        <v>0</v>
      </c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" hidden="false" customHeight="true" outlineLevel="0" collapsed="false">
      <c r="A30" s="116" t="n">
        <f aca="false">+A29+1</f>
        <v>15</v>
      </c>
      <c r="B30" s="95" t="n">
        <v>33750</v>
      </c>
      <c r="C30" s="96"/>
      <c r="D30" s="109" t="n">
        <v>0</v>
      </c>
      <c r="E30" s="96"/>
      <c r="F30" s="110" t="n">
        <v>0</v>
      </c>
      <c r="G30" s="110" t="n">
        <v>0</v>
      </c>
      <c r="H30" s="110" t="n">
        <v>0</v>
      </c>
      <c r="I30" s="110" t="n">
        <f aca="false">I29</f>
        <v>0</v>
      </c>
      <c r="J30" s="117" t="n">
        <f aca="false">SUM(B30:I30)</f>
        <v>33750</v>
      </c>
      <c r="K30" s="118"/>
      <c r="L30" s="95" t="n">
        <v>60000</v>
      </c>
      <c r="M30" s="119"/>
      <c r="N30" s="109"/>
      <c r="O30" s="119"/>
      <c r="P30" s="103" t="n">
        <v>0</v>
      </c>
      <c r="Q30" s="103" t="n">
        <f aca="false">Q29</f>
        <v>0</v>
      </c>
      <c r="R30" s="103" t="n">
        <v>0</v>
      </c>
      <c r="S30" s="103" t="n">
        <v>0</v>
      </c>
      <c r="T30" s="105" t="n">
        <f aca="false">SUM(L30:S30)</f>
        <v>60000</v>
      </c>
      <c r="U30" s="116"/>
      <c r="V30" s="106" t="n">
        <f aca="false">IF(AO30=1,0,IF((25000-L30-B30-AU30)&lt;0,0,25000-L30-B30-AU30))</f>
        <v>0</v>
      </c>
      <c r="W30" s="120"/>
      <c r="X30" s="109" t="n">
        <v>0</v>
      </c>
      <c r="Y30" s="121"/>
      <c r="Z30" s="109" t="n">
        <v>0</v>
      </c>
      <c r="AA30" s="110" t="n">
        <v>0</v>
      </c>
      <c r="AB30" s="111" t="n">
        <v>0</v>
      </c>
      <c r="AC30" s="117" t="n">
        <f aca="false">SUM(V30:AB30)</f>
        <v>0</v>
      </c>
      <c r="AD30" s="116"/>
      <c r="AE30" s="122" t="n">
        <f aca="false">+AC30+T30+J30</f>
        <v>93750</v>
      </c>
      <c r="AF30" s="116"/>
      <c r="AG30" s="123" t="n">
        <f aca="false">B30+L30+V30+AU30</f>
        <v>93750</v>
      </c>
      <c r="AH30" s="116" t="n">
        <f aca="false">D30+N30+X30</f>
        <v>0</v>
      </c>
      <c r="AI30" s="124" t="n">
        <f aca="false">AB30+AA30+Z30+S30+R30+Q30+P30+I30+H30+G30+F30</f>
        <v>0</v>
      </c>
      <c r="AJ30" s="116"/>
      <c r="AK30" s="103" t="n">
        <f aca="false">B30+L30</f>
        <v>93750</v>
      </c>
      <c r="AL30" s="103" t="n">
        <f aca="false">V30</f>
        <v>0</v>
      </c>
      <c r="AM30" s="103" t="n">
        <f aca="false">SUM(AK30:AL30)</f>
        <v>93750</v>
      </c>
      <c r="AN30" s="116"/>
      <c r="AO30" s="116" t="n">
        <f aca="false">IF(now-1&gt;AR30,1,"")</f>
        <v>1</v>
      </c>
      <c r="AP30" s="116"/>
      <c r="AQ30" s="116"/>
      <c r="AR30" s="116" t="n">
        <f aca="false">AR29+1</f>
        <v>36540</v>
      </c>
      <c r="AS30" s="125" t="n">
        <f aca="false">+AS29+1</f>
        <v>36540</v>
      </c>
      <c r="AT30" s="116"/>
      <c r="AU30" s="95" t="n">
        <v>0</v>
      </c>
      <c r="AV30" s="96"/>
      <c r="AW30" s="109" t="n">
        <v>0</v>
      </c>
      <c r="AX30" s="96"/>
      <c r="AY30" s="110" t="n">
        <v>0</v>
      </c>
      <c r="AZ30" s="110" t="n">
        <v>0</v>
      </c>
      <c r="BA30" s="110" t="n">
        <v>0</v>
      </c>
      <c r="BB30" s="110" t="n">
        <f aca="false">BB29</f>
        <v>0</v>
      </c>
      <c r="BC30" s="117" t="n">
        <f aca="false">SUM(AU30:BB30)</f>
        <v>0</v>
      </c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" hidden="false" customHeight="true" outlineLevel="0" collapsed="false">
      <c r="A31" s="116" t="n">
        <f aca="false">+A30+1</f>
        <v>16</v>
      </c>
      <c r="B31" s="95" t="n">
        <v>41250</v>
      </c>
      <c r="C31" s="96"/>
      <c r="D31" s="109" t="n">
        <v>0</v>
      </c>
      <c r="E31" s="96"/>
      <c r="F31" s="110" t="n">
        <v>0</v>
      </c>
      <c r="G31" s="110" t="n">
        <v>0</v>
      </c>
      <c r="H31" s="110" t="n">
        <v>0</v>
      </c>
      <c r="I31" s="110" t="n">
        <f aca="false">I30</f>
        <v>0</v>
      </c>
      <c r="J31" s="117" t="n">
        <f aca="false">SUM(B31:I31)</f>
        <v>41250</v>
      </c>
      <c r="K31" s="118"/>
      <c r="L31" s="95" t="n">
        <v>60000</v>
      </c>
      <c r="M31" s="119"/>
      <c r="N31" s="109"/>
      <c r="O31" s="119"/>
      <c r="P31" s="103" t="n">
        <v>0</v>
      </c>
      <c r="Q31" s="103" t="n">
        <f aca="false">Q30</f>
        <v>0</v>
      </c>
      <c r="R31" s="103" t="n">
        <v>0</v>
      </c>
      <c r="S31" s="103" t="n">
        <v>0</v>
      </c>
      <c r="T31" s="105" t="n">
        <f aca="false">SUM(L31:S31)</f>
        <v>60000</v>
      </c>
      <c r="U31" s="116"/>
      <c r="V31" s="106" t="n">
        <f aca="false">IF(AO31=1,0,IF((25000-L31-B31-AU31)&lt;0,0,25000-L31-B31-AU31))</f>
        <v>0</v>
      </c>
      <c r="W31" s="120"/>
      <c r="X31" s="109" t="n">
        <v>0</v>
      </c>
      <c r="Y31" s="121"/>
      <c r="Z31" s="109" t="n">
        <v>0</v>
      </c>
      <c r="AA31" s="110" t="n">
        <v>0</v>
      </c>
      <c r="AB31" s="111" t="n">
        <v>0</v>
      </c>
      <c r="AC31" s="117" t="n">
        <f aca="false">SUM(V31:AB31)</f>
        <v>0</v>
      </c>
      <c r="AD31" s="116"/>
      <c r="AE31" s="122" t="n">
        <f aca="false">+AC31+T31+J31</f>
        <v>101250</v>
      </c>
      <c r="AF31" s="116"/>
      <c r="AG31" s="123" t="n">
        <f aca="false">B31+L31+V31+AU31</f>
        <v>101250</v>
      </c>
      <c r="AH31" s="116" t="n">
        <f aca="false">D31+N31+X31</f>
        <v>0</v>
      </c>
      <c r="AI31" s="124" t="n">
        <f aca="false">AB31+AA31+Z31+S31+R31+Q31+P31+I31+H31+G31+F31</f>
        <v>0</v>
      </c>
      <c r="AJ31" s="116"/>
      <c r="AK31" s="103" t="n">
        <f aca="false">B31+L31</f>
        <v>101250</v>
      </c>
      <c r="AL31" s="103" t="n">
        <f aca="false">V31</f>
        <v>0</v>
      </c>
      <c r="AM31" s="103" t="n">
        <f aca="false">SUM(AK31:AL31)</f>
        <v>101250</v>
      </c>
      <c r="AN31" s="116"/>
      <c r="AO31" s="116" t="n">
        <f aca="false">IF(now-1&gt;AR31,1,"")</f>
        <v>1</v>
      </c>
      <c r="AP31" s="116"/>
      <c r="AQ31" s="116"/>
      <c r="AR31" s="116" t="n">
        <f aca="false">AR30+1</f>
        <v>36541</v>
      </c>
      <c r="AS31" s="125" t="n">
        <f aca="false">+AS30+1</f>
        <v>36541</v>
      </c>
      <c r="AT31" s="116"/>
      <c r="AU31" s="95" t="n">
        <v>0</v>
      </c>
      <c r="AV31" s="96"/>
      <c r="AW31" s="109" t="n">
        <v>0</v>
      </c>
      <c r="AX31" s="96"/>
      <c r="AY31" s="110" t="n">
        <v>0</v>
      </c>
      <c r="AZ31" s="110" t="n">
        <v>0</v>
      </c>
      <c r="BA31" s="110" t="n">
        <v>0</v>
      </c>
      <c r="BB31" s="110" t="n">
        <f aca="false">BB30</f>
        <v>0</v>
      </c>
      <c r="BC31" s="117" t="n">
        <f aca="false">SUM(AU31:BB31)</f>
        <v>0</v>
      </c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true" outlineLevel="0" collapsed="false">
      <c r="A32" s="126" t="n">
        <f aca="false">+A31+1</f>
        <v>17</v>
      </c>
      <c r="B32" s="127" t="n">
        <v>23168</v>
      </c>
      <c r="C32" s="128"/>
      <c r="D32" s="129" t="n">
        <v>0</v>
      </c>
      <c r="E32" s="128"/>
      <c r="F32" s="130" t="n">
        <v>0</v>
      </c>
      <c r="G32" s="130" t="n">
        <v>0</v>
      </c>
      <c r="H32" s="130" t="n">
        <v>0</v>
      </c>
      <c r="I32" s="130" t="n">
        <f aca="false">I31</f>
        <v>0</v>
      </c>
      <c r="J32" s="131" t="n">
        <f aca="false">SUM(B32:I32)</f>
        <v>23168</v>
      </c>
      <c r="K32" s="132"/>
      <c r="L32" s="127" t="n">
        <v>30000</v>
      </c>
      <c r="M32" s="133"/>
      <c r="N32" s="129"/>
      <c r="O32" s="133"/>
      <c r="P32" s="134" t="n">
        <v>30000</v>
      </c>
      <c r="Q32" s="134" t="n">
        <f aca="false">Q31</f>
        <v>0</v>
      </c>
      <c r="R32" s="134" t="n">
        <v>0</v>
      </c>
      <c r="S32" s="134" t="n">
        <v>0</v>
      </c>
      <c r="T32" s="135" t="n">
        <f aca="false">SUM(L32:S32)</f>
        <v>60000</v>
      </c>
      <c r="U32" s="126"/>
      <c r="V32" s="136" t="n">
        <v>82249</v>
      </c>
      <c r="W32" s="137"/>
      <c r="X32" s="129" t="n">
        <v>0</v>
      </c>
      <c r="Y32" s="138"/>
      <c r="Z32" s="129" t="n">
        <v>0</v>
      </c>
      <c r="AA32" s="130" t="n">
        <v>0</v>
      </c>
      <c r="AB32" s="139" t="n">
        <v>0</v>
      </c>
      <c r="AC32" s="131" t="n">
        <f aca="false">SUM(V32:AB32)</f>
        <v>82249</v>
      </c>
      <c r="AD32" s="126"/>
      <c r="AE32" s="140" t="n">
        <f aca="false">+AC32+T32+J32</f>
        <v>165417</v>
      </c>
      <c r="AF32" s="126"/>
      <c r="AG32" s="141" t="n">
        <f aca="false">B32+L32+V32+AU32</f>
        <v>135417</v>
      </c>
      <c r="AH32" s="126" t="n">
        <f aca="false">D32+N32+X32</f>
        <v>0</v>
      </c>
      <c r="AI32" s="142" t="n">
        <f aca="false">AB32+AA32+Z32+S32+R32+Q32+P32+I32+H32+G32+F32</f>
        <v>30000</v>
      </c>
      <c r="AJ32" s="126"/>
      <c r="AK32" s="134" t="n">
        <f aca="false">B32+L32</f>
        <v>53168</v>
      </c>
      <c r="AL32" s="134" t="n">
        <f aca="false">V32</f>
        <v>82249</v>
      </c>
      <c r="AM32" s="134" t="n">
        <f aca="false">SUM(AK32:AL32)</f>
        <v>135417</v>
      </c>
      <c r="AN32" s="126"/>
      <c r="AO32" s="126" t="n">
        <f aca="false">IF(now-1&gt;AR32,1,"")</f>
        <v>1</v>
      </c>
      <c r="AP32" s="126"/>
      <c r="AQ32" s="126"/>
      <c r="AR32" s="126" t="n">
        <f aca="false">AR31+1</f>
        <v>36542</v>
      </c>
      <c r="AS32" s="143" t="n">
        <f aca="false">+AS31+1</f>
        <v>36542</v>
      </c>
      <c r="AT32" s="126"/>
      <c r="AU32" s="127" t="n">
        <v>0</v>
      </c>
      <c r="AV32" s="128"/>
      <c r="AW32" s="129" t="n">
        <v>0</v>
      </c>
      <c r="AX32" s="128"/>
      <c r="AY32" s="130" t="n">
        <v>0</v>
      </c>
      <c r="AZ32" s="130" t="n">
        <v>0</v>
      </c>
      <c r="BA32" s="130" t="n">
        <v>0</v>
      </c>
      <c r="BB32" s="130" t="n">
        <f aca="false">BB31</f>
        <v>0</v>
      </c>
      <c r="BC32" s="131" t="n">
        <f aca="false">SUM(AU32:BB32)</f>
        <v>0</v>
      </c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</row>
    <row r="33" customFormat="false" ht="15" hidden="false" customHeight="true" outlineLevel="0" collapsed="false">
      <c r="A33" s="116" t="n">
        <f aca="false">+A32+1</f>
        <v>18</v>
      </c>
      <c r="B33" s="95" t="n">
        <v>0</v>
      </c>
      <c r="C33" s="96"/>
      <c r="D33" s="109" t="n">
        <v>0</v>
      </c>
      <c r="E33" s="96"/>
      <c r="F33" s="110" t="n">
        <v>0</v>
      </c>
      <c r="G33" s="110" t="n">
        <v>0</v>
      </c>
      <c r="H33" s="110" t="n">
        <v>0</v>
      </c>
      <c r="I33" s="110" t="n">
        <f aca="false">I32</f>
        <v>0</v>
      </c>
      <c r="J33" s="117" t="n">
        <f aca="false">SUM(B33:I33)</f>
        <v>0</v>
      </c>
      <c r="K33" s="118"/>
      <c r="L33" s="95" t="n">
        <v>40000</v>
      </c>
      <c r="M33" s="119"/>
      <c r="N33" s="109"/>
      <c r="O33" s="119"/>
      <c r="P33" s="103" t="n">
        <v>0</v>
      </c>
      <c r="Q33" s="103" t="n">
        <f aca="false">Q32</f>
        <v>0</v>
      </c>
      <c r="R33" s="103" t="n">
        <v>0</v>
      </c>
      <c r="S33" s="103" t="n">
        <v>0</v>
      </c>
      <c r="T33" s="105" t="n">
        <f aca="false">SUM(L33:S33)</f>
        <v>40000</v>
      </c>
      <c r="U33" s="116"/>
      <c r="V33" s="106" t="n">
        <v>40000</v>
      </c>
      <c r="W33" s="120"/>
      <c r="X33" s="109" t="n">
        <v>0</v>
      </c>
      <c r="Y33" s="121"/>
      <c r="Z33" s="109" t="n">
        <v>0</v>
      </c>
      <c r="AA33" s="110" t="n">
        <v>0</v>
      </c>
      <c r="AB33" s="111" t="n">
        <v>0</v>
      </c>
      <c r="AC33" s="117" t="n">
        <f aca="false">SUM(V33:AB33)</f>
        <v>40000</v>
      </c>
      <c r="AD33" s="116"/>
      <c r="AE33" s="122" t="n">
        <f aca="false">+AC33+T33+J33</f>
        <v>80000</v>
      </c>
      <c r="AF33" s="116"/>
      <c r="AG33" s="123" t="n">
        <f aca="false">B33+L33+V33+AU33</f>
        <v>80000</v>
      </c>
      <c r="AH33" s="116" t="n">
        <f aca="false">D33+N33+X33</f>
        <v>0</v>
      </c>
      <c r="AI33" s="124" t="n">
        <f aca="false">AB33+AA33+Z33+S33+R33+Q33+P33+I33+H33+G33+F33</f>
        <v>0</v>
      </c>
      <c r="AJ33" s="116"/>
      <c r="AK33" s="103" t="n">
        <f aca="false">B33+L33</f>
        <v>40000</v>
      </c>
      <c r="AL33" s="103" t="n">
        <f aca="false">V33</f>
        <v>40000</v>
      </c>
      <c r="AM33" s="103" t="n">
        <f aca="false">SUM(AK33:AL33)</f>
        <v>80000</v>
      </c>
      <c r="AN33" s="116"/>
      <c r="AO33" s="116" t="n">
        <f aca="false">IF(now-1&gt;AR33,1,"")</f>
        <v>1</v>
      </c>
      <c r="AP33" s="116"/>
      <c r="AQ33" s="116"/>
      <c r="AR33" s="116" t="n">
        <f aca="false">AR32+1</f>
        <v>36543</v>
      </c>
      <c r="AS33" s="125" t="n">
        <f aca="false">+AS32+1</f>
        <v>36543</v>
      </c>
      <c r="AT33" s="116"/>
      <c r="AU33" s="95" t="n">
        <v>0</v>
      </c>
      <c r="AV33" s="96"/>
      <c r="AW33" s="109" t="n">
        <v>0</v>
      </c>
      <c r="AX33" s="96"/>
      <c r="AY33" s="110" t="n">
        <v>0</v>
      </c>
      <c r="AZ33" s="110" t="n">
        <v>0</v>
      </c>
      <c r="BA33" s="110" t="n">
        <v>0</v>
      </c>
      <c r="BB33" s="110" t="n">
        <f aca="false">BB32</f>
        <v>0</v>
      </c>
      <c r="BC33" s="117" t="n">
        <f aca="false">SUM(AU33:BB33)</f>
        <v>0</v>
      </c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" hidden="false" customHeight="true" outlineLevel="0" collapsed="false">
      <c r="A34" s="116" t="n">
        <f aca="false">+A33+1</f>
        <v>19</v>
      </c>
      <c r="B34" s="95" t="n">
        <v>0</v>
      </c>
      <c r="C34" s="96"/>
      <c r="D34" s="109" t="n">
        <v>0</v>
      </c>
      <c r="E34" s="96"/>
      <c r="F34" s="110" t="n">
        <v>0</v>
      </c>
      <c r="G34" s="110" t="n">
        <v>0</v>
      </c>
      <c r="H34" s="110" t="n">
        <v>0</v>
      </c>
      <c r="I34" s="110" t="n">
        <f aca="false">I33</f>
        <v>0</v>
      </c>
      <c r="J34" s="117" t="n">
        <f aca="false">SUM(B34:I34)</f>
        <v>0</v>
      </c>
      <c r="K34" s="118"/>
      <c r="L34" s="95" t="n">
        <v>50000</v>
      </c>
      <c r="M34" s="119"/>
      <c r="N34" s="109"/>
      <c r="O34" s="119"/>
      <c r="P34" s="103" t="n">
        <v>0</v>
      </c>
      <c r="Q34" s="103" t="n">
        <f aca="false">Q33</f>
        <v>0</v>
      </c>
      <c r="R34" s="103" t="n">
        <v>0</v>
      </c>
      <c r="S34" s="103" t="n">
        <v>0</v>
      </c>
      <c r="T34" s="105" t="n">
        <f aca="false">SUM(L34:S34)</f>
        <v>50000</v>
      </c>
      <c r="U34" s="116"/>
      <c r="V34" s="106" t="n">
        <v>0</v>
      </c>
      <c r="W34" s="120"/>
      <c r="X34" s="109" t="n">
        <v>0</v>
      </c>
      <c r="Y34" s="121"/>
      <c r="Z34" s="109" t="n">
        <v>0</v>
      </c>
      <c r="AA34" s="110" t="n">
        <v>0</v>
      </c>
      <c r="AB34" s="111" t="n">
        <v>0</v>
      </c>
      <c r="AC34" s="117" t="n">
        <f aca="false">SUM(V34:AB34)</f>
        <v>0</v>
      </c>
      <c r="AD34" s="116"/>
      <c r="AE34" s="122" t="n">
        <f aca="false">+AC34+T34+J34</f>
        <v>50000</v>
      </c>
      <c r="AF34" s="116"/>
      <c r="AG34" s="123" t="n">
        <f aca="false">B34+L34+V34+AU34</f>
        <v>50000</v>
      </c>
      <c r="AH34" s="116" t="n">
        <f aca="false">D34+N34+X34</f>
        <v>0</v>
      </c>
      <c r="AI34" s="124" t="n">
        <f aca="false">AB34+AA34+Z34+S34+R34+Q34+P34+I34+H34+G34+F34</f>
        <v>0</v>
      </c>
      <c r="AJ34" s="116"/>
      <c r="AK34" s="103" t="n">
        <f aca="false">B34+L34</f>
        <v>50000</v>
      </c>
      <c r="AL34" s="103" t="n">
        <f aca="false">V34</f>
        <v>0</v>
      </c>
      <c r="AM34" s="103" t="n">
        <f aca="false">SUM(AK34:AL34)</f>
        <v>50000</v>
      </c>
      <c r="AN34" s="116"/>
      <c r="AO34" s="116" t="n">
        <f aca="false">IF(now-1&gt;AR34,1,"")</f>
        <v>1</v>
      </c>
      <c r="AP34" s="116"/>
      <c r="AQ34" s="116"/>
      <c r="AR34" s="116" t="n">
        <f aca="false">AR33+1</f>
        <v>36544</v>
      </c>
      <c r="AS34" s="125" t="n">
        <f aca="false">+AS33+1</f>
        <v>36544</v>
      </c>
      <c r="AT34" s="116"/>
      <c r="AU34" s="95" t="n">
        <v>0</v>
      </c>
      <c r="AV34" s="96"/>
      <c r="AW34" s="109" t="n">
        <v>0</v>
      </c>
      <c r="AX34" s="96"/>
      <c r="AY34" s="110" t="n">
        <v>0</v>
      </c>
      <c r="AZ34" s="110" t="n">
        <v>0</v>
      </c>
      <c r="BA34" s="110" t="n">
        <v>0</v>
      </c>
      <c r="BB34" s="110" t="n">
        <f aca="false">BB33</f>
        <v>0</v>
      </c>
      <c r="BC34" s="117" t="n">
        <f aca="false">SUM(AU34:BB34)</f>
        <v>0</v>
      </c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" hidden="false" customHeight="true" outlineLevel="0" collapsed="false">
      <c r="A35" s="126" t="n">
        <f aca="false">+A34+1</f>
        <v>20</v>
      </c>
      <c r="B35" s="127" t="n">
        <v>0</v>
      </c>
      <c r="C35" s="128"/>
      <c r="D35" s="129" t="n">
        <v>0</v>
      </c>
      <c r="E35" s="128"/>
      <c r="F35" s="130" t="n">
        <v>0</v>
      </c>
      <c r="G35" s="130" t="n">
        <v>0</v>
      </c>
      <c r="H35" s="130" t="n">
        <v>0</v>
      </c>
      <c r="I35" s="130" t="n">
        <f aca="false">I34</f>
        <v>0</v>
      </c>
      <c r="J35" s="131" t="n">
        <f aca="false">SUM(B35:I35)</f>
        <v>0</v>
      </c>
      <c r="K35" s="132"/>
      <c r="L35" s="127" t="n">
        <v>30000</v>
      </c>
      <c r="M35" s="133"/>
      <c r="N35" s="129"/>
      <c r="O35" s="133"/>
      <c r="P35" s="134" t="n">
        <v>0</v>
      </c>
      <c r="Q35" s="134" t="n">
        <f aca="false">Q34</f>
        <v>0</v>
      </c>
      <c r="R35" s="134" t="n">
        <v>0</v>
      </c>
      <c r="S35" s="134" t="n">
        <v>0</v>
      </c>
      <c r="T35" s="135" t="n">
        <f aca="false">SUM(L35:S35)</f>
        <v>30000</v>
      </c>
      <c r="U35" s="126"/>
      <c r="V35" s="136" t="n">
        <v>26250</v>
      </c>
      <c r="W35" s="137"/>
      <c r="X35" s="129" t="n">
        <v>0</v>
      </c>
      <c r="Y35" s="138"/>
      <c r="Z35" s="129" t="n">
        <v>0</v>
      </c>
      <c r="AA35" s="130" t="n">
        <v>0</v>
      </c>
      <c r="AB35" s="139" t="n">
        <v>0</v>
      </c>
      <c r="AC35" s="131" t="n">
        <f aca="false">SUM(V35:AB35)</f>
        <v>26250</v>
      </c>
      <c r="AD35" s="126"/>
      <c r="AE35" s="140" t="n">
        <f aca="false">+AC35+T35+J35</f>
        <v>56250</v>
      </c>
      <c r="AF35" s="126"/>
      <c r="AG35" s="141" t="n">
        <f aca="false">B35+L35+V35+AU35</f>
        <v>56250</v>
      </c>
      <c r="AH35" s="126" t="n">
        <f aca="false">D35+N35+X35</f>
        <v>0</v>
      </c>
      <c r="AI35" s="142" t="n">
        <f aca="false">AB35+AA35+Z35+S35+R35+Q35+P35+I35+H35+G35+F35</f>
        <v>0</v>
      </c>
      <c r="AJ35" s="126"/>
      <c r="AK35" s="134" t="n">
        <f aca="false">B35+L35</f>
        <v>30000</v>
      </c>
      <c r="AL35" s="134" t="n">
        <f aca="false">V35</f>
        <v>26250</v>
      </c>
      <c r="AM35" s="134" t="n">
        <f aca="false">SUM(AK35:AL35)</f>
        <v>56250</v>
      </c>
      <c r="AN35" s="126"/>
      <c r="AO35" s="126" t="n">
        <f aca="false">IF(now-1&gt;AR35,1,"")</f>
        <v>1</v>
      </c>
      <c r="AP35" s="126"/>
      <c r="AQ35" s="126"/>
      <c r="AR35" s="126" t="n">
        <f aca="false">AR34+1</f>
        <v>36545</v>
      </c>
      <c r="AS35" s="143" t="n">
        <f aca="false">+AS34+1</f>
        <v>36545</v>
      </c>
      <c r="AT35" s="126"/>
      <c r="AU35" s="127" t="n">
        <v>0</v>
      </c>
      <c r="AV35" s="128"/>
      <c r="AW35" s="129" t="n">
        <v>0</v>
      </c>
      <c r="AX35" s="128"/>
      <c r="AY35" s="130" t="n">
        <v>0</v>
      </c>
      <c r="AZ35" s="130" t="n">
        <v>0</v>
      </c>
      <c r="BA35" s="130" t="n">
        <v>0</v>
      </c>
      <c r="BB35" s="130" t="n">
        <f aca="false">BB34</f>
        <v>0</v>
      </c>
      <c r="BC35" s="131" t="n">
        <f aca="false">SUM(AU35:BB35)</f>
        <v>0</v>
      </c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  <c r="IW35" s="126"/>
    </row>
    <row r="36" customFormat="false" ht="15" hidden="false" customHeight="true" outlineLevel="0" collapsed="false">
      <c r="A36" s="116" t="n">
        <f aca="false">+A35+1</f>
        <v>21</v>
      </c>
      <c r="B36" s="95" t="n">
        <v>0</v>
      </c>
      <c r="C36" s="96"/>
      <c r="D36" s="109" t="n">
        <v>0</v>
      </c>
      <c r="E36" s="96"/>
      <c r="F36" s="110" t="n">
        <v>0</v>
      </c>
      <c r="G36" s="110" t="n">
        <v>0</v>
      </c>
      <c r="H36" s="110" t="n">
        <v>0</v>
      </c>
      <c r="I36" s="110" t="n">
        <f aca="false">I35</f>
        <v>0</v>
      </c>
      <c r="J36" s="117" t="n">
        <f aca="false">SUM(B36:I36)</f>
        <v>0</v>
      </c>
      <c r="K36" s="118"/>
      <c r="L36" s="95" t="n">
        <v>0</v>
      </c>
      <c r="M36" s="119"/>
      <c r="N36" s="109"/>
      <c r="O36" s="119"/>
      <c r="P36" s="103" t="n">
        <v>0</v>
      </c>
      <c r="Q36" s="103" t="n">
        <v>0</v>
      </c>
      <c r="R36" s="103" t="n">
        <v>0</v>
      </c>
      <c r="S36" s="103" t="n">
        <v>0</v>
      </c>
      <c r="T36" s="105" t="n">
        <f aca="false">SUM(L36:S36)</f>
        <v>0</v>
      </c>
      <c r="U36" s="116"/>
      <c r="V36" s="106" t="n">
        <v>22500</v>
      </c>
      <c r="W36" s="120"/>
      <c r="X36" s="109" t="n">
        <v>0</v>
      </c>
      <c r="Y36" s="121"/>
      <c r="Z36" s="109" t="n">
        <v>0</v>
      </c>
      <c r="AA36" s="110" t="n">
        <v>0</v>
      </c>
      <c r="AB36" s="111" t="n">
        <v>0</v>
      </c>
      <c r="AC36" s="117" t="n">
        <f aca="false">SUM(V36:AB36)</f>
        <v>22500</v>
      </c>
      <c r="AD36" s="116"/>
      <c r="AE36" s="122" t="n">
        <f aca="false">+AC36+T36+J36</f>
        <v>22500</v>
      </c>
      <c r="AF36" s="116"/>
      <c r="AG36" s="123" t="n">
        <f aca="false">B36+L36+V36+AU36</f>
        <v>22500</v>
      </c>
      <c r="AH36" s="116" t="n">
        <f aca="false">D36+N36+X36</f>
        <v>0</v>
      </c>
      <c r="AI36" s="124" t="n">
        <f aca="false">AB36+AA36+Z36+S36+R36+Q36+P36+I36+H36+G36+F36</f>
        <v>0</v>
      </c>
      <c r="AJ36" s="116"/>
      <c r="AK36" s="103" t="n">
        <f aca="false">B36+L36</f>
        <v>0</v>
      </c>
      <c r="AL36" s="103" t="n">
        <f aca="false">V36</f>
        <v>22500</v>
      </c>
      <c r="AM36" s="103" t="n">
        <f aca="false">SUM(AK36:AL36)</f>
        <v>22500</v>
      </c>
      <c r="AN36" s="116"/>
      <c r="AO36" s="116" t="n">
        <f aca="false">IF(now-1&gt;AR36,1,"")</f>
        <v>1</v>
      </c>
      <c r="AP36" s="116"/>
      <c r="AQ36" s="116"/>
      <c r="AR36" s="116" t="n">
        <f aca="false">AR35+1</f>
        <v>36546</v>
      </c>
      <c r="AS36" s="125" t="n">
        <f aca="false">+AS35+1</f>
        <v>36546</v>
      </c>
      <c r="AT36" s="116"/>
      <c r="AU36" s="95" t="n">
        <v>0</v>
      </c>
      <c r="AV36" s="96"/>
      <c r="AW36" s="109" t="n">
        <v>0</v>
      </c>
      <c r="AX36" s="96"/>
      <c r="AY36" s="110" t="n">
        <v>0</v>
      </c>
      <c r="AZ36" s="110" t="n">
        <v>0</v>
      </c>
      <c r="BA36" s="110" t="n">
        <v>0</v>
      </c>
      <c r="BB36" s="110" t="n">
        <f aca="false">BB35</f>
        <v>0</v>
      </c>
      <c r="BC36" s="117" t="n">
        <f aca="false">SUM(AU36:BB36)</f>
        <v>0</v>
      </c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" hidden="false" customHeight="true" outlineLevel="0" collapsed="false">
      <c r="A37" s="116" t="n">
        <f aca="false">+A36+1</f>
        <v>22</v>
      </c>
      <c r="B37" s="95" t="n">
        <v>0</v>
      </c>
      <c r="C37" s="96"/>
      <c r="D37" s="109" t="n">
        <v>0</v>
      </c>
      <c r="E37" s="96"/>
      <c r="F37" s="110" t="n">
        <v>0</v>
      </c>
      <c r="G37" s="110" t="n">
        <v>0</v>
      </c>
      <c r="H37" s="110" t="n">
        <v>0</v>
      </c>
      <c r="I37" s="110" t="n">
        <v>0</v>
      </c>
      <c r="J37" s="117" t="n">
        <f aca="false">SUM(B37:I37)</f>
        <v>0</v>
      </c>
      <c r="K37" s="118"/>
      <c r="L37" s="95" t="n">
        <v>0</v>
      </c>
      <c r="M37" s="119"/>
      <c r="N37" s="109"/>
      <c r="O37" s="119"/>
      <c r="P37" s="103" t="n">
        <v>0</v>
      </c>
      <c r="Q37" s="103" t="n">
        <v>0</v>
      </c>
      <c r="R37" s="103" t="n">
        <v>0</v>
      </c>
      <c r="S37" s="103" t="n">
        <v>0</v>
      </c>
      <c r="T37" s="105" t="n">
        <f aca="false">SUM(L37:S37)</f>
        <v>0</v>
      </c>
      <c r="U37" s="116"/>
      <c r="V37" s="106" t="n">
        <v>0</v>
      </c>
      <c r="W37" s="120"/>
      <c r="X37" s="109" t="n">
        <v>0</v>
      </c>
      <c r="Y37" s="121"/>
      <c r="Z37" s="109" t="n">
        <v>0</v>
      </c>
      <c r="AA37" s="110" t="n">
        <v>0</v>
      </c>
      <c r="AB37" s="111" t="n">
        <v>0</v>
      </c>
      <c r="AC37" s="117" t="n">
        <f aca="false">SUM(V37:AB37)</f>
        <v>0</v>
      </c>
      <c r="AD37" s="116"/>
      <c r="AE37" s="122" t="n">
        <f aca="false">+AC37+T37+J37</f>
        <v>0</v>
      </c>
      <c r="AF37" s="116"/>
      <c r="AG37" s="123" t="n">
        <f aca="false">B37+L37+V37+AU37</f>
        <v>0</v>
      </c>
      <c r="AH37" s="116" t="n">
        <f aca="false">D37+N37+X37</f>
        <v>0</v>
      </c>
      <c r="AI37" s="124" t="n">
        <f aca="false">AB37+AA37+Z37+S37+R37+Q37+P37+I37+H37+G37+F37</f>
        <v>0</v>
      </c>
      <c r="AJ37" s="116"/>
      <c r="AK37" s="103" t="n">
        <f aca="false">B37+L37</f>
        <v>0</v>
      </c>
      <c r="AL37" s="103" t="n">
        <f aca="false">V37</f>
        <v>0</v>
      </c>
      <c r="AM37" s="103" t="n">
        <f aca="false">SUM(AK37:AL37)</f>
        <v>0</v>
      </c>
      <c r="AN37" s="116"/>
      <c r="AO37" s="116" t="n">
        <f aca="false">IF(now-1&gt;AR37,1,"")</f>
        <v>1</v>
      </c>
      <c r="AP37" s="116"/>
      <c r="AQ37" s="116"/>
      <c r="AR37" s="116" t="n">
        <f aca="false">AR36+1</f>
        <v>36547</v>
      </c>
      <c r="AS37" s="125" t="n">
        <f aca="false">+AS36+1</f>
        <v>36547</v>
      </c>
      <c r="AT37" s="116"/>
      <c r="AU37" s="95" t="n">
        <v>0</v>
      </c>
      <c r="AV37" s="96"/>
      <c r="AW37" s="109" t="n">
        <v>0</v>
      </c>
      <c r="AX37" s="96"/>
      <c r="AY37" s="110" t="n">
        <v>0</v>
      </c>
      <c r="AZ37" s="110" t="n">
        <v>0</v>
      </c>
      <c r="BA37" s="110" t="n">
        <v>0</v>
      </c>
      <c r="BB37" s="110" t="n">
        <v>0</v>
      </c>
      <c r="BC37" s="117" t="n">
        <f aca="false">SUM(AU37:BB37)</f>
        <v>0</v>
      </c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5" hidden="false" customHeight="true" outlineLevel="0" collapsed="false">
      <c r="A38" s="116" t="n">
        <f aca="false">+A37+1</f>
        <v>23</v>
      </c>
      <c r="B38" s="95" t="n">
        <v>0</v>
      </c>
      <c r="C38" s="96"/>
      <c r="D38" s="109" t="n">
        <v>0</v>
      </c>
      <c r="E38" s="96"/>
      <c r="F38" s="110" t="n">
        <v>0</v>
      </c>
      <c r="G38" s="110" t="n">
        <v>0</v>
      </c>
      <c r="H38" s="110" t="n">
        <v>0</v>
      </c>
      <c r="I38" s="110" t="n">
        <v>0</v>
      </c>
      <c r="J38" s="117" t="n">
        <f aca="false">SUM(B38:I38)</f>
        <v>0</v>
      </c>
      <c r="K38" s="118"/>
      <c r="L38" s="95" t="n">
        <v>0</v>
      </c>
      <c r="M38" s="119"/>
      <c r="N38" s="109"/>
      <c r="O38" s="119"/>
      <c r="P38" s="103" t="n">
        <v>0</v>
      </c>
      <c r="Q38" s="103" t="n">
        <f aca="false">Q37</f>
        <v>0</v>
      </c>
      <c r="R38" s="103" t="n">
        <v>0</v>
      </c>
      <c r="S38" s="103" t="n">
        <v>0</v>
      </c>
      <c r="T38" s="105" t="n">
        <f aca="false">SUM(L38:S38)</f>
        <v>0</v>
      </c>
      <c r="U38" s="116"/>
      <c r="V38" s="106" t="n">
        <v>25000</v>
      </c>
      <c r="W38" s="120"/>
      <c r="X38" s="109" t="n">
        <v>0</v>
      </c>
      <c r="Y38" s="121"/>
      <c r="Z38" s="109" t="n">
        <v>0</v>
      </c>
      <c r="AA38" s="110" t="n">
        <v>0</v>
      </c>
      <c r="AB38" s="111" t="n">
        <v>0</v>
      </c>
      <c r="AC38" s="117" t="n">
        <f aca="false">SUM(V38:AB38)</f>
        <v>25000</v>
      </c>
      <c r="AD38" s="116"/>
      <c r="AE38" s="122" t="n">
        <f aca="false">+AC38+T38+J38</f>
        <v>25000</v>
      </c>
      <c r="AF38" s="116"/>
      <c r="AG38" s="123" t="n">
        <f aca="false">B38+L38+V38+AU38</f>
        <v>25000</v>
      </c>
      <c r="AH38" s="116" t="n">
        <f aca="false">D38+N38+X38</f>
        <v>0</v>
      </c>
      <c r="AI38" s="124" t="n">
        <f aca="false">AB38+AA38+Z38+S38+R38+Q38+P38+I38+H38+G38+F38</f>
        <v>0</v>
      </c>
      <c r="AJ38" s="116"/>
      <c r="AK38" s="103" t="n">
        <f aca="false">B38+L38</f>
        <v>0</v>
      </c>
      <c r="AL38" s="103" t="n">
        <f aca="false">V38</f>
        <v>25000</v>
      </c>
      <c r="AM38" s="103" t="n">
        <f aca="false">SUM(AK38:AL38)</f>
        <v>25000</v>
      </c>
      <c r="AN38" s="116"/>
      <c r="AO38" s="116" t="n">
        <f aca="false">IF(now-1&gt;AR38,1,"")</f>
        <v>1</v>
      </c>
      <c r="AP38" s="116"/>
      <c r="AQ38" s="116"/>
      <c r="AR38" s="116" t="n">
        <f aca="false">AR37+1</f>
        <v>36548</v>
      </c>
      <c r="AS38" s="125" t="n">
        <f aca="false">+AS37+1</f>
        <v>36548</v>
      </c>
      <c r="AT38" s="116"/>
      <c r="AU38" s="95" t="n">
        <v>0</v>
      </c>
      <c r="AV38" s="96"/>
      <c r="AW38" s="109" t="n">
        <v>0</v>
      </c>
      <c r="AX38" s="96"/>
      <c r="AY38" s="110" t="n">
        <v>0</v>
      </c>
      <c r="AZ38" s="110" t="n">
        <v>0</v>
      </c>
      <c r="BA38" s="110" t="n">
        <v>0</v>
      </c>
      <c r="BB38" s="110" t="n">
        <v>0</v>
      </c>
      <c r="BC38" s="117" t="n">
        <f aca="false">SUM(AU38:BB38)</f>
        <v>0</v>
      </c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true" outlineLevel="0" collapsed="false">
      <c r="A39" s="116" t="n">
        <f aca="false">+A38+1</f>
        <v>24</v>
      </c>
      <c r="B39" s="95" t="n">
        <v>0</v>
      </c>
      <c r="C39" s="96"/>
      <c r="D39" s="109" t="n">
        <v>0</v>
      </c>
      <c r="E39" s="96"/>
      <c r="F39" s="110" t="n">
        <v>0</v>
      </c>
      <c r="G39" s="110" t="n">
        <v>0</v>
      </c>
      <c r="H39" s="110" t="n">
        <v>0</v>
      </c>
      <c r="I39" s="110" t="n">
        <v>0</v>
      </c>
      <c r="J39" s="117" t="n">
        <f aca="false">SUM(B39:I39)</f>
        <v>0</v>
      </c>
      <c r="K39" s="118"/>
      <c r="L39" s="95" t="n">
        <v>30000</v>
      </c>
      <c r="M39" s="119"/>
      <c r="N39" s="109"/>
      <c r="O39" s="119"/>
      <c r="P39" s="103" t="n">
        <v>0</v>
      </c>
      <c r="Q39" s="103" t="n">
        <f aca="false">Q38</f>
        <v>0</v>
      </c>
      <c r="R39" s="103" t="n">
        <v>0</v>
      </c>
      <c r="S39" s="103" t="n">
        <v>0</v>
      </c>
      <c r="T39" s="105" t="n">
        <f aca="false">SUM(L39:S39)</f>
        <v>30000</v>
      </c>
      <c r="U39" s="116"/>
      <c r="V39" s="106" t="n">
        <v>120000</v>
      </c>
      <c r="W39" s="120"/>
      <c r="X39" s="109" t="n">
        <v>0</v>
      </c>
      <c r="Y39" s="121"/>
      <c r="Z39" s="109" t="n">
        <v>0</v>
      </c>
      <c r="AA39" s="110" t="n">
        <v>0</v>
      </c>
      <c r="AB39" s="111" t="n">
        <v>0</v>
      </c>
      <c r="AC39" s="117" t="n">
        <f aca="false">SUM(V39:AB39)</f>
        <v>120000</v>
      </c>
      <c r="AD39" s="116"/>
      <c r="AE39" s="122" t="n">
        <f aca="false">+AC39+T39+J39</f>
        <v>150000</v>
      </c>
      <c r="AF39" s="116"/>
      <c r="AG39" s="123" t="n">
        <f aca="false">B39+L39+V39+AU39</f>
        <v>150000</v>
      </c>
      <c r="AH39" s="116" t="n">
        <f aca="false">D39+N39+X39</f>
        <v>0</v>
      </c>
      <c r="AI39" s="124" t="n">
        <f aca="false">AB39+AA39+Z39+S39+R39+Q39+P39+I39+H39+G39+F39</f>
        <v>0</v>
      </c>
      <c r="AJ39" s="116"/>
      <c r="AK39" s="103" t="n">
        <f aca="false">B39+L39</f>
        <v>30000</v>
      </c>
      <c r="AL39" s="103" t="n">
        <f aca="false">V39</f>
        <v>120000</v>
      </c>
      <c r="AM39" s="103" t="n">
        <f aca="false">SUM(AK39:AL39)</f>
        <v>150000</v>
      </c>
      <c r="AN39" s="116"/>
      <c r="AO39" s="116" t="n">
        <f aca="false">IF(now-1&gt;AR39,1,"")</f>
        <v>1</v>
      </c>
      <c r="AP39" s="116"/>
      <c r="AQ39" s="116"/>
      <c r="AR39" s="116" t="n">
        <f aca="false">AR38+1</f>
        <v>36549</v>
      </c>
      <c r="AS39" s="125" t="n">
        <f aca="false">+AS38+1</f>
        <v>36549</v>
      </c>
      <c r="AT39" s="116"/>
      <c r="AU39" s="95" t="n">
        <v>0</v>
      </c>
      <c r="AV39" s="96"/>
      <c r="AW39" s="109" t="n">
        <v>0</v>
      </c>
      <c r="AX39" s="96"/>
      <c r="AY39" s="110" t="n">
        <v>0</v>
      </c>
      <c r="AZ39" s="110" t="n">
        <v>0</v>
      </c>
      <c r="BA39" s="110" t="n">
        <v>0</v>
      </c>
      <c r="BB39" s="110" t="n">
        <v>0</v>
      </c>
      <c r="BC39" s="117" t="n">
        <f aca="false">SUM(AU39:BB39)</f>
        <v>0</v>
      </c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" hidden="false" customHeight="true" outlineLevel="0" collapsed="false">
      <c r="A40" s="116" t="n">
        <f aca="false">+A39+1</f>
        <v>25</v>
      </c>
      <c r="B40" s="95" t="n">
        <v>0</v>
      </c>
      <c r="C40" s="96"/>
      <c r="D40" s="109" t="n">
        <v>0</v>
      </c>
      <c r="E40" s="96"/>
      <c r="F40" s="110" t="n">
        <v>0</v>
      </c>
      <c r="G40" s="110" t="n">
        <v>0</v>
      </c>
      <c r="H40" s="110" t="n">
        <v>0</v>
      </c>
      <c r="I40" s="110" t="n">
        <v>0</v>
      </c>
      <c r="J40" s="117" t="n">
        <f aca="false">SUM(B40:I40)</f>
        <v>0</v>
      </c>
      <c r="K40" s="118"/>
      <c r="L40" s="95" t="n">
        <v>0</v>
      </c>
      <c r="M40" s="119"/>
      <c r="N40" s="109"/>
      <c r="O40" s="119"/>
      <c r="P40" s="103" t="n">
        <v>30000</v>
      </c>
      <c r="Q40" s="103" t="n">
        <f aca="false">Q39</f>
        <v>0</v>
      </c>
      <c r="R40" s="103" t="n">
        <v>0</v>
      </c>
      <c r="S40" s="103" t="n">
        <v>0</v>
      </c>
      <c r="T40" s="105" t="n">
        <f aca="false">SUM(L40:S40)</f>
        <v>30000</v>
      </c>
      <c r="U40" s="116"/>
      <c r="V40" s="106" t="n">
        <v>150000</v>
      </c>
      <c r="W40" s="120"/>
      <c r="X40" s="109" t="n">
        <v>0</v>
      </c>
      <c r="Y40" s="121"/>
      <c r="Z40" s="109" t="n">
        <v>0</v>
      </c>
      <c r="AA40" s="110" t="n">
        <v>0</v>
      </c>
      <c r="AB40" s="111" t="n">
        <v>0</v>
      </c>
      <c r="AC40" s="117" t="n">
        <f aca="false">SUM(V40:AB40)</f>
        <v>150000</v>
      </c>
      <c r="AD40" s="116"/>
      <c r="AE40" s="122" t="n">
        <f aca="false">+AC40+T40+J40</f>
        <v>180000</v>
      </c>
      <c r="AF40" s="116"/>
      <c r="AG40" s="123" t="n">
        <f aca="false">B40+L40+V40+AU40</f>
        <v>150000</v>
      </c>
      <c r="AH40" s="116" t="n">
        <f aca="false">D40+N40+X40</f>
        <v>0</v>
      </c>
      <c r="AI40" s="124" t="n">
        <f aca="false">AB40+AA40+Z40+S40+R40+Q40+P40+I40+H40+G40+F40</f>
        <v>30000</v>
      </c>
      <c r="AJ40" s="116"/>
      <c r="AK40" s="103" t="n">
        <f aca="false">B40+L40</f>
        <v>0</v>
      </c>
      <c r="AL40" s="103" t="n">
        <f aca="false">V40</f>
        <v>150000</v>
      </c>
      <c r="AM40" s="103" t="n">
        <f aca="false">SUM(AK40:AL40)</f>
        <v>150000</v>
      </c>
      <c r="AN40" s="116"/>
      <c r="AO40" s="116" t="n">
        <f aca="false">IF(now-1&gt;AR40,1,"")</f>
        <v>1</v>
      </c>
      <c r="AP40" s="116"/>
      <c r="AQ40" s="116"/>
      <c r="AR40" s="116" t="n">
        <f aca="false">AR39+1</f>
        <v>36550</v>
      </c>
      <c r="AS40" s="125" t="n">
        <f aca="false">+AS39+1</f>
        <v>36550</v>
      </c>
      <c r="AT40" s="116"/>
      <c r="AU40" s="95" t="n">
        <v>0</v>
      </c>
      <c r="AV40" s="96"/>
      <c r="AW40" s="109" t="n">
        <v>0</v>
      </c>
      <c r="AX40" s="96"/>
      <c r="AY40" s="110" t="n">
        <v>0</v>
      </c>
      <c r="AZ40" s="110" t="n">
        <v>0</v>
      </c>
      <c r="BA40" s="110" t="n">
        <v>0</v>
      </c>
      <c r="BB40" s="110" t="n">
        <v>0</v>
      </c>
      <c r="BC40" s="117" t="n">
        <f aca="false">SUM(AU40:BB40)</f>
        <v>0</v>
      </c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15" hidden="false" customHeight="true" outlineLevel="0" collapsed="false">
      <c r="A41" s="116" t="n">
        <f aca="false">+A40+1</f>
        <v>26</v>
      </c>
      <c r="B41" s="95" t="n">
        <v>0</v>
      </c>
      <c r="C41" s="96"/>
      <c r="D41" s="109" t="n">
        <v>0</v>
      </c>
      <c r="E41" s="96"/>
      <c r="F41" s="110" t="n">
        <v>0</v>
      </c>
      <c r="G41" s="110" t="n">
        <v>0</v>
      </c>
      <c r="H41" s="110" t="n">
        <v>0</v>
      </c>
      <c r="I41" s="110" t="n">
        <v>0</v>
      </c>
      <c r="J41" s="117" t="n">
        <f aca="false">SUM(B41:I41)</f>
        <v>0</v>
      </c>
      <c r="K41" s="118"/>
      <c r="L41" s="95" t="n">
        <v>0</v>
      </c>
      <c r="M41" s="119"/>
      <c r="N41" s="109"/>
      <c r="O41" s="119"/>
      <c r="P41" s="103" t="n">
        <v>25000</v>
      </c>
      <c r="Q41" s="103" t="n">
        <v>5000</v>
      </c>
      <c r="R41" s="103" t="n">
        <v>0</v>
      </c>
      <c r="S41" s="103" t="n">
        <v>0</v>
      </c>
      <c r="T41" s="105" t="n">
        <f aca="false">SUM(L41:S41)</f>
        <v>30000</v>
      </c>
      <c r="U41" s="116"/>
      <c r="V41" s="106" t="n">
        <v>85000</v>
      </c>
      <c r="W41" s="120"/>
      <c r="X41" s="109" t="n">
        <v>0</v>
      </c>
      <c r="Y41" s="121"/>
      <c r="Z41" s="109" t="n">
        <v>0</v>
      </c>
      <c r="AA41" s="110" t="n">
        <v>0</v>
      </c>
      <c r="AB41" s="111" t="n">
        <v>0</v>
      </c>
      <c r="AC41" s="117" t="n">
        <f aca="false">SUM(V41:AB41)</f>
        <v>85000</v>
      </c>
      <c r="AD41" s="116"/>
      <c r="AE41" s="122" t="n">
        <f aca="false">+AC41+T41+J41</f>
        <v>115000</v>
      </c>
      <c r="AF41" s="116"/>
      <c r="AG41" s="123" t="n">
        <f aca="false">B41+L41+V41+AU41</f>
        <v>85000</v>
      </c>
      <c r="AH41" s="116" t="n">
        <f aca="false">D41+N41+X41</f>
        <v>0</v>
      </c>
      <c r="AI41" s="124" t="n">
        <f aca="false">AB41+AA41+Z41+S41+R41+Q41+P41+I41+H41+G41+F41</f>
        <v>30000</v>
      </c>
      <c r="AJ41" s="116"/>
      <c r="AK41" s="103" t="n">
        <f aca="false">B41+L41</f>
        <v>0</v>
      </c>
      <c r="AL41" s="103" t="n">
        <f aca="false">V41</f>
        <v>85000</v>
      </c>
      <c r="AM41" s="103" t="n">
        <f aca="false">SUM(AK41:AL41)</f>
        <v>85000</v>
      </c>
      <c r="AN41" s="116"/>
      <c r="AO41" s="116" t="n">
        <f aca="false">IF(now-1&gt;AR41,1,"")</f>
        <v>1</v>
      </c>
      <c r="AP41" s="116"/>
      <c r="AQ41" s="116"/>
      <c r="AR41" s="116" t="n">
        <f aca="false">AR40+1</f>
        <v>36551</v>
      </c>
      <c r="AS41" s="125" t="n">
        <f aca="false">+AS40+1</f>
        <v>36551</v>
      </c>
      <c r="AT41" s="116"/>
      <c r="AU41" s="95" t="n">
        <v>0</v>
      </c>
      <c r="AV41" s="96"/>
      <c r="AW41" s="109" t="n">
        <v>0</v>
      </c>
      <c r="AX41" s="96"/>
      <c r="AY41" s="110" t="n">
        <v>0</v>
      </c>
      <c r="AZ41" s="110" t="n">
        <v>0</v>
      </c>
      <c r="BA41" s="110" t="n">
        <v>0</v>
      </c>
      <c r="BB41" s="110" t="n">
        <v>0</v>
      </c>
      <c r="BC41" s="117" t="n">
        <f aca="false">SUM(AU41:BB41)</f>
        <v>0</v>
      </c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" hidden="false" customHeight="true" outlineLevel="0" collapsed="false">
      <c r="A42" s="116" t="n">
        <f aca="false">+A41+1</f>
        <v>27</v>
      </c>
      <c r="B42" s="95" t="n">
        <v>0</v>
      </c>
      <c r="C42" s="96"/>
      <c r="D42" s="109" t="n">
        <v>0</v>
      </c>
      <c r="E42" s="96"/>
      <c r="F42" s="110" t="n">
        <v>0</v>
      </c>
      <c r="G42" s="110" t="n">
        <v>0</v>
      </c>
      <c r="H42" s="110" t="n">
        <v>0</v>
      </c>
      <c r="I42" s="110" t="n">
        <v>0</v>
      </c>
      <c r="J42" s="117" t="n">
        <f aca="false">SUM(B42:I42)</f>
        <v>0</v>
      </c>
      <c r="K42" s="118"/>
      <c r="L42" s="95" t="n">
        <f aca="false">930000-903958</f>
        <v>26042</v>
      </c>
      <c r="M42" s="119"/>
      <c r="N42" s="109"/>
      <c r="O42" s="119"/>
      <c r="P42" s="103" t="n">
        <v>0</v>
      </c>
      <c r="Q42" s="103" t="n">
        <v>0</v>
      </c>
      <c r="R42" s="103" t="n">
        <v>0</v>
      </c>
      <c r="S42" s="103" t="n">
        <v>0</v>
      </c>
      <c r="T42" s="105" t="n">
        <f aca="false">SUM(L42:S42)</f>
        <v>26042</v>
      </c>
      <c r="U42" s="116"/>
      <c r="V42" s="106" t="n">
        <v>33958</v>
      </c>
      <c r="W42" s="120"/>
      <c r="X42" s="109" t="n">
        <v>0</v>
      </c>
      <c r="Y42" s="121"/>
      <c r="Z42" s="109" t="n">
        <v>60000</v>
      </c>
      <c r="AA42" s="110" t="n">
        <v>0</v>
      </c>
      <c r="AB42" s="111" t="n">
        <v>0</v>
      </c>
      <c r="AC42" s="117" t="n">
        <f aca="false">SUM(V42:AB42)</f>
        <v>93958</v>
      </c>
      <c r="AD42" s="116"/>
      <c r="AE42" s="122" t="n">
        <f aca="false">+AC42+T42+J42</f>
        <v>120000</v>
      </c>
      <c r="AF42" s="116"/>
      <c r="AG42" s="123" t="n">
        <f aca="false">B42+L42+V42+AU42</f>
        <v>60000</v>
      </c>
      <c r="AH42" s="116" t="n">
        <f aca="false">D42+N42+X42</f>
        <v>0</v>
      </c>
      <c r="AI42" s="124" t="n">
        <f aca="false">AB42+AA42+Z42+S42+R42+Q42+P42+I42+H42+G42+F42</f>
        <v>60000</v>
      </c>
      <c r="AJ42" s="116"/>
      <c r="AK42" s="103" t="n">
        <f aca="false">B42+L42</f>
        <v>26042</v>
      </c>
      <c r="AL42" s="103" t="n">
        <f aca="false">V42</f>
        <v>33958</v>
      </c>
      <c r="AM42" s="103" t="n">
        <f aca="false">SUM(AK42:AL42)</f>
        <v>60000</v>
      </c>
      <c r="AN42" s="116"/>
      <c r="AO42" s="116" t="n">
        <f aca="false">IF(now-1&gt;AR42,1,"")</f>
        <v>1</v>
      </c>
      <c r="AP42" s="116"/>
      <c r="AQ42" s="116"/>
      <c r="AR42" s="116" t="n">
        <f aca="false">AR41+1</f>
        <v>36552</v>
      </c>
      <c r="AS42" s="125" t="n">
        <f aca="false">+AS41+1</f>
        <v>36552</v>
      </c>
      <c r="AT42" s="116"/>
      <c r="AU42" s="95" t="n">
        <v>0</v>
      </c>
      <c r="AV42" s="96"/>
      <c r="AW42" s="109" t="n">
        <v>0</v>
      </c>
      <c r="AX42" s="96"/>
      <c r="AY42" s="110" t="n">
        <v>0</v>
      </c>
      <c r="AZ42" s="110" t="n">
        <v>0</v>
      </c>
      <c r="BA42" s="110" t="n">
        <v>0</v>
      </c>
      <c r="BB42" s="110" t="n">
        <v>0</v>
      </c>
      <c r="BC42" s="117" t="n">
        <f aca="false">SUM(AU42:BB42)</f>
        <v>0</v>
      </c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" hidden="false" customHeight="true" outlineLevel="0" collapsed="false">
      <c r="A43" s="116" t="n">
        <f aca="false">+A42+1</f>
        <v>28</v>
      </c>
      <c r="B43" s="95" t="n">
        <v>0</v>
      </c>
      <c r="C43" s="96"/>
      <c r="D43" s="109" t="n">
        <v>0</v>
      </c>
      <c r="E43" s="96"/>
      <c r="F43" s="110" t="n">
        <v>0</v>
      </c>
      <c r="G43" s="110" t="n">
        <v>0</v>
      </c>
      <c r="H43" s="110" t="n">
        <v>0</v>
      </c>
      <c r="I43" s="110" t="n">
        <v>0</v>
      </c>
      <c r="J43" s="117" t="n">
        <f aca="false">SUM(B43:I43)</f>
        <v>0</v>
      </c>
      <c r="K43" s="118"/>
      <c r="L43" s="95" t="n">
        <v>0</v>
      </c>
      <c r="M43" s="119"/>
      <c r="N43" s="109"/>
      <c r="O43" s="119"/>
      <c r="P43" s="103" t="n">
        <v>0</v>
      </c>
      <c r="Q43" s="103" t="n">
        <f aca="false">Q42</f>
        <v>0</v>
      </c>
      <c r="R43" s="103" t="n">
        <v>0</v>
      </c>
      <c r="S43" s="103" t="n">
        <v>0</v>
      </c>
      <c r="T43" s="105" t="n">
        <f aca="false">SUM(L43:S43)</f>
        <v>0</v>
      </c>
      <c r="U43" s="116"/>
      <c r="V43" s="106" t="n">
        <v>60000</v>
      </c>
      <c r="W43" s="120"/>
      <c r="X43" s="109" t="n">
        <v>0</v>
      </c>
      <c r="Y43" s="121"/>
      <c r="Z43" s="109" t="n">
        <v>60000</v>
      </c>
      <c r="AA43" s="110" t="n">
        <v>0</v>
      </c>
      <c r="AB43" s="111" t="n">
        <v>0</v>
      </c>
      <c r="AC43" s="117" t="n">
        <f aca="false">SUM(V43:AB43)</f>
        <v>120000</v>
      </c>
      <c r="AD43" s="116"/>
      <c r="AE43" s="122" t="n">
        <f aca="false">+AC43+T43+J43</f>
        <v>120000</v>
      </c>
      <c r="AF43" s="116"/>
      <c r="AG43" s="123" t="n">
        <f aca="false">B43+L43+V43+AU43</f>
        <v>60000</v>
      </c>
      <c r="AH43" s="116" t="n">
        <f aca="false">D43+N43+X43</f>
        <v>0</v>
      </c>
      <c r="AI43" s="124" t="n">
        <f aca="false">AB43+AA43+Z43+S43+R43+Q43+P43+I43+H43+G43+F43</f>
        <v>60000</v>
      </c>
      <c r="AJ43" s="116"/>
      <c r="AK43" s="103" t="n">
        <f aca="false">B43+L43</f>
        <v>0</v>
      </c>
      <c r="AL43" s="103" t="n">
        <f aca="false">V43</f>
        <v>60000</v>
      </c>
      <c r="AM43" s="103" t="n">
        <f aca="false">SUM(AK43:AL43)</f>
        <v>60000</v>
      </c>
      <c r="AN43" s="116"/>
      <c r="AO43" s="116" t="n">
        <f aca="false">IF(now-1&gt;AR43,1,"")</f>
        <v>1</v>
      </c>
      <c r="AP43" s="116"/>
      <c r="AQ43" s="116"/>
      <c r="AR43" s="116" t="n">
        <f aca="false">AR42+1</f>
        <v>36553</v>
      </c>
      <c r="AS43" s="125" t="n">
        <f aca="false">+AS42+1</f>
        <v>36553</v>
      </c>
      <c r="AT43" s="116"/>
      <c r="AU43" s="95" t="n">
        <v>0</v>
      </c>
      <c r="AV43" s="96"/>
      <c r="AW43" s="109" t="n">
        <v>0</v>
      </c>
      <c r="AX43" s="96"/>
      <c r="AY43" s="110" t="n">
        <v>0</v>
      </c>
      <c r="AZ43" s="110" t="n">
        <v>0</v>
      </c>
      <c r="BA43" s="110" t="n">
        <v>0</v>
      </c>
      <c r="BB43" s="110" t="n">
        <v>0</v>
      </c>
      <c r="BC43" s="117" t="n">
        <f aca="false">SUM(AU43:BB43)</f>
        <v>0</v>
      </c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" hidden="false" customHeight="true" outlineLevel="0" collapsed="false">
      <c r="A44" s="116" t="n">
        <f aca="false">+A43+1</f>
        <v>29</v>
      </c>
      <c r="B44" s="95" t="n">
        <v>0</v>
      </c>
      <c r="C44" s="96"/>
      <c r="D44" s="109" t="n">
        <v>0</v>
      </c>
      <c r="E44" s="96"/>
      <c r="F44" s="110" t="n">
        <v>0</v>
      </c>
      <c r="G44" s="110" t="n">
        <v>0</v>
      </c>
      <c r="H44" s="110" t="n">
        <v>0</v>
      </c>
      <c r="I44" s="110" t="n">
        <v>0</v>
      </c>
      <c r="J44" s="117" t="n">
        <f aca="false">SUM(B44:I44)</f>
        <v>0</v>
      </c>
      <c r="K44" s="118"/>
      <c r="L44" s="95" t="n">
        <v>0</v>
      </c>
      <c r="M44" s="119"/>
      <c r="N44" s="109"/>
      <c r="O44" s="119"/>
      <c r="P44" s="103" t="n">
        <v>0</v>
      </c>
      <c r="Q44" s="103" t="n">
        <f aca="false">Q43</f>
        <v>0</v>
      </c>
      <c r="R44" s="103" t="n">
        <v>0</v>
      </c>
      <c r="S44" s="103" t="n">
        <v>0</v>
      </c>
      <c r="T44" s="105" t="n">
        <f aca="false">SUM(L44:S44)</f>
        <v>0</v>
      </c>
      <c r="U44" s="116"/>
      <c r="V44" s="106" t="n">
        <v>57500</v>
      </c>
      <c r="W44" s="120"/>
      <c r="X44" s="109" t="n">
        <v>0</v>
      </c>
      <c r="Y44" s="121"/>
      <c r="Z44" s="109" t="n">
        <v>60000</v>
      </c>
      <c r="AA44" s="110" t="n">
        <v>0</v>
      </c>
      <c r="AB44" s="111" t="n">
        <v>0</v>
      </c>
      <c r="AC44" s="117" t="n">
        <f aca="false">SUM(V44:AB44)</f>
        <v>117500</v>
      </c>
      <c r="AD44" s="116"/>
      <c r="AE44" s="122" t="n">
        <f aca="false">+AC44+T44+J44</f>
        <v>117500</v>
      </c>
      <c r="AF44" s="116"/>
      <c r="AG44" s="123" t="n">
        <f aca="false">B44+L44+V44+AU44</f>
        <v>57500</v>
      </c>
      <c r="AH44" s="116" t="n">
        <f aca="false">D44+N44+X44</f>
        <v>0</v>
      </c>
      <c r="AI44" s="124" t="n">
        <f aca="false">AB44+AA44+Z44+S44+R44+Q44+P44+I44+H44+G44+F44</f>
        <v>60000</v>
      </c>
      <c r="AJ44" s="116"/>
      <c r="AK44" s="103" t="n">
        <f aca="false">B44+L44</f>
        <v>0</v>
      </c>
      <c r="AL44" s="103" t="n">
        <f aca="false">V44</f>
        <v>57500</v>
      </c>
      <c r="AM44" s="103" t="n">
        <f aca="false">SUM(AK44:AL44)</f>
        <v>57500</v>
      </c>
      <c r="AN44" s="116"/>
      <c r="AO44" s="116" t="n">
        <f aca="false">IF(now-1&gt;AR44,1,"")</f>
        <v>1</v>
      </c>
      <c r="AP44" s="116"/>
      <c r="AQ44" s="116"/>
      <c r="AR44" s="116" t="n">
        <f aca="false">AR43+1</f>
        <v>36554</v>
      </c>
      <c r="AS44" s="125" t="n">
        <f aca="false">+AS43+1</f>
        <v>36554</v>
      </c>
      <c r="AT44" s="116"/>
      <c r="AU44" s="95" t="n">
        <v>0</v>
      </c>
      <c r="AV44" s="96"/>
      <c r="AW44" s="109" t="n">
        <v>0</v>
      </c>
      <c r="AX44" s="96"/>
      <c r="AY44" s="110" t="n">
        <v>0</v>
      </c>
      <c r="AZ44" s="110" t="n">
        <v>0</v>
      </c>
      <c r="BA44" s="110" t="n">
        <v>0</v>
      </c>
      <c r="BB44" s="110" t="n">
        <v>0</v>
      </c>
      <c r="BC44" s="117" t="n">
        <f aca="false">SUM(AU44:BB44)</f>
        <v>0</v>
      </c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5" hidden="false" customHeight="true" outlineLevel="0" collapsed="false">
      <c r="A45" s="116" t="n">
        <f aca="false">+A44+1</f>
        <v>30</v>
      </c>
      <c r="B45" s="95" t="n">
        <v>0</v>
      </c>
      <c r="C45" s="96"/>
      <c r="D45" s="109" t="n">
        <v>0</v>
      </c>
      <c r="E45" s="96"/>
      <c r="F45" s="110" t="n">
        <v>0</v>
      </c>
      <c r="G45" s="110" t="n">
        <v>0</v>
      </c>
      <c r="H45" s="110" t="n">
        <v>0</v>
      </c>
      <c r="I45" s="110" t="n">
        <v>0</v>
      </c>
      <c r="J45" s="117" t="n">
        <f aca="false">SUM(B45:I45)</f>
        <v>0</v>
      </c>
      <c r="K45" s="118"/>
      <c r="L45" s="95" t="n">
        <v>0</v>
      </c>
      <c r="M45" s="119"/>
      <c r="N45" s="109"/>
      <c r="O45" s="119"/>
      <c r="P45" s="103" t="n">
        <v>0</v>
      </c>
      <c r="Q45" s="103" t="n">
        <f aca="false">Q44</f>
        <v>0</v>
      </c>
      <c r="R45" s="103" t="n">
        <v>0</v>
      </c>
      <c r="S45" s="103" t="n">
        <v>0</v>
      </c>
      <c r="T45" s="105" t="n">
        <f aca="false">SUM(L45:S45)</f>
        <v>0</v>
      </c>
      <c r="U45" s="116"/>
      <c r="V45" s="106" t="n">
        <v>12500</v>
      </c>
      <c r="W45" s="120"/>
      <c r="X45" s="109" t="n">
        <v>0</v>
      </c>
      <c r="Y45" s="121"/>
      <c r="Z45" s="109" t="n">
        <v>22500</v>
      </c>
      <c r="AA45" s="110" t="n">
        <v>0</v>
      </c>
      <c r="AB45" s="111" t="n">
        <v>0</v>
      </c>
      <c r="AC45" s="117" t="n">
        <f aca="false">SUM(V45:AB45)</f>
        <v>35000</v>
      </c>
      <c r="AD45" s="116"/>
      <c r="AE45" s="122" t="n">
        <f aca="false">+AC45+T45+J45</f>
        <v>35000</v>
      </c>
      <c r="AF45" s="116"/>
      <c r="AG45" s="123" t="n">
        <f aca="false">B45+L45+V45+AU45</f>
        <v>12500</v>
      </c>
      <c r="AH45" s="116" t="n">
        <f aca="false">D45+N45+X45</f>
        <v>0</v>
      </c>
      <c r="AI45" s="124" t="n">
        <f aca="false">AB45+AA45+Z45+S45+R45+Q45+P45+I45+H45+G45+F45</f>
        <v>22500</v>
      </c>
      <c r="AJ45" s="116"/>
      <c r="AK45" s="103" t="n">
        <f aca="false">B45+L45</f>
        <v>0</v>
      </c>
      <c r="AL45" s="103" t="n">
        <f aca="false">V45</f>
        <v>12500</v>
      </c>
      <c r="AM45" s="103" t="n">
        <f aca="false">SUM(AK45:AL45)</f>
        <v>12500</v>
      </c>
      <c r="AN45" s="116"/>
      <c r="AO45" s="116" t="n">
        <f aca="false">IF(now-1&gt;AR45,1,"")</f>
        <v>1</v>
      </c>
      <c r="AP45" s="116"/>
      <c r="AQ45" s="116"/>
      <c r="AR45" s="116" t="n">
        <f aca="false">AR44+1</f>
        <v>36555</v>
      </c>
      <c r="AS45" s="125" t="n">
        <f aca="false">+AS44+1</f>
        <v>36555</v>
      </c>
      <c r="AT45" s="116"/>
      <c r="AU45" s="95" t="n">
        <v>0</v>
      </c>
      <c r="AV45" s="96"/>
      <c r="AW45" s="109" t="n">
        <v>0</v>
      </c>
      <c r="AX45" s="96"/>
      <c r="AY45" s="110" t="n">
        <v>0</v>
      </c>
      <c r="AZ45" s="110" t="n">
        <v>0</v>
      </c>
      <c r="BA45" s="110" t="n">
        <v>0</v>
      </c>
      <c r="BB45" s="110" t="n">
        <v>0</v>
      </c>
      <c r="BC45" s="117" t="n">
        <f aca="false">SUM(AU45:BB45)</f>
        <v>0</v>
      </c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5" hidden="false" customHeight="true" outlineLevel="0" collapsed="false">
      <c r="A46" s="116" t="n">
        <f aca="false">+A45+1</f>
        <v>31</v>
      </c>
      <c r="B46" s="95" t="n">
        <v>0</v>
      </c>
      <c r="C46" s="144"/>
      <c r="D46" s="145" t="n">
        <v>0</v>
      </c>
      <c r="E46" s="144"/>
      <c r="F46" s="144" t="n">
        <v>0</v>
      </c>
      <c r="G46" s="144" t="n">
        <v>0</v>
      </c>
      <c r="H46" s="144" t="n">
        <v>0</v>
      </c>
      <c r="I46" s="144" t="n">
        <v>0</v>
      </c>
      <c r="J46" s="146" t="n">
        <f aca="false">SUM(B46:I46)</f>
        <v>0</v>
      </c>
      <c r="K46" s="118"/>
      <c r="L46" s="147" t="n">
        <v>0</v>
      </c>
      <c r="M46" s="148"/>
      <c r="N46" s="145"/>
      <c r="O46" s="148"/>
      <c r="P46" s="103" t="n">
        <v>0</v>
      </c>
      <c r="Q46" s="149" t="n">
        <f aca="false">Q45</f>
        <v>0</v>
      </c>
      <c r="R46" s="149" t="n">
        <v>0</v>
      </c>
      <c r="S46" s="149" t="n">
        <v>0</v>
      </c>
      <c r="T46" s="146" t="n">
        <f aca="false">SUM(L46:S46)</f>
        <v>0</v>
      </c>
      <c r="U46" s="116"/>
      <c r="V46" s="106" t="n">
        <v>0</v>
      </c>
      <c r="W46" s="150"/>
      <c r="X46" s="149" t="n">
        <v>0</v>
      </c>
      <c r="Y46" s="151"/>
      <c r="Z46" s="109" t="n">
        <v>0</v>
      </c>
      <c r="AA46" s="149" t="n">
        <v>0</v>
      </c>
      <c r="AB46" s="149" t="n">
        <v>0</v>
      </c>
      <c r="AC46" s="146" t="n">
        <f aca="false">SUM(V46:AB46)</f>
        <v>0</v>
      </c>
      <c r="AD46" s="116"/>
      <c r="AE46" s="152" t="n">
        <f aca="false">+AC46+T46+J46</f>
        <v>0</v>
      </c>
      <c r="AF46" s="116"/>
      <c r="AG46" s="153" t="n">
        <f aca="false">B46+L46+V46+AU46</f>
        <v>0</v>
      </c>
      <c r="AH46" s="154" t="n">
        <f aca="false">D46+N46+X46</f>
        <v>0</v>
      </c>
      <c r="AI46" s="155" t="n">
        <f aca="false">AB46+AA46+Z46+S46+R46+Q46+P46+I46+H46+G46+F46</f>
        <v>0</v>
      </c>
      <c r="AJ46" s="116"/>
      <c r="AK46" s="103" t="n">
        <f aca="false">B46+L46</f>
        <v>0</v>
      </c>
      <c r="AL46" s="103" t="n">
        <f aca="false">V46</f>
        <v>0</v>
      </c>
      <c r="AM46" s="103" t="n">
        <f aca="false">SUM(AK46:AL46)</f>
        <v>0</v>
      </c>
      <c r="AN46" s="116"/>
      <c r="AO46" s="116" t="n">
        <v>1</v>
      </c>
      <c r="AP46" s="116"/>
      <c r="AQ46" s="116"/>
      <c r="AR46" s="116" t="n">
        <f aca="false">AR45+1</f>
        <v>36556</v>
      </c>
      <c r="AS46" s="125" t="n">
        <f aca="false">+AS45+1</f>
        <v>36556</v>
      </c>
      <c r="AT46" s="116"/>
      <c r="AU46" s="95" t="n">
        <v>0</v>
      </c>
      <c r="AV46" s="144"/>
      <c r="AW46" s="145" t="n">
        <v>0</v>
      </c>
      <c r="AX46" s="144"/>
      <c r="AY46" s="144" t="n">
        <v>0</v>
      </c>
      <c r="AZ46" s="144" t="n">
        <v>0</v>
      </c>
      <c r="BA46" s="144" t="n">
        <v>0</v>
      </c>
      <c r="BB46" s="144" t="n">
        <v>0</v>
      </c>
      <c r="BC46" s="146" t="n">
        <f aca="false">SUM(AU46:BB46)</f>
        <v>0</v>
      </c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156"/>
      <c r="AP47" s="36"/>
      <c r="AQ47" s="36"/>
      <c r="AR47" s="36"/>
      <c r="AS47" s="36"/>
      <c r="AT47" s="36"/>
      <c r="AU47" s="36"/>
      <c r="AV47" s="36"/>
      <c r="AX47" s="36"/>
      <c r="AZ47" s="1" t="n">
        <v>0</v>
      </c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730000</v>
      </c>
      <c r="C48" s="158"/>
      <c r="D48" s="158" t="n">
        <f aca="false">SUM(D16:D46)</f>
        <v>0</v>
      </c>
      <c r="E48" s="158"/>
      <c r="F48" s="158" t="n">
        <f aca="false">SUM(F16:F46)</f>
        <v>45000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775000</v>
      </c>
      <c r="K48" s="158"/>
      <c r="L48" s="158" t="n">
        <f aca="false">SUM(L16:L46)</f>
        <v>697500</v>
      </c>
      <c r="M48" s="158"/>
      <c r="N48" s="158" t="n">
        <f aca="false">SUM(N16:N46)</f>
        <v>0</v>
      </c>
      <c r="O48" s="158"/>
      <c r="P48" s="158" t="n">
        <f aca="false">SUM(P16:P46)</f>
        <v>217500</v>
      </c>
      <c r="Q48" s="158" t="n">
        <f aca="false">SUM(Q16:Q46)</f>
        <v>15000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714957</v>
      </c>
      <c r="W48" s="158"/>
      <c r="X48" s="158" t="n">
        <f aca="false">SUM(X16:X46)</f>
        <v>0</v>
      </c>
      <c r="Y48" s="158"/>
      <c r="Z48" s="158" t="n">
        <f aca="false">SUM(Z16:Z46)</f>
        <v>202500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917457</v>
      </c>
      <c r="AD48" s="158"/>
      <c r="AE48" s="158" t="n">
        <f aca="false">SUM(AE16:AE47)</f>
        <v>2637457</v>
      </c>
      <c r="AF48" s="158"/>
      <c r="AG48" s="158" t="n">
        <f aca="false">SUM(AG16:AG47)</f>
        <v>2157457</v>
      </c>
      <c r="AH48" s="158" t="n">
        <f aca="false">SUM(AH16:AH47)</f>
        <v>0</v>
      </c>
      <c r="AI48" s="158" t="n">
        <f aca="false">SUM(AI16:AI47)</f>
        <v>480000</v>
      </c>
      <c r="AJ48" s="158"/>
      <c r="AK48" s="158" t="n">
        <f aca="false">SUM(AK16:AK46)</f>
        <v>1427500</v>
      </c>
      <c r="AL48" s="158" t="n">
        <f aca="false">SUM(AL16:AL46)</f>
        <v>714957</v>
      </c>
      <c r="AM48" s="158"/>
      <c r="AN48" s="158"/>
      <c r="AO48" s="158"/>
      <c r="AP48" s="158"/>
      <c r="AQ48" s="158"/>
      <c r="AR48" s="158"/>
      <c r="AS48" s="158"/>
      <c r="AT48" s="158"/>
      <c r="AU48" s="158" t="n">
        <f aca="false">SUM(AU16:AU46)</f>
        <v>15000</v>
      </c>
      <c r="AV48" s="158"/>
      <c r="AW48" s="158" t="n">
        <f aca="false">SUM(AW16:AW46)</f>
        <v>0</v>
      </c>
      <c r="AX48" s="158"/>
      <c r="AY48" s="158" t="n">
        <f aca="false">SUM(AY16:AY46)</f>
        <v>15000</v>
      </c>
      <c r="AZ48" s="158" t="n">
        <f aca="false">SUM(AZ16:AZ46)</f>
        <v>0</v>
      </c>
      <c r="BA48" s="158" t="n">
        <f aca="false">SUM(BA16:BA46)</f>
        <v>0</v>
      </c>
      <c r="BB48" s="158" t="n">
        <f aca="false">SUM(BB16:BB46)</f>
        <v>0</v>
      </c>
      <c r="BC48" s="158" t="n">
        <f aca="false">SUM(BC16:BC46)</f>
        <v>30000</v>
      </c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/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/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25000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30000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e">
        <f aca="false">+J55/(days-COUNT(AO16:AO46))</f>
        <v>#DIV/0!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e">
        <f aca="false">T55/(days-COUNT(AO16:AO46))</f>
        <v>#DIV/0!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n">
        <f aca="false">DSUM(tufco,"wbtotal",cnt)</f>
        <v>930000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NA()</f>
        <v>#N/A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n">
        <f aca="false">DSUM(tufco,"hplrtotal",cnt)</f>
        <v>775000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29595.3870967742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NA()</f>
        <v>#N/A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NA()</f>
        <v>#N/A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1692457</v>
      </c>
      <c r="L65" s="35" t="s">
        <v>60</v>
      </c>
      <c r="M65" s="36"/>
      <c r="N65" s="36"/>
      <c r="O65" s="36"/>
      <c r="P65" s="36"/>
      <c r="Q65" s="36"/>
      <c r="R65" s="36"/>
      <c r="S65" s="169" t="n">
        <f aca="false">DSUM(tufco,"gdtotal",cnt)</f>
        <v>917457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n">
        <f aca="false">H65</f>
        <v>1692457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NA()</f>
        <v>#N/A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#N/A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NA()</f>
        <v>#N/A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6">
    <mergeCell ref="F12:I12"/>
    <mergeCell ref="P12:S12"/>
    <mergeCell ref="Z12:AB12"/>
    <mergeCell ref="AK12:AM12"/>
    <mergeCell ref="AY12:BB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1" ySplit="13" topLeftCell="B16" activePane="bottomRight" state="frozen"/>
      <selection pane="topLeft" activeCell="A3" activeCellId="0" sqref="A3"/>
      <selection pane="topRight" activeCell="B3" activeCellId="0" sqref="B3"/>
      <selection pane="bottomLeft" activeCell="A16" activeCellId="0" sqref="A16"/>
      <selection pane="bottomRigh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1.99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1.99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5.56"/>
    <col collapsed="false" customWidth="true" hidden="false" outlineLevel="0" max="26" min="26" style="1" width="6.7"/>
    <col collapsed="false" customWidth="true" hidden="true" outlineLevel="0" max="27" min="27" style="1" width="12.42"/>
    <col collapsed="false" customWidth="true" hidden="true" outlineLevel="0" max="28" min="28" style="1" width="14.7"/>
    <col collapsed="false" customWidth="true" hidden="true" outlineLevel="0" max="29" min="29" style="1" width="11.28"/>
    <col collapsed="false" customWidth="true" hidden="true" outlineLevel="0" max="30" min="30" style="1" width="9.06"/>
    <col collapsed="false" customWidth="false" hidden="false" outlineLevel="0" max="31" min="31" style="1" width="9.14"/>
    <col collapsed="false" customWidth="true" hidden="true" outlineLevel="0" max="33" min="32" style="1" width="9.06"/>
    <col collapsed="false" customWidth="true" hidden="false" outlineLevel="0" max="34" min="34" style="1" width="9.28"/>
    <col collapsed="false" customWidth="true" hidden="false" outlineLevel="0" max="35" min="35" style="1" width="8.99"/>
    <col collapsed="false" customWidth="false" hidden="false" outlineLevel="0" max="257" min="36" style="1" width="9.14"/>
  </cols>
  <sheetData>
    <row r="1" customFormat="false" ht="13.5" hidden="false" customHeight="false" outlineLevel="0" collapsed="false">
      <c r="E1" s="184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E2" s="185" t="s">
        <v>64</v>
      </c>
      <c r="F2" s="9" t="n">
        <v>20000</v>
      </c>
      <c r="G2" s="10" t="n">
        <v>30000</v>
      </c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</row>
    <row r="6" customFormat="false" ht="19.5" hidden="false" customHeight="false" outlineLevel="0" collapsed="false">
      <c r="A6" s="14" t="s">
        <v>65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H6" s="15" t="n">
        <f aca="true">IF(NOW()&lt;36192,ROUND(NOW(),0),36192)</f>
        <v>36192</v>
      </c>
      <c r="AI6" s="186"/>
    </row>
    <row r="7" customFormat="false" ht="16.5" hidden="false" customHeight="false" outlineLevel="0" collapsed="false">
      <c r="A7" s="187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1"/>
      <c r="I8" s="22"/>
      <c r="J8" s="23" t="s">
        <v>10</v>
      </c>
      <c r="K8" s="24"/>
      <c r="L8" s="25"/>
      <c r="M8" s="25"/>
      <c r="N8" s="25"/>
      <c r="O8" s="25"/>
      <c r="P8" s="26"/>
      <c r="R8" s="27" t="s">
        <v>11</v>
      </c>
      <c r="S8" s="28"/>
      <c r="T8" s="28"/>
      <c r="U8" s="29"/>
      <c r="V8" s="28"/>
      <c r="W8" s="30"/>
      <c r="X8" s="31"/>
    </row>
    <row r="9" customFormat="false" ht="15" hidden="false" customHeight="true" outlineLevel="0" collapsed="false">
      <c r="B9" s="35" t="s">
        <v>14</v>
      </c>
      <c r="C9" s="36"/>
      <c r="D9" s="22"/>
      <c r="E9" s="22"/>
      <c r="F9" s="22"/>
      <c r="G9" s="22"/>
      <c r="H9" s="37"/>
      <c r="I9" s="22"/>
      <c r="J9" s="35" t="s">
        <v>15</v>
      </c>
      <c r="K9" s="36"/>
      <c r="L9" s="22"/>
      <c r="M9" s="22"/>
      <c r="N9" s="22"/>
      <c r="O9" s="22"/>
      <c r="P9" s="38"/>
      <c r="R9" s="35" t="s">
        <v>14</v>
      </c>
      <c r="S9" s="36"/>
      <c r="T9" s="22"/>
      <c r="U9" s="39"/>
      <c r="V9" s="22"/>
      <c r="W9" s="40"/>
      <c r="X9" s="31"/>
    </row>
    <row r="10" customFormat="false" ht="15.75" hidden="false" customHeight="true" outlineLevel="0" collapsed="false">
      <c r="B10" s="41" t="s">
        <v>16</v>
      </c>
      <c r="E10" s="42" t="s">
        <v>17</v>
      </c>
      <c r="F10" s="44" t="n">
        <f aca="false">hplr</f>
        <v>20000</v>
      </c>
      <c r="H10" s="38"/>
      <c r="J10" s="41" t="s">
        <v>18</v>
      </c>
      <c r="N10" s="42" t="s">
        <v>17</v>
      </c>
      <c r="O10" s="44" t="n">
        <f aca="false">wb</f>
        <v>30000</v>
      </c>
      <c r="P10" s="38"/>
      <c r="R10" s="35" t="s">
        <v>19</v>
      </c>
      <c r="S10" s="36"/>
      <c r="T10" s="39"/>
      <c r="U10" s="39"/>
      <c r="W10" s="38"/>
    </row>
    <row r="11" customFormat="false" ht="9.75" hidden="false" customHeight="true" outlineLevel="0" collapsed="false">
      <c r="B11" s="41"/>
      <c r="D11" s="45"/>
      <c r="E11" s="45"/>
      <c r="H11" s="38"/>
      <c r="J11" s="41"/>
      <c r="N11" s="45"/>
      <c r="P11" s="38"/>
      <c r="R11" s="46"/>
      <c r="S11" s="39"/>
      <c r="T11" s="39"/>
      <c r="U11" s="39"/>
      <c r="V11" s="39"/>
      <c r="W11" s="38"/>
      <c r="AA11" s="47"/>
      <c r="AB11" s="47"/>
      <c r="AC11" s="47"/>
    </row>
    <row r="12" customFormat="false" ht="16.5" hidden="false" customHeight="true" outlineLevel="0" collapsed="false">
      <c r="B12" s="48" t="s">
        <v>20</v>
      </c>
      <c r="C12" s="49"/>
      <c r="D12" s="48" t="s">
        <v>22</v>
      </c>
      <c r="E12" s="48"/>
      <c r="F12" s="48"/>
      <c r="G12" s="48"/>
      <c r="H12" s="51" t="n">
        <f aca="false">hplr*days</f>
        <v>620000</v>
      </c>
      <c r="J12" s="52" t="s">
        <v>20</v>
      </c>
      <c r="K12" s="49"/>
      <c r="L12" s="52" t="s">
        <v>22</v>
      </c>
      <c r="M12" s="52"/>
      <c r="N12" s="52"/>
      <c r="O12" s="52"/>
      <c r="P12" s="38" t="n">
        <f aca="false">wb*days</f>
        <v>930000</v>
      </c>
      <c r="R12" s="53" t="s">
        <v>20</v>
      </c>
      <c r="S12" s="50"/>
      <c r="T12" s="53" t="s">
        <v>22</v>
      </c>
      <c r="U12" s="53"/>
      <c r="V12" s="53"/>
      <c r="W12" s="51"/>
      <c r="AA12" s="54" t="s">
        <v>25</v>
      </c>
      <c r="AB12" s="54"/>
      <c r="AC12" s="54"/>
    </row>
    <row r="13" customFormat="false" ht="15" hidden="false" customHeight="false" outlineLevel="0" collapsed="false">
      <c r="B13" s="56" t="s">
        <v>26</v>
      </c>
      <c r="C13" s="57"/>
      <c r="D13" s="58" t="s">
        <v>28</v>
      </c>
      <c r="E13" s="60" t="s">
        <v>28</v>
      </c>
      <c r="F13" s="60" t="s">
        <v>29</v>
      </c>
      <c r="G13" s="188" t="s">
        <v>30</v>
      </c>
      <c r="H13" s="189" t="s">
        <v>31</v>
      </c>
      <c r="I13" s="57"/>
      <c r="J13" s="63" t="s">
        <v>32</v>
      </c>
      <c r="K13" s="64"/>
      <c r="L13" s="65" t="s">
        <v>28</v>
      </c>
      <c r="M13" s="59" t="s">
        <v>28</v>
      </c>
      <c r="N13" s="59" t="s">
        <v>29</v>
      </c>
      <c r="O13" s="50" t="s">
        <v>30</v>
      </c>
      <c r="P13" s="66" t="s">
        <v>31</v>
      </c>
      <c r="R13" s="56" t="s">
        <v>26</v>
      </c>
      <c r="S13" s="57"/>
      <c r="T13" s="65" t="s">
        <v>28</v>
      </c>
      <c r="U13" s="59" t="s">
        <v>28</v>
      </c>
      <c r="V13" s="67" t="s">
        <v>30</v>
      </c>
      <c r="W13" s="68" t="s">
        <v>31</v>
      </c>
      <c r="X13" s="57"/>
      <c r="Y13" s="58" t="s">
        <v>34</v>
      </c>
      <c r="AA13" s="70" t="s">
        <v>35</v>
      </c>
      <c r="AB13" s="47" t="s">
        <v>11</v>
      </c>
      <c r="AC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 t="n">
        <v>67</v>
      </c>
      <c r="E14" s="75" t="n">
        <v>67</v>
      </c>
      <c r="F14" s="75" t="n">
        <v>4132</v>
      </c>
      <c r="G14" s="75" t="n">
        <v>686</v>
      </c>
      <c r="H14" s="76"/>
      <c r="I14" s="77"/>
      <c r="J14" s="72" t="s">
        <v>36</v>
      </c>
      <c r="K14" s="73"/>
      <c r="L14" s="78" t="n">
        <v>67</v>
      </c>
      <c r="M14" s="74" t="n">
        <v>67</v>
      </c>
      <c r="N14" s="74" t="n">
        <v>4132</v>
      </c>
      <c r="O14" s="73" t="n">
        <v>686</v>
      </c>
      <c r="P14" s="80"/>
      <c r="Q14" s="71"/>
      <c r="R14" s="72" t="s">
        <v>36</v>
      </c>
      <c r="S14" s="73"/>
      <c r="T14" s="78" t="n">
        <v>67</v>
      </c>
      <c r="U14" s="73" t="n">
        <v>67</v>
      </c>
      <c r="V14" s="81" t="n">
        <v>686</v>
      </c>
      <c r="W14" s="82" t="s">
        <v>39</v>
      </c>
      <c r="X14" s="77"/>
      <c r="Y14" s="190" t="s">
        <v>40</v>
      </c>
      <c r="Z14" s="71"/>
      <c r="AA14" s="87"/>
      <c r="AB14" s="88"/>
      <c r="AC14" s="87"/>
      <c r="AD14" s="71"/>
      <c r="AE14" s="71" t="s">
        <v>41</v>
      </c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90" t="s">
        <v>42</v>
      </c>
      <c r="I15" s="77"/>
      <c r="J15" s="89"/>
      <c r="K15" s="77"/>
      <c r="L15" s="91"/>
      <c r="M15" s="91"/>
      <c r="N15" s="91"/>
      <c r="O15" s="77"/>
      <c r="P15" s="92" t="s">
        <v>43</v>
      </c>
      <c r="Q15" s="71"/>
      <c r="R15" s="89"/>
      <c r="S15" s="77"/>
      <c r="T15" s="77"/>
      <c r="U15" s="77"/>
      <c r="V15" s="91"/>
      <c r="W15" s="93" t="s">
        <v>44</v>
      </c>
      <c r="X15" s="77"/>
      <c r="Y15" s="71"/>
      <c r="Z15" s="71"/>
      <c r="AA15" s="87"/>
      <c r="AB15" s="88"/>
      <c r="AC15" s="87"/>
      <c r="AD15" s="71"/>
      <c r="AE15" s="71" t="s">
        <v>45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" t="n">
        <v>1</v>
      </c>
      <c r="B16" s="191" t="n">
        <v>80000</v>
      </c>
      <c r="C16" s="192"/>
      <c r="D16" s="193" t="n">
        <v>0</v>
      </c>
      <c r="E16" s="193" t="n">
        <v>0</v>
      </c>
      <c r="F16" s="193" t="n">
        <v>0</v>
      </c>
      <c r="G16" s="193" t="n">
        <v>0</v>
      </c>
      <c r="H16" s="194" t="n">
        <f aca="false">SUM(B16:G16)</f>
        <v>80000</v>
      </c>
      <c r="I16" s="195"/>
      <c r="J16" s="196" t="n">
        <v>0</v>
      </c>
      <c r="K16" s="197"/>
      <c r="L16" s="198" t="n">
        <v>25000</v>
      </c>
      <c r="M16" s="199" t="n">
        <v>0</v>
      </c>
      <c r="N16" s="199" t="n">
        <v>10000</v>
      </c>
      <c r="O16" s="199" t="n">
        <v>0</v>
      </c>
      <c r="P16" s="200" t="n">
        <f aca="false">SUM(J16:O16)</f>
        <v>35000</v>
      </c>
      <c r="R16" s="201" t="n">
        <v>0</v>
      </c>
      <c r="S16" s="202"/>
      <c r="T16" s="203" t="n">
        <v>0</v>
      </c>
      <c r="U16" s="204" t="n">
        <v>0</v>
      </c>
      <c r="V16" s="205" t="n">
        <v>0</v>
      </c>
      <c r="W16" s="194" t="n">
        <f aca="false">+R16</f>
        <v>0</v>
      </c>
      <c r="Y16" s="1" t="n">
        <f aca="false">+W16+P16+H16</f>
        <v>115000</v>
      </c>
      <c r="AA16" s="198" t="n">
        <f aca="false">B16+J16</f>
        <v>80000</v>
      </c>
      <c r="AB16" s="198" t="n">
        <f aca="false">R16</f>
        <v>0</v>
      </c>
      <c r="AC16" s="199" t="n">
        <f aca="false">SUM(AA16:AB16)</f>
        <v>80000</v>
      </c>
      <c r="AE16" s="1" t="n">
        <f aca="false">IF(now-1&gt;AH16,1,"")</f>
        <v>1</v>
      </c>
      <c r="AH16" s="1" t="n">
        <v>36161</v>
      </c>
      <c r="AI16" s="1" t="n">
        <v>36161</v>
      </c>
    </row>
    <row r="17" customFormat="false" ht="15" hidden="false" customHeight="true" outlineLevel="0" collapsed="false">
      <c r="A17" s="1" t="n">
        <f aca="false">+A16+1</f>
        <v>2</v>
      </c>
      <c r="B17" s="191" t="n">
        <v>109792</v>
      </c>
      <c r="C17" s="192"/>
      <c r="D17" s="193" t="n">
        <v>0</v>
      </c>
      <c r="E17" s="193" t="n">
        <v>0</v>
      </c>
      <c r="F17" s="193" t="n">
        <v>0</v>
      </c>
      <c r="G17" s="193" t="n">
        <v>0</v>
      </c>
      <c r="H17" s="194" t="n">
        <f aca="false">SUM(B17:G17)</f>
        <v>109792</v>
      </c>
      <c r="I17" s="195"/>
      <c r="J17" s="196" t="n">
        <v>0</v>
      </c>
      <c r="K17" s="197"/>
      <c r="L17" s="198" t="n">
        <v>25000</v>
      </c>
      <c r="M17" s="199" t="n">
        <v>0</v>
      </c>
      <c r="N17" s="199" t="n">
        <v>10000</v>
      </c>
      <c r="O17" s="199" t="n">
        <v>0</v>
      </c>
      <c r="P17" s="200" t="n">
        <f aca="false">SUM(J17:O17)</f>
        <v>35000</v>
      </c>
      <c r="R17" s="201" t="n">
        <v>0</v>
      </c>
      <c r="S17" s="202"/>
      <c r="T17" s="203" t="n">
        <v>0</v>
      </c>
      <c r="U17" s="204" t="n">
        <v>0</v>
      </c>
      <c r="V17" s="205" t="n">
        <v>0</v>
      </c>
      <c r="W17" s="194" t="n">
        <f aca="false">+R17+T17</f>
        <v>0</v>
      </c>
      <c r="Y17" s="1" t="n">
        <f aca="false">+W17+P17+H17</f>
        <v>144792</v>
      </c>
      <c r="AA17" s="198" t="n">
        <f aca="false">B17+J17</f>
        <v>109792</v>
      </c>
      <c r="AB17" s="198" t="n">
        <f aca="false">R17</f>
        <v>0</v>
      </c>
      <c r="AC17" s="199" t="n">
        <f aca="false">SUM(AA17:AB17)</f>
        <v>109792</v>
      </c>
      <c r="AE17" s="1" t="n">
        <f aca="false">IF(now-1&gt;AH17,1,"")</f>
        <v>1</v>
      </c>
      <c r="AH17" s="1" t="n">
        <v>36162</v>
      </c>
      <c r="AI17" s="1" t="n">
        <v>36162</v>
      </c>
    </row>
    <row r="18" customFormat="false" ht="15" hidden="false" customHeight="true" outlineLevel="0" collapsed="false">
      <c r="A18" s="1" t="n">
        <f aca="false">+A17+1</f>
        <v>3</v>
      </c>
      <c r="B18" s="191" t="n">
        <v>120000</v>
      </c>
      <c r="C18" s="192"/>
      <c r="D18" s="193" t="n">
        <v>0</v>
      </c>
      <c r="E18" s="193" t="n">
        <v>0</v>
      </c>
      <c r="F18" s="193" t="n">
        <v>0</v>
      </c>
      <c r="G18" s="193" t="n">
        <v>0</v>
      </c>
      <c r="H18" s="194" t="n">
        <f aca="false">SUM(B18:G18)</f>
        <v>120000</v>
      </c>
      <c r="I18" s="195"/>
      <c r="J18" s="196" t="n">
        <v>25000</v>
      </c>
      <c r="K18" s="197"/>
      <c r="L18" s="198" t="n">
        <v>25000</v>
      </c>
      <c r="M18" s="199" t="n">
        <v>0</v>
      </c>
      <c r="N18" s="199" t="n">
        <v>10000</v>
      </c>
      <c r="O18" s="199" t="n">
        <v>0</v>
      </c>
      <c r="P18" s="200" t="n">
        <f aca="false">SUM(J18:O18)</f>
        <v>60000</v>
      </c>
      <c r="R18" s="201" t="n">
        <v>0</v>
      </c>
      <c r="S18" s="202"/>
      <c r="T18" s="203" t="n">
        <v>0</v>
      </c>
      <c r="U18" s="204" t="n">
        <v>0</v>
      </c>
      <c r="V18" s="205" t="n">
        <v>0</v>
      </c>
      <c r="W18" s="194" t="n">
        <f aca="false">+R18+T18</f>
        <v>0</v>
      </c>
      <c r="Y18" s="1" t="n">
        <f aca="false">+W18+P18+H18</f>
        <v>180000</v>
      </c>
      <c r="AA18" s="198" t="n">
        <f aca="false">B18+J18</f>
        <v>145000</v>
      </c>
      <c r="AB18" s="198" t="n">
        <f aca="false">R18</f>
        <v>0</v>
      </c>
      <c r="AC18" s="199" t="n">
        <f aca="false">SUM(AA18:AB18)</f>
        <v>145000</v>
      </c>
      <c r="AE18" s="1" t="n">
        <f aca="false">IF(now-1&gt;AH18,1,"")</f>
        <v>1</v>
      </c>
      <c r="AH18" s="1" t="n">
        <v>36163</v>
      </c>
      <c r="AI18" s="1" t="n">
        <v>36163</v>
      </c>
    </row>
    <row r="19" customFormat="false" ht="15" hidden="false" customHeight="true" outlineLevel="0" collapsed="false">
      <c r="A19" s="1" t="n">
        <f aca="false">+A18+1</f>
        <v>4</v>
      </c>
      <c r="B19" s="191" t="n">
        <v>120000</v>
      </c>
      <c r="C19" s="192"/>
      <c r="D19" s="193" t="n">
        <v>0</v>
      </c>
      <c r="E19" s="193" t="n">
        <v>0</v>
      </c>
      <c r="F19" s="193" t="n">
        <v>0</v>
      </c>
      <c r="G19" s="193" t="n">
        <v>0</v>
      </c>
      <c r="H19" s="194" t="n">
        <f aca="false">SUM(B19:G19)</f>
        <v>120000</v>
      </c>
      <c r="I19" s="195"/>
      <c r="J19" s="196" t="n">
        <v>25000</v>
      </c>
      <c r="K19" s="197"/>
      <c r="L19" s="198" t="n">
        <v>25000</v>
      </c>
      <c r="M19" s="199" t="n">
        <v>0</v>
      </c>
      <c r="N19" s="199" t="n">
        <v>10000</v>
      </c>
      <c r="O19" s="199" t="n">
        <v>0</v>
      </c>
      <c r="P19" s="200" t="n">
        <f aca="false">SUM(J19:O19)</f>
        <v>60000</v>
      </c>
      <c r="R19" s="201" t="n">
        <v>0</v>
      </c>
      <c r="S19" s="202"/>
      <c r="T19" s="203" t="n">
        <v>0</v>
      </c>
      <c r="U19" s="204" t="n">
        <v>0</v>
      </c>
      <c r="V19" s="205" t="n">
        <v>0</v>
      </c>
      <c r="W19" s="194" t="n">
        <f aca="false">+R19+T19</f>
        <v>0</v>
      </c>
      <c r="Y19" s="1" t="n">
        <f aca="false">+W19+P19+H19</f>
        <v>180000</v>
      </c>
      <c r="AA19" s="198" t="n">
        <f aca="false">B19+J19</f>
        <v>145000</v>
      </c>
      <c r="AB19" s="198" t="n">
        <f aca="false">R19</f>
        <v>0</v>
      </c>
      <c r="AC19" s="199" t="n">
        <f aca="false">SUM(AA19:AB19)</f>
        <v>145000</v>
      </c>
      <c r="AE19" s="1" t="n">
        <f aca="false">IF(now-1&gt;AH19,1,"")</f>
        <v>1</v>
      </c>
      <c r="AH19" s="1" t="n">
        <v>36164</v>
      </c>
      <c r="AI19" s="1" t="n">
        <v>36164</v>
      </c>
    </row>
    <row r="20" customFormat="false" ht="15" hidden="false" customHeight="true" outlineLevel="0" collapsed="false">
      <c r="A20" s="1" t="n">
        <f aca="false">+A19+1</f>
        <v>5</v>
      </c>
      <c r="B20" s="191" t="n">
        <v>80000</v>
      </c>
      <c r="C20" s="192"/>
      <c r="D20" s="193" t="n">
        <v>0</v>
      </c>
      <c r="E20" s="193" t="n">
        <v>0</v>
      </c>
      <c r="F20" s="193" t="n">
        <v>0</v>
      </c>
      <c r="G20" s="193" t="n">
        <v>0</v>
      </c>
      <c r="H20" s="194" t="n">
        <f aca="false">SUM(B20:G20)</f>
        <v>80000</v>
      </c>
      <c r="I20" s="195"/>
      <c r="J20" s="196" t="n">
        <v>0</v>
      </c>
      <c r="K20" s="197"/>
      <c r="L20" s="198" t="n">
        <v>25000</v>
      </c>
      <c r="M20" s="199" t="n">
        <v>0</v>
      </c>
      <c r="N20" s="199" t="n">
        <v>10000</v>
      </c>
      <c r="O20" s="199" t="n">
        <v>0</v>
      </c>
      <c r="P20" s="200" t="n">
        <f aca="false">SUM(J20:O20)</f>
        <v>35000</v>
      </c>
      <c r="R20" s="201" t="n">
        <v>0</v>
      </c>
      <c r="S20" s="202"/>
      <c r="T20" s="203" t="n">
        <v>0</v>
      </c>
      <c r="U20" s="204" t="n">
        <v>0</v>
      </c>
      <c r="V20" s="205" t="n">
        <v>0</v>
      </c>
      <c r="W20" s="194" t="n">
        <f aca="false">+R20+T20</f>
        <v>0</v>
      </c>
      <c r="Y20" s="1" t="n">
        <f aca="false">+W20+P20+H20</f>
        <v>115000</v>
      </c>
      <c r="AA20" s="198" t="n">
        <f aca="false">B20+J20</f>
        <v>80000</v>
      </c>
      <c r="AB20" s="198" t="n">
        <f aca="false">R20</f>
        <v>0</v>
      </c>
      <c r="AC20" s="199" t="n">
        <f aca="false">SUM(AA20:AB20)</f>
        <v>80000</v>
      </c>
      <c r="AE20" s="1" t="n">
        <f aca="false">IF(now-1&gt;AH20,1,"")</f>
        <v>1</v>
      </c>
      <c r="AH20" s="1" t="n">
        <v>36165</v>
      </c>
      <c r="AI20" s="1" t="n">
        <v>36165</v>
      </c>
    </row>
    <row r="21" customFormat="false" ht="15" hidden="false" customHeight="true" outlineLevel="0" collapsed="false">
      <c r="A21" s="1" t="n">
        <f aca="false">+A20+1</f>
        <v>6</v>
      </c>
      <c r="B21" s="191" t="n">
        <v>0</v>
      </c>
      <c r="C21" s="192"/>
      <c r="D21" s="193" t="n">
        <v>0</v>
      </c>
      <c r="E21" s="193" t="n">
        <v>0</v>
      </c>
      <c r="F21" s="193" t="n">
        <v>0</v>
      </c>
      <c r="G21" s="193" t="n">
        <v>0</v>
      </c>
      <c r="H21" s="194" t="n">
        <f aca="false">SUM(B21:G21)</f>
        <v>0</v>
      </c>
      <c r="I21" s="195"/>
      <c r="J21" s="196" t="n">
        <v>0</v>
      </c>
      <c r="K21" s="197"/>
      <c r="L21" s="198" t="n">
        <v>25000</v>
      </c>
      <c r="M21" s="199" t="n">
        <v>0</v>
      </c>
      <c r="N21" s="199" t="n">
        <v>10000</v>
      </c>
      <c r="O21" s="199" t="n">
        <v>0</v>
      </c>
      <c r="P21" s="200" t="n">
        <f aca="false">SUM(J21:O21)</f>
        <v>35000</v>
      </c>
      <c r="R21" s="201" t="n">
        <v>0</v>
      </c>
      <c r="S21" s="202"/>
      <c r="T21" s="203" t="n">
        <v>0</v>
      </c>
      <c r="U21" s="204" t="n">
        <v>0</v>
      </c>
      <c r="V21" s="205" t="n">
        <v>0</v>
      </c>
      <c r="W21" s="194" t="n">
        <f aca="false">+R21+T21</f>
        <v>0</v>
      </c>
      <c r="Y21" s="1" t="n">
        <f aca="false">+W21+P21+H21</f>
        <v>35000</v>
      </c>
      <c r="AA21" s="198" t="n">
        <f aca="false">B21+J21</f>
        <v>0</v>
      </c>
      <c r="AB21" s="198" t="n">
        <f aca="false">R21</f>
        <v>0</v>
      </c>
      <c r="AC21" s="199" t="n">
        <f aca="false">SUM(AA21:AB21)</f>
        <v>0</v>
      </c>
      <c r="AE21" s="1" t="n">
        <f aca="false">IF(now-1&gt;AH21,1,"")</f>
        <v>1</v>
      </c>
      <c r="AH21" s="1" t="n">
        <v>36166</v>
      </c>
      <c r="AI21" s="1" t="n">
        <v>36166</v>
      </c>
    </row>
    <row r="22" customFormat="false" ht="15" hidden="false" customHeight="true" outlineLevel="0" collapsed="false">
      <c r="A22" s="1" t="n">
        <f aca="false">+A21+1</f>
        <v>7</v>
      </c>
      <c r="B22" s="191" t="n">
        <v>89958</v>
      </c>
      <c r="C22" s="192"/>
      <c r="D22" s="193" t="n">
        <v>0</v>
      </c>
      <c r="E22" s="193" t="n">
        <v>0</v>
      </c>
      <c r="F22" s="193" t="n">
        <v>0</v>
      </c>
      <c r="G22" s="193" t="n">
        <v>0</v>
      </c>
      <c r="H22" s="194" t="n">
        <f aca="false">SUM(B22:G22)</f>
        <v>89958</v>
      </c>
      <c r="I22" s="195"/>
      <c r="J22" s="196" t="n">
        <v>0</v>
      </c>
      <c r="K22" s="197"/>
      <c r="L22" s="198" t="n">
        <v>25000</v>
      </c>
      <c r="M22" s="199" t="n">
        <v>0</v>
      </c>
      <c r="N22" s="199" t="n">
        <v>0</v>
      </c>
      <c r="O22" s="199" t="n">
        <v>0</v>
      </c>
      <c r="P22" s="200" t="n">
        <f aca="false">SUM(J22:O22)</f>
        <v>25000</v>
      </c>
      <c r="R22" s="201" t="n">
        <v>0</v>
      </c>
      <c r="S22" s="202"/>
      <c r="T22" s="203" t="n">
        <v>0</v>
      </c>
      <c r="U22" s="204" t="n">
        <v>0</v>
      </c>
      <c r="V22" s="205" t="n">
        <v>0</v>
      </c>
      <c r="W22" s="194" t="n">
        <f aca="false">SUM(R22:V22)</f>
        <v>0</v>
      </c>
      <c r="Y22" s="1" t="n">
        <f aca="false">+W22+P22+H22</f>
        <v>114958</v>
      </c>
      <c r="AA22" s="198" t="n">
        <f aca="false">B22+J22</f>
        <v>89958</v>
      </c>
      <c r="AB22" s="198" t="n">
        <f aca="false">R22</f>
        <v>0</v>
      </c>
      <c r="AC22" s="199" t="n">
        <f aca="false">SUM(AA22:AB22)</f>
        <v>89958</v>
      </c>
      <c r="AE22" s="1" t="n">
        <f aca="false">IF(now-1&gt;AH22,1,"")</f>
        <v>1</v>
      </c>
      <c r="AH22" s="1" t="n">
        <v>36167</v>
      </c>
      <c r="AI22" s="1" t="n">
        <v>36167</v>
      </c>
    </row>
    <row r="23" customFormat="false" ht="15" hidden="false" customHeight="true" outlineLevel="0" collapsed="false">
      <c r="A23" s="1" t="n">
        <f aca="false">+A22+1</f>
        <v>8</v>
      </c>
      <c r="B23" s="191" t="n">
        <f aca="false">620000-599750</f>
        <v>20250</v>
      </c>
      <c r="C23" s="192"/>
      <c r="D23" s="193" t="n">
        <v>0</v>
      </c>
      <c r="E23" s="193" t="n">
        <v>0</v>
      </c>
      <c r="F23" s="193" t="n">
        <v>0</v>
      </c>
      <c r="G23" s="193" t="n">
        <v>0</v>
      </c>
      <c r="H23" s="194" t="n">
        <f aca="false">SUM(B23:G23)</f>
        <v>20250</v>
      </c>
      <c r="I23" s="195"/>
      <c r="J23" s="196" t="n">
        <v>60000</v>
      </c>
      <c r="K23" s="197"/>
      <c r="L23" s="198" t="n">
        <v>0</v>
      </c>
      <c r="M23" s="199" t="n">
        <v>0</v>
      </c>
      <c r="N23" s="199" t="n">
        <f aca="false">N22</f>
        <v>0</v>
      </c>
      <c r="O23" s="199" t="n">
        <v>0</v>
      </c>
      <c r="P23" s="200" t="n">
        <f aca="false">SUM(J23:O23)</f>
        <v>60000</v>
      </c>
      <c r="R23" s="201" t="n">
        <f aca="false">70625-20250</f>
        <v>50375</v>
      </c>
      <c r="S23" s="202"/>
      <c r="T23" s="203" t="n">
        <v>25000</v>
      </c>
      <c r="U23" s="204" t="n">
        <v>0</v>
      </c>
      <c r="V23" s="205" t="n">
        <v>0</v>
      </c>
      <c r="W23" s="194" t="n">
        <f aca="false">SUM(R23:V23)</f>
        <v>75375</v>
      </c>
      <c r="Y23" s="1" t="n">
        <f aca="false">+W23+P23+H23</f>
        <v>155625</v>
      </c>
      <c r="AA23" s="198" t="n">
        <f aca="false">B23+J23</f>
        <v>80250</v>
      </c>
      <c r="AB23" s="198" t="n">
        <f aca="false">R23</f>
        <v>50375</v>
      </c>
      <c r="AC23" s="199" t="n">
        <f aca="false">SUM(AA23:AB23)</f>
        <v>130625</v>
      </c>
      <c r="AE23" s="1" t="n">
        <f aca="false">IF(now-1&gt;AH23,1,"")</f>
        <v>1</v>
      </c>
      <c r="AH23" s="1" t="n">
        <v>36168</v>
      </c>
      <c r="AI23" s="1" t="n">
        <v>36168</v>
      </c>
    </row>
    <row r="24" customFormat="false" ht="15" hidden="false" customHeight="true" outlineLevel="0" collapsed="false">
      <c r="A24" s="1" t="n">
        <f aca="false">+A23+1</f>
        <v>9</v>
      </c>
      <c r="B24" s="191" t="n">
        <v>0</v>
      </c>
      <c r="C24" s="192"/>
      <c r="D24" s="193" t="n">
        <v>0</v>
      </c>
      <c r="E24" s="193" t="n">
        <v>0</v>
      </c>
      <c r="F24" s="193" t="n">
        <v>0</v>
      </c>
      <c r="G24" s="193" t="n">
        <v>0</v>
      </c>
      <c r="H24" s="194" t="n">
        <f aca="false">SUM(B24:G24)</f>
        <v>0</v>
      </c>
      <c r="I24" s="195"/>
      <c r="J24" s="196" t="n">
        <v>60000</v>
      </c>
      <c r="K24" s="197"/>
      <c r="L24" s="198" t="n">
        <v>0</v>
      </c>
      <c r="M24" s="199" t="n">
        <v>0</v>
      </c>
      <c r="N24" s="199" t="n">
        <f aca="false">N23</f>
        <v>0</v>
      </c>
      <c r="O24" s="199" t="n">
        <v>0</v>
      </c>
      <c r="P24" s="200" t="n">
        <f aca="false">SUM(J24:O24)</f>
        <v>60000</v>
      </c>
      <c r="R24" s="201" t="n">
        <v>54583</v>
      </c>
      <c r="S24" s="202"/>
      <c r="T24" s="203" t="n">
        <v>25000</v>
      </c>
      <c r="U24" s="204" t="n">
        <v>0</v>
      </c>
      <c r="V24" s="205" t="n">
        <v>0</v>
      </c>
      <c r="W24" s="194" t="n">
        <f aca="false">+R24+T24</f>
        <v>79583</v>
      </c>
      <c r="Y24" s="1" t="n">
        <f aca="false">+W24+P24+H24</f>
        <v>139583</v>
      </c>
      <c r="AA24" s="198" t="n">
        <f aca="false">B24+J24</f>
        <v>60000</v>
      </c>
      <c r="AB24" s="198" t="n">
        <f aca="false">R24</f>
        <v>54583</v>
      </c>
      <c r="AC24" s="199" t="n">
        <f aca="false">SUM(AA24:AB24)</f>
        <v>114583</v>
      </c>
      <c r="AE24" s="1" t="n">
        <f aca="false">IF(now-1&gt;AH24,1,"")</f>
        <v>1</v>
      </c>
      <c r="AH24" s="1" t="n">
        <v>36169</v>
      </c>
      <c r="AI24" s="1" t="n">
        <v>36169</v>
      </c>
    </row>
    <row r="25" customFormat="false" ht="15" hidden="false" customHeight="true" outlineLevel="0" collapsed="false">
      <c r="A25" s="1" t="n">
        <f aca="false">+A24+1</f>
        <v>10</v>
      </c>
      <c r="B25" s="191" t="n">
        <f aca="false">B24</f>
        <v>0</v>
      </c>
      <c r="C25" s="192"/>
      <c r="D25" s="193" t="n">
        <v>0</v>
      </c>
      <c r="E25" s="193" t="n">
        <v>0</v>
      </c>
      <c r="F25" s="193" t="n">
        <v>0</v>
      </c>
      <c r="G25" s="193" t="n">
        <v>0</v>
      </c>
      <c r="H25" s="194" t="n">
        <f aca="false">SUM(B25:G25)</f>
        <v>0</v>
      </c>
      <c r="I25" s="195"/>
      <c r="J25" s="196" t="n">
        <v>60000</v>
      </c>
      <c r="K25" s="197"/>
      <c r="L25" s="198" t="n">
        <v>0</v>
      </c>
      <c r="M25" s="199" t="n">
        <v>0</v>
      </c>
      <c r="N25" s="199" t="n">
        <f aca="false">N24</f>
        <v>0</v>
      </c>
      <c r="O25" s="199" t="n">
        <v>0</v>
      </c>
      <c r="P25" s="200" t="n">
        <f aca="false">SUM(J25:O25)</f>
        <v>60000</v>
      </c>
      <c r="R25" s="201" t="n">
        <v>23333</v>
      </c>
      <c r="S25" s="202"/>
      <c r="T25" s="203" t="n">
        <v>25000</v>
      </c>
      <c r="U25" s="204" t="n">
        <v>0</v>
      </c>
      <c r="V25" s="205" t="n">
        <v>0</v>
      </c>
      <c r="W25" s="194" t="n">
        <f aca="false">+R25+T25</f>
        <v>48333</v>
      </c>
      <c r="Y25" s="1" t="n">
        <f aca="false">+W25+P25+H25</f>
        <v>108333</v>
      </c>
      <c r="AA25" s="198" t="n">
        <f aca="false">B25+J25</f>
        <v>60000</v>
      </c>
      <c r="AB25" s="198" t="n">
        <f aca="false">R25</f>
        <v>23333</v>
      </c>
      <c r="AC25" s="199" t="n">
        <f aca="false">SUM(AA25:AB25)</f>
        <v>83333</v>
      </c>
      <c r="AE25" s="1" t="n">
        <f aca="false">IF(now-1&gt;AH25,1,"")</f>
        <v>1</v>
      </c>
      <c r="AH25" s="1" t="n">
        <v>36170</v>
      </c>
      <c r="AI25" s="1" t="n">
        <v>36170</v>
      </c>
    </row>
    <row r="26" customFormat="false" ht="15" hidden="false" customHeight="true" outlineLevel="0" collapsed="false">
      <c r="A26" s="1" t="n">
        <f aca="false">+A25+1</f>
        <v>11</v>
      </c>
      <c r="B26" s="191" t="n">
        <f aca="false">B25</f>
        <v>0</v>
      </c>
      <c r="C26" s="192"/>
      <c r="D26" s="193" t="n">
        <v>0</v>
      </c>
      <c r="E26" s="193" t="n">
        <v>0</v>
      </c>
      <c r="F26" s="193" t="n">
        <v>0</v>
      </c>
      <c r="G26" s="193" t="n">
        <v>0</v>
      </c>
      <c r="H26" s="194" t="n">
        <f aca="false">SUM(B26:G26)</f>
        <v>0</v>
      </c>
      <c r="I26" s="195"/>
      <c r="J26" s="196" t="n">
        <v>0</v>
      </c>
      <c r="K26" s="197"/>
      <c r="L26" s="198" t="n">
        <v>25000</v>
      </c>
      <c r="M26" s="199" t="n">
        <v>0</v>
      </c>
      <c r="N26" s="199" t="n">
        <f aca="false">N25</f>
        <v>0</v>
      </c>
      <c r="O26" s="199" t="n">
        <v>0</v>
      </c>
      <c r="P26" s="200" t="n">
        <f aca="false">SUM(J26:O26)</f>
        <v>25000</v>
      </c>
      <c r="R26" s="201" t="n">
        <v>0</v>
      </c>
      <c r="S26" s="202"/>
      <c r="T26" s="203" t="n">
        <v>0</v>
      </c>
      <c r="U26" s="204" t="n">
        <v>0</v>
      </c>
      <c r="V26" s="205" t="n">
        <v>0</v>
      </c>
      <c r="W26" s="194" t="n">
        <f aca="false">SUM(R26:V26)</f>
        <v>0</v>
      </c>
      <c r="Y26" s="1" t="n">
        <f aca="false">+W26+P26+H26</f>
        <v>25000</v>
      </c>
      <c r="AA26" s="198" t="n">
        <f aca="false">B26+J26</f>
        <v>0</v>
      </c>
      <c r="AB26" s="198" t="n">
        <f aca="false">R26</f>
        <v>0</v>
      </c>
      <c r="AC26" s="199" t="n">
        <f aca="false">SUM(AA26:AB26)</f>
        <v>0</v>
      </c>
      <c r="AE26" s="1" t="n">
        <f aca="false">IF(now-1&gt;AH26,1,"")</f>
        <v>1</v>
      </c>
      <c r="AH26" s="1" t="n">
        <v>36171</v>
      </c>
      <c r="AI26" s="1" t="n">
        <v>36171</v>
      </c>
    </row>
    <row r="27" customFormat="false" ht="15" hidden="false" customHeight="true" outlineLevel="0" collapsed="false">
      <c r="A27" s="1" t="n">
        <f aca="false">+A26+1</f>
        <v>12</v>
      </c>
      <c r="B27" s="191" t="n">
        <f aca="false">B26</f>
        <v>0</v>
      </c>
      <c r="C27" s="192"/>
      <c r="D27" s="193" t="n">
        <f aca="false">D26</f>
        <v>0</v>
      </c>
      <c r="E27" s="193" t="n">
        <v>0</v>
      </c>
      <c r="F27" s="193" t="n">
        <v>0</v>
      </c>
      <c r="G27" s="193" t="n">
        <v>0</v>
      </c>
      <c r="H27" s="194" t="n">
        <f aca="false">SUM(B27:G27)</f>
        <v>0</v>
      </c>
      <c r="I27" s="195"/>
      <c r="J27" s="196" t="n">
        <v>0</v>
      </c>
      <c r="K27" s="197"/>
      <c r="L27" s="198" t="n">
        <v>25000</v>
      </c>
      <c r="M27" s="199" t="n">
        <v>0</v>
      </c>
      <c r="N27" s="199" t="n">
        <f aca="false">N26</f>
        <v>0</v>
      </c>
      <c r="O27" s="199" t="n">
        <v>0</v>
      </c>
      <c r="P27" s="200" t="n">
        <f aca="false">SUM(J27:O27)</f>
        <v>25000</v>
      </c>
      <c r="R27" s="201" t="n">
        <v>0</v>
      </c>
      <c r="S27" s="202"/>
      <c r="T27" s="203" t="n">
        <v>0</v>
      </c>
      <c r="U27" s="204" t="n">
        <v>0</v>
      </c>
      <c r="V27" s="205" t="n">
        <v>0</v>
      </c>
      <c r="W27" s="194" t="n">
        <f aca="false">SUM(R27:V27)</f>
        <v>0</v>
      </c>
      <c r="Y27" s="1" t="n">
        <f aca="false">+W27+P27+H27</f>
        <v>25000</v>
      </c>
      <c r="AA27" s="198" t="n">
        <f aca="false">B27+J27</f>
        <v>0</v>
      </c>
      <c r="AB27" s="198" t="n">
        <f aca="false">R27</f>
        <v>0</v>
      </c>
      <c r="AC27" s="199" t="n">
        <f aca="false">SUM(AA27:AB27)</f>
        <v>0</v>
      </c>
      <c r="AE27" s="1" t="n">
        <f aca="false">IF(now-1&gt;AH27,1,"")</f>
        <v>1</v>
      </c>
      <c r="AH27" s="1" t="n">
        <v>36172</v>
      </c>
      <c r="AI27" s="1" t="n">
        <v>36172</v>
      </c>
    </row>
    <row r="28" customFormat="false" ht="15" hidden="false" customHeight="true" outlineLevel="0" collapsed="false">
      <c r="A28" s="1" t="n">
        <f aca="false">+A27+1</f>
        <v>13</v>
      </c>
      <c r="B28" s="191" t="n">
        <f aca="false">B27</f>
        <v>0</v>
      </c>
      <c r="C28" s="192"/>
      <c r="D28" s="193" t="n">
        <f aca="false">D27</f>
        <v>0</v>
      </c>
      <c r="E28" s="193" t="n">
        <v>0</v>
      </c>
      <c r="F28" s="193" t="n">
        <v>0</v>
      </c>
      <c r="G28" s="193" t="n">
        <v>0</v>
      </c>
      <c r="H28" s="194" t="n">
        <f aca="false">SUM(B28:G28)</f>
        <v>0</v>
      </c>
      <c r="I28" s="195"/>
      <c r="J28" s="196" t="n">
        <v>0</v>
      </c>
      <c r="K28" s="197"/>
      <c r="L28" s="198" t="n">
        <v>25000</v>
      </c>
      <c r="M28" s="199" t="n">
        <v>0</v>
      </c>
      <c r="N28" s="199" t="n">
        <f aca="false">N27</f>
        <v>0</v>
      </c>
      <c r="O28" s="199" t="n">
        <v>0</v>
      </c>
      <c r="P28" s="200" t="n">
        <f aca="false">SUM(J28:O28)</f>
        <v>25000</v>
      </c>
      <c r="R28" s="201" t="n">
        <v>25000</v>
      </c>
      <c r="S28" s="202"/>
      <c r="T28" s="203" t="n">
        <v>0</v>
      </c>
      <c r="U28" s="204" t="n">
        <v>0</v>
      </c>
      <c r="V28" s="205" t="n">
        <v>0</v>
      </c>
      <c r="W28" s="194" t="n">
        <f aca="false">SUM(R28:V28)</f>
        <v>25000</v>
      </c>
      <c r="Y28" s="1" t="n">
        <f aca="false">+W28+P28+H28</f>
        <v>50000</v>
      </c>
      <c r="AA28" s="198" t="n">
        <f aca="false">B28+J28</f>
        <v>0</v>
      </c>
      <c r="AB28" s="198" t="n">
        <f aca="false">R28</f>
        <v>25000</v>
      </c>
      <c r="AC28" s="199" t="n">
        <f aca="false">SUM(AA28:AB28)</f>
        <v>25000</v>
      </c>
      <c r="AE28" s="1" t="n">
        <f aca="false">IF(now-1&gt;AH28,1,"")</f>
        <v>1</v>
      </c>
      <c r="AH28" s="1" t="n">
        <v>36173</v>
      </c>
      <c r="AI28" s="1" t="n">
        <v>36173</v>
      </c>
    </row>
    <row r="29" customFormat="false" ht="15" hidden="false" customHeight="true" outlineLevel="0" collapsed="false">
      <c r="A29" s="1" t="n">
        <f aca="false">+A28+1</f>
        <v>14</v>
      </c>
      <c r="B29" s="191" t="n">
        <f aca="false">B28</f>
        <v>0</v>
      </c>
      <c r="C29" s="192"/>
      <c r="D29" s="193" t="n">
        <f aca="false">D28</f>
        <v>0</v>
      </c>
      <c r="E29" s="193" t="n">
        <v>0</v>
      </c>
      <c r="F29" s="193" t="n">
        <v>0</v>
      </c>
      <c r="G29" s="193" t="n">
        <v>0</v>
      </c>
      <c r="H29" s="194" t="n">
        <f aca="false">SUM(B29:G29)</f>
        <v>0</v>
      </c>
      <c r="I29" s="195"/>
      <c r="J29" s="196" t="n">
        <v>0</v>
      </c>
      <c r="K29" s="197"/>
      <c r="L29" s="198" t="n">
        <v>25000</v>
      </c>
      <c r="M29" s="199" t="n">
        <v>0</v>
      </c>
      <c r="N29" s="199" t="n">
        <f aca="false">N28</f>
        <v>0</v>
      </c>
      <c r="O29" s="199" t="n">
        <v>0</v>
      </c>
      <c r="P29" s="200" t="n">
        <f aca="false">SUM(J29:O29)</f>
        <v>25000</v>
      </c>
      <c r="R29" s="201" t="n">
        <v>25000</v>
      </c>
      <c r="S29" s="202"/>
      <c r="T29" s="203" t="n">
        <v>0</v>
      </c>
      <c r="U29" s="204" t="n">
        <v>0</v>
      </c>
      <c r="V29" s="205" t="n">
        <v>0</v>
      </c>
      <c r="W29" s="194" t="n">
        <f aca="false">SUM(R29:V29)</f>
        <v>25000</v>
      </c>
      <c r="Y29" s="1" t="n">
        <f aca="false">+W29+P29+H29</f>
        <v>50000</v>
      </c>
      <c r="AA29" s="198" t="n">
        <f aca="false">B29+J29</f>
        <v>0</v>
      </c>
      <c r="AB29" s="198" t="n">
        <f aca="false">R29</f>
        <v>25000</v>
      </c>
      <c r="AC29" s="199" t="n">
        <f aca="false">SUM(AA29:AB29)</f>
        <v>25000</v>
      </c>
      <c r="AE29" s="1" t="n">
        <f aca="false">IF(now-1&gt;AH29,1,"")</f>
        <v>1</v>
      </c>
      <c r="AH29" s="1" t="n">
        <v>36174</v>
      </c>
      <c r="AI29" s="1" t="n">
        <v>36174</v>
      </c>
    </row>
    <row r="30" customFormat="false" ht="15" hidden="false" customHeight="true" outlineLevel="0" collapsed="false">
      <c r="A30" s="1" t="n">
        <f aca="false">+A29+1</f>
        <v>15</v>
      </c>
      <c r="B30" s="191" t="n">
        <f aca="false">B29</f>
        <v>0</v>
      </c>
      <c r="C30" s="192"/>
      <c r="D30" s="193" t="n">
        <f aca="false">D29</f>
        <v>0</v>
      </c>
      <c r="E30" s="193" t="n">
        <v>0</v>
      </c>
      <c r="F30" s="193" t="n">
        <v>0</v>
      </c>
      <c r="G30" s="193" t="n">
        <v>0</v>
      </c>
      <c r="H30" s="194" t="n">
        <f aca="false">SUM(B30:G30)</f>
        <v>0</v>
      </c>
      <c r="I30" s="195"/>
      <c r="J30" s="196" t="n">
        <v>25000</v>
      </c>
      <c r="K30" s="197"/>
      <c r="L30" s="198" t="n">
        <v>25000</v>
      </c>
      <c r="M30" s="199" t="n">
        <v>0</v>
      </c>
      <c r="N30" s="199" t="n">
        <f aca="false">N29</f>
        <v>0</v>
      </c>
      <c r="O30" s="199" t="n">
        <v>0</v>
      </c>
      <c r="P30" s="200" t="n">
        <f aca="false">SUM(J30:O30)</f>
        <v>50000</v>
      </c>
      <c r="R30" s="201" t="n">
        <f aca="false">11458+25000</f>
        <v>36458</v>
      </c>
      <c r="S30" s="202"/>
      <c r="T30" s="203" t="n">
        <v>0</v>
      </c>
      <c r="U30" s="204" t="n">
        <v>0</v>
      </c>
      <c r="V30" s="205" t="n">
        <v>0</v>
      </c>
      <c r="W30" s="194" t="n">
        <f aca="false">SUM(R30:V30)</f>
        <v>36458</v>
      </c>
      <c r="Y30" s="1" t="n">
        <f aca="false">+W30+P30+H30</f>
        <v>86458</v>
      </c>
      <c r="AA30" s="198" t="n">
        <f aca="false">B30+J30</f>
        <v>25000</v>
      </c>
      <c r="AB30" s="198" t="n">
        <f aca="false">R30</f>
        <v>36458</v>
      </c>
      <c r="AC30" s="199" t="n">
        <f aca="false">SUM(AA30:AB30)</f>
        <v>61458</v>
      </c>
      <c r="AE30" s="1" t="n">
        <f aca="false">IF(now-1&gt;AH30,1,"")</f>
        <v>1</v>
      </c>
      <c r="AH30" s="1" t="n">
        <v>36175</v>
      </c>
      <c r="AI30" s="1" t="n">
        <v>36175</v>
      </c>
    </row>
    <row r="31" customFormat="false" ht="15" hidden="false" customHeight="true" outlineLevel="0" collapsed="false">
      <c r="A31" s="1" t="n">
        <f aca="false">+A30+1</f>
        <v>16</v>
      </c>
      <c r="B31" s="191" t="n">
        <f aca="false">B30</f>
        <v>0</v>
      </c>
      <c r="C31" s="192"/>
      <c r="D31" s="193" t="n">
        <f aca="false">D30</f>
        <v>0</v>
      </c>
      <c r="E31" s="193" t="n">
        <v>0</v>
      </c>
      <c r="F31" s="193" t="n">
        <v>0</v>
      </c>
      <c r="G31" s="193" t="n">
        <v>0</v>
      </c>
      <c r="H31" s="194" t="n">
        <f aca="false">SUM(B31:G31)</f>
        <v>0</v>
      </c>
      <c r="I31" s="195"/>
      <c r="J31" s="196" t="n">
        <v>0</v>
      </c>
      <c r="K31" s="197"/>
      <c r="L31" s="198" t="n">
        <v>0</v>
      </c>
      <c r="M31" s="199" t="n">
        <v>0</v>
      </c>
      <c r="N31" s="199" t="n">
        <f aca="false">N30</f>
        <v>0</v>
      </c>
      <c r="O31" s="199" t="n">
        <v>0</v>
      </c>
      <c r="P31" s="200" t="n">
        <f aca="false">SUM(J31:O31)</f>
        <v>0</v>
      </c>
      <c r="R31" s="201" t="n">
        <v>0</v>
      </c>
      <c r="S31" s="202"/>
      <c r="T31" s="203" t="n">
        <v>0</v>
      </c>
      <c r="U31" s="204" t="n">
        <v>0</v>
      </c>
      <c r="V31" s="205" t="n">
        <v>0</v>
      </c>
      <c r="W31" s="194" t="n">
        <f aca="false">SUM(R31:V31)</f>
        <v>0</v>
      </c>
      <c r="Y31" s="1" t="n">
        <f aca="false">+W31+P31+H31</f>
        <v>0</v>
      </c>
      <c r="AA31" s="198" t="n">
        <f aca="false">B31+J31</f>
        <v>0</v>
      </c>
      <c r="AB31" s="198" t="n">
        <f aca="false">R31</f>
        <v>0</v>
      </c>
      <c r="AC31" s="199" t="n">
        <f aca="false">SUM(AA31:AB31)</f>
        <v>0</v>
      </c>
      <c r="AE31" s="1" t="n">
        <f aca="false">IF(now-1&gt;AH31,1,"")</f>
        <v>1</v>
      </c>
      <c r="AH31" s="1" t="n">
        <v>36176</v>
      </c>
      <c r="AI31" s="1" t="n">
        <v>36176</v>
      </c>
    </row>
    <row r="32" customFormat="false" ht="15" hidden="false" customHeight="true" outlineLevel="0" collapsed="false">
      <c r="A32" s="1" t="n">
        <f aca="false">+A31+1</f>
        <v>17</v>
      </c>
      <c r="B32" s="191" t="n">
        <f aca="false">B31</f>
        <v>0</v>
      </c>
      <c r="C32" s="192"/>
      <c r="D32" s="193" t="n">
        <f aca="false">D31</f>
        <v>0</v>
      </c>
      <c r="E32" s="193" t="n">
        <v>0</v>
      </c>
      <c r="F32" s="193" t="n">
        <v>0</v>
      </c>
      <c r="G32" s="193" t="n">
        <v>0</v>
      </c>
      <c r="H32" s="194" t="n">
        <f aca="false">SUM(B32:G32)</f>
        <v>0</v>
      </c>
      <c r="I32" s="195"/>
      <c r="J32" s="196" t="n">
        <f aca="false">J31</f>
        <v>0</v>
      </c>
      <c r="K32" s="197"/>
      <c r="L32" s="198" t="n">
        <f aca="false">L31</f>
        <v>0</v>
      </c>
      <c r="M32" s="199" t="n">
        <v>0</v>
      </c>
      <c r="N32" s="199" t="n">
        <f aca="false">N31</f>
        <v>0</v>
      </c>
      <c r="O32" s="199" t="n">
        <v>0</v>
      </c>
      <c r="P32" s="200" t="n">
        <f aca="false">SUM(J32:O32)</f>
        <v>0</v>
      </c>
      <c r="R32" s="201" t="n">
        <v>0</v>
      </c>
      <c r="S32" s="202"/>
      <c r="T32" s="203" t="n">
        <v>0</v>
      </c>
      <c r="U32" s="204" t="n">
        <v>0</v>
      </c>
      <c r="V32" s="205" t="n">
        <v>0</v>
      </c>
      <c r="W32" s="194" t="n">
        <f aca="false">SUM(R32:V32)</f>
        <v>0</v>
      </c>
      <c r="Y32" s="1" t="n">
        <f aca="false">+W32+P32+H32</f>
        <v>0</v>
      </c>
      <c r="AA32" s="198" t="n">
        <f aca="false">B32+J32</f>
        <v>0</v>
      </c>
      <c r="AB32" s="198" t="n">
        <f aca="false">R32</f>
        <v>0</v>
      </c>
      <c r="AC32" s="199" t="n">
        <f aca="false">SUM(AA32:AB32)</f>
        <v>0</v>
      </c>
      <c r="AE32" s="1" t="n">
        <f aca="false">IF(now-1&gt;AH32,1,"")</f>
        <v>1</v>
      </c>
      <c r="AH32" s="1" t="n">
        <v>36177</v>
      </c>
      <c r="AI32" s="1" t="n">
        <v>36177</v>
      </c>
    </row>
    <row r="33" customFormat="false" ht="15" hidden="false" customHeight="true" outlineLevel="0" collapsed="false">
      <c r="A33" s="1" t="n">
        <f aca="false">+A32+1</f>
        <v>18</v>
      </c>
      <c r="B33" s="191" t="n">
        <f aca="false">B32</f>
        <v>0</v>
      </c>
      <c r="C33" s="192"/>
      <c r="D33" s="193" t="n">
        <f aca="false">D32</f>
        <v>0</v>
      </c>
      <c r="E33" s="193" t="n">
        <v>0</v>
      </c>
      <c r="F33" s="193" t="n">
        <v>0</v>
      </c>
      <c r="G33" s="193" t="n">
        <v>0</v>
      </c>
      <c r="H33" s="194" t="n">
        <f aca="false">SUM(B33:G33)</f>
        <v>0</v>
      </c>
      <c r="I33" s="195"/>
      <c r="J33" s="196" t="n">
        <v>0</v>
      </c>
      <c r="K33" s="197"/>
      <c r="L33" s="198" t="n">
        <f aca="false">L32</f>
        <v>0</v>
      </c>
      <c r="M33" s="199" t="n">
        <v>0</v>
      </c>
      <c r="N33" s="199" t="n">
        <f aca="false">N32</f>
        <v>0</v>
      </c>
      <c r="O33" s="199" t="n">
        <v>0</v>
      </c>
      <c r="P33" s="200" t="n">
        <f aca="false">SUM(J33:O33)</f>
        <v>0</v>
      </c>
      <c r="R33" s="201" t="n">
        <v>0</v>
      </c>
      <c r="S33" s="202"/>
      <c r="T33" s="203" t="n">
        <v>0</v>
      </c>
      <c r="U33" s="204" t="n">
        <v>0</v>
      </c>
      <c r="V33" s="205" t="n">
        <v>0</v>
      </c>
      <c r="W33" s="194" t="n">
        <f aca="false">SUM(R33:V33)</f>
        <v>0</v>
      </c>
      <c r="Y33" s="1" t="n">
        <f aca="false">+W33+P33+H33</f>
        <v>0</v>
      </c>
      <c r="AA33" s="198" t="n">
        <f aca="false">B33+J33</f>
        <v>0</v>
      </c>
      <c r="AB33" s="198" t="n">
        <f aca="false">R33</f>
        <v>0</v>
      </c>
      <c r="AC33" s="199" t="n">
        <f aca="false">SUM(AA33:AB33)</f>
        <v>0</v>
      </c>
      <c r="AE33" s="1" t="n">
        <f aca="false">IF(now-1&gt;AH33,1,"")</f>
        <v>1</v>
      </c>
      <c r="AH33" s="1" t="n">
        <v>36178</v>
      </c>
      <c r="AI33" s="1" t="n">
        <v>36178</v>
      </c>
    </row>
    <row r="34" customFormat="false" ht="15" hidden="false" customHeight="true" outlineLevel="0" collapsed="false">
      <c r="A34" s="1" t="n">
        <f aca="false">+A33+1</f>
        <v>19</v>
      </c>
      <c r="B34" s="191" t="n">
        <f aca="false">B33</f>
        <v>0</v>
      </c>
      <c r="C34" s="192"/>
      <c r="D34" s="193" t="n">
        <f aca="false">D33</f>
        <v>0</v>
      </c>
      <c r="E34" s="193" t="n">
        <v>0</v>
      </c>
      <c r="F34" s="193" t="n">
        <v>0</v>
      </c>
      <c r="G34" s="193" t="n">
        <v>0</v>
      </c>
      <c r="H34" s="194" t="n">
        <f aca="false">SUM(B34:G34)</f>
        <v>0</v>
      </c>
      <c r="I34" s="195"/>
      <c r="J34" s="196" t="n">
        <v>0</v>
      </c>
      <c r="K34" s="197"/>
      <c r="L34" s="198" t="n">
        <f aca="false">L33</f>
        <v>0</v>
      </c>
      <c r="M34" s="199" t="n">
        <v>0</v>
      </c>
      <c r="N34" s="199" t="n">
        <f aca="false">N33</f>
        <v>0</v>
      </c>
      <c r="O34" s="199" t="n">
        <v>0</v>
      </c>
      <c r="P34" s="200" t="n">
        <f aca="false">SUM(J34:O34)</f>
        <v>0</v>
      </c>
      <c r="R34" s="201" t="n">
        <v>0</v>
      </c>
      <c r="S34" s="202"/>
      <c r="T34" s="203" t="n">
        <v>0</v>
      </c>
      <c r="U34" s="204" t="n">
        <v>0</v>
      </c>
      <c r="V34" s="205" t="n">
        <v>0</v>
      </c>
      <c r="W34" s="194" t="n">
        <f aca="false">SUM(R34:V34)</f>
        <v>0</v>
      </c>
      <c r="Y34" s="1" t="n">
        <f aca="false">+W34+P34+H34</f>
        <v>0</v>
      </c>
      <c r="AA34" s="198" t="n">
        <f aca="false">B34+J34</f>
        <v>0</v>
      </c>
      <c r="AB34" s="198" t="n">
        <f aca="false">R34</f>
        <v>0</v>
      </c>
      <c r="AC34" s="199" t="n">
        <f aca="false">SUM(AA34:AB34)</f>
        <v>0</v>
      </c>
      <c r="AE34" s="1" t="n">
        <f aca="false">IF(now-1&gt;AH34,1,"")</f>
        <v>1</v>
      </c>
      <c r="AH34" s="1" t="n">
        <v>36179</v>
      </c>
      <c r="AI34" s="1" t="n">
        <v>36179</v>
      </c>
    </row>
    <row r="35" customFormat="false" ht="15" hidden="false" customHeight="true" outlineLevel="0" collapsed="false">
      <c r="A35" s="1" t="n">
        <f aca="false">+A34+1</f>
        <v>20</v>
      </c>
      <c r="B35" s="191" t="n">
        <f aca="false">B34</f>
        <v>0</v>
      </c>
      <c r="C35" s="192"/>
      <c r="D35" s="193" t="n">
        <f aca="false">D34</f>
        <v>0</v>
      </c>
      <c r="E35" s="193" t="n">
        <v>0</v>
      </c>
      <c r="F35" s="193" t="n">
        <v>0</v>
      </c>
      <c r="G35" s="193" t="n">
        <v>0</v>
      </c>
      <c r="H35" s="194" t="n">
        <f aca="false">SUM(B35:G35)</f>
        <v>0</v>
      </c>
      <c r="I35" s="195"/>
      <c r="J35" s="196" t="n">
        <v>0</v>
      </c>
      <c r="K35" s="197"/>
      <c r="L35" s="198" t="n">
        <f aca="false">L34</f>
        <v>0</v>
      </c>
      <c r="M35" s="199" t="n">
        <v>0</v>
      </c>
      <c r="N35" s="199" t="n">
        <f aca="false">N34</f>
        <v>0</v>
      </c>
      <c r="O35" s="199" t="n">
        <v>0</v>
      </c>
      <c r="P35" s="200" t="n">
        <f aca="false">SUM(J35:O35)</f>
        <v>0</v>
      </c>
      <c r="R35" s="201" t="n">
        <v>0</v>
      </c>
      <c r="S35" s="202"/>
      <c r="T35" s="203" t="n">
        <v>0</v>
      </c>
      <c r="U35" s="204" t="n">
        <v>0</v>
      </c>
      <c r="V35" s="205" t="n">
        <v>0</v>
      </c>
      <c r="W35" s="194" t="n">
        <f aca="false">SUM(R35:V35)</f>
        <v>0</v>
      </c>
      <c r="Y35" s="1" t="n">
        <f aca="false">+W35+P35+H35</f>
        <v>0</v>
      </c>
      <c r="AA35" s="198" t="n">
        <f aca="false">B35+J35</f>
        <v>0</v>
      </c>
      <c r="AB35" s="198" t="n">
        <f aca="false">R35</f>
        <v>0</v>
      </c>
      <c r="AC35" s="199" t="n">
        <f aca="false">SUM(AA35:AB35)</f>
        <v>0</v>
      </c>
      <c r="AE35" s="1" t="n">
        <f aca="false">IF(now-1&gt;AH35,1,"")</f>
        <v>1</v>
      </c>
      <c r="AH35" s="1" t="n">
        <v>36180</v>
      </c>
      <c r="AI35" s="1" t="n">
        <v>36180</v>
      </c>
    </row>
    <row r="36" customFormat="false" ht="15" hidden="false" customHeight="true" outlineLevel="0" collapsed="false">
      <c r="A36" s="1" t="n">
        <f aca="false">+A35+1</f>
        <v>21</v>
      </c>
      <c r="B36" s="191" t="n">
        <f aca="false">B35</f>
        <v>0</v>
      </c>
      <c r="C36" s="192"/>
      <c r="D36" s="193" t="n">
        <f aca="false">D35</f>
        <v>0</v>
      </c>
      <c r="E36" s="193" t="n">
        <v>0</v>
      </c>
      <c r="F36" s="193" t="n">
        <v>0</v>
      </c>
      <c r="G36" s="193" t="n">
        <v>0</v>
      </c>
      <c r="H36" s="194" t="n">
        <f aca="false">SUM(B36:G36)</f>
        <v>0</v>
      </c>
      <c r="I36" s="195"/>
      <c r="J36" s="196" t="n">
        <v>0</v>
      </c>
      <c r="K36" s="197"/>
      <c r="L36" s="198" t="n">
        <f aca="false">L35</f>
        <v>0</v>
      </c>
      <c r="M36" s="199" t="n">
        <v>0</v>
      </c>
      <c r="N36" s="199" t="n">
        <f aca="false">N35</f>
        <v>0</v>
      </c>
      <c r="O36" s="199" t="n">
        <v>0</v>
      </c>
      <c r="P36" s="200" t="n">
        <f aca="false">SUM(J36:O36)</f>
        <v>0</v>
      </c>
      <c r="R36" s="201" t="n">
        <v>0</v>
      </c>
      <c r="S36" s="202"/>
      <c r="T36" s="203" t="n">
        <v>0</v>
      </c>
      <c r="U36" s="204" t="n">
        <v>0</v>
      </c>
      <c r="V36" s="205" t="n">
        <v>0</v>
      </c>
      <c r="W36" s="194" t="n">
        <f aca="false">SUM(R36:V36)</f>
        <v>0</v>
      </c>
      <c r="Y36" s="1" t="n">
        <f aca="false">+W36+P36+H36</f>
        <v>0</v>
      </c>
      <c r="AA36" s="198" t="n">
        <f aca="false">B36+J36</f>
        <v>0</v>
      </c>
      <c r="AB36" s="198" t="n">
        <f aca="false">R36</f>
        <v>0</v>
      </c>
      <c r="AC36" s="199" t="n">
        <f aca="false">SUM(AA36:AB36)</f>
        <v>0</v>
      </c>
      <c r="AE36" s="1" t="n">
        <f aca="false">IF(now-1&gt;AH36,1,"")</f>
        <v>1</v>
      </c>
      <c r="AH36" s="1" t="n">
        <v>36181</v>
      </c>
      <c r="AI36" s="1" t="n">
        <v>36181</v>
      </c>
    </row>
    <row r="37" customFormat="false" ht="15" hidden="false" customHeight="true" outlineLevel="0" collapsed="false">
      <c r="A37" s="1" t="n">
        <f aca="false">+A36+1</f>
        <v>22</v>
      </c>
      <c r="B37" s="191" t="n">
        <f aca="false">B36</f>
        <v>0</v>
      </c>
      <c r="C37" s="192"/>
      <c r="D37" s="193" t="n">
        <f aca="false">D36</f>
        <v>0</v>
      </c>
      <c r="E37" s="193" t="n">
        <v>0</v>
      </c>
      <c r="F37" s="193" t="n">
        <v>0</v>
      </c>
      <c r="G37" s="193" t="n">
        <v>0</v>
      </c>
      <c r="H37" s="194" t="n">
        <f aca="false">SUM(B37:G37)</f>
        <v>0</v>
      </c>
      <c r="I37" s="195"/>
      <c r="J37" s="196" t="n">
        <v>60000</v>
      </c>
      <c r="K37" s="197"/>
      <c r="L37" s="198" t="n">
        <f aca="false">L36</f>
        <v>0</v>
      </c>
      <c r="M37" s="199" t="n">
        <v>0</v>
      </c>
      <c r="N37" s="199" t="n">
        <f aca="false">N36</f>
        <v>0</v>
      </c>
      <c r="O37" s="199" t="n">
        <v>0</v>
      </c>
      <c r="P37" s="200" t="n">
        <f aca="false">SUM(J37:O37)</f>
        <v>60000</v>
      </c>
      <c r="R37" s="201" t="n">
        <v>0</v>
      </c>
      <c r="S37" s="202"/>
      <c r="T37" s="203" t="n">
        <v>0</v>
      </c>
      <c r="U37" s="204" t="n">
        <v>0</v>
      </c>
      <c r="V37" s="205" t="n">
        <v>0</v>
      </c>
      <c r="W37" s="194" t="n">
        <f aca="false">SUM(R37:V37)</f>
        <v>0</v>
      </c>
      <c r="Y37" s="1" t="n">
        <f aca="false">+W37+P37+H37</f>
        <v>60000</v>
      </c>
      <c r="AA37" s="198" t="n">
        <f aca="false">B37+J37</f>
        <v>60000</v>
      </c>
      <c r="AB37" s="198" t="n">
        <f aca="false">R37</f>
        <v>0</v>
      </c>
      <c r="AC37" s="199" t="n">
        <f aca="false">SUM(AA37:AB37)</f>
        <v>60000</v>
      </c>
      <c r="AE37" s="1" t="n">
        <f aca="false">IF(now-1&gt;AH37,1,"")</f>
        <v>1</v>
      </c>
      <c r="AH37" s="1" t="n">
        <v>36182</v>
      </c>
      <c r="AI37" s="1" t="n">
        <v>36182</v>
      </c>
    </row>
    <row r="38" customFormat="false" ht="15" hidden="false" customHeight="true" outlineLevel="0" collapsed="false">
      <c r="A38" s="1" t="n">
        <f aca="false">+A37+1</f>
        <v>23</v>
      </c>
      <c r="B38" s="191" t="n">
        <f aca="false">B37</f>
        <v>0</v>
      </c>
      <c r="C38" s="192"/>
      <c r="D38" s="193" t="n">
        <f aca="false">D37</f>
        <v>0</v>
      </c>
      <c r="E38" s="193" t="n">
        <v>0</v>
      </c>
      <c r="F38" s="193" t="n">
        <v>0</v>
      </c>
      <c r="G38" s="193" t="n">
        <v>0</v>
      </c>
      <c r="H38" s="194" t="n">
        <f aca="false">SUM(B38:G38)</f>
        <v>0</v>
      </c>
      <c r="I38" s="195"/>
      <c r="J38" s="196" t="n">
        <v>60000</v>
      </c>
      <c r="K38" s="197"/>
      <c r="L38" s="198" t="n">
        <f aca="false">L37</f>
        <v>0</v>
      </c>
      <c r="M38" s="199" t="n">
        <v>0</v>
      </c>
      <c r="N38" s="199" t="n">
        <f aca="false">N37</f>
        <v>0</v>
      </c>
      <c r="O38" s="199" t="n">
        <v>0</v>
      </c>
      <c r="P38" s="200" t="n">
        <f aca="false">SUM(J38:O38)</f>
        <v>60000</v>
      </c>
      <c r="R38" s="201" t="n">
        <v>0</v>
      </c>
      <c r="S38" s="202"/>
      <c r="T38" s="203" t="n">
        <v>0</v>
      </c>
      <c r="U38" s="204" t="n">
        <v>0</v>
      </c>
      <c r="V38" s="205" t="n">
        <v>0</v>
      </c>
      <c r="W38" s="194" t="n">
        <f aca="false">SUM(R38:V38)</f>
        <v>0</v>
      </c>
      <c r="Y38" s="1" t="n">
        <f aca="false">+W38+P38+H38</f>
        <v>60000</v>
      </c>
      <c r="AA38" s="198" t="n">
        <f aca="false">B38+J38</f>
        <v>60000</v>
      </c>
      <c r="AB38" s="198" t="n">
        <f aca="false">R38</f>
        <v>0</v>
      </c>
      <c r="AC38" s="199" t="n">
        <f aca="false">SUM(AA38:AB38)</f>
        <v>60000</v>
      </c>
      <c r="AE38" s="1" t="n">
        <f aca="false">IF(now-1&gt;AH38,1,"")</f>
        <v>1</v>
      </c>
      <c r="AH38" s="1" t="n">
        <v>36183</v>
      </c>
      <c r="AI38" s="1" t="n">
        <v>36183</v>
      </c>
    </row>
    <row r="39" customFormat="false" ht="15" hidden="false" customHeight="true" outlineLevel="0" collapsed="false">
      <c r="A39" s="1" t="n">
        <f aca="false">+A38+1</f>
        <v>24</v>
      </c>
      <c r="B39" s="191" t="n">
        <f aca="false">B38</f>
        <v>0</v>
      </c>
      <c r="C39" s="192"/>
      <c r="D39" s="193" t="n">
        <f aca="false">D38</f>
        <v>0</v>
      </c>
      <c r="E39" s="193" t="n">
        <v>0</v>
      </c>
      <c r="F39" s="193" t="n">
        <v>0</v>
      </c>
      <c r="G39" s="193" t="n">
        <v>0</v>
      </c>
      <c r="H39" s="194" t="n">
        <f aca="false">SUM(B39:G39)</f>
        <v>0</v>
      </c>
      <c r="I39" s="195"/>
      <c r="J39" s="196" t="n">
        <v>60000</v>
      </c>
      <c r="K39" s="197"/>
      <c r="L39" s="198" t="n">
        <f aca="false">L38</f>
        <v>0</v>
      </c>
      <c r="M39" s="199" t="n">
        <v>0</v>
      </c>
      <c r="N39" s="199" t="n">
        <f aca="false">N38</f>
        <v>0</v>
      </c>
      <c r="O39" s="199" t="n">
        <v>0</v>
      </c>
      <c r="P39" s="200" t="n">
        <f aca="false">SUM(J39:O39)</f>
        <v>60000</v>
      </c>
      <c r="R39" s="201" t="n">
        <v>0</v>
      </c>
      <c r="S39" s="202"/>
      <c r="T39" s="203" t="n">
        <v>0</v>
      </c>
      <c r="U39" s="204" t="n">
        <v>0</v>
      </c>
      <c r="V39" s="205" t="n">
        <v>0</v>
      </c>
      <c r="W39" s="194" t="n">
        <f aca="false">SUM(R39:V39)</f>
        <v>0</v>
      </c>
      <c r="Y39" s="1" t="n">
        <f aca="false">+W39+P39+H39</f>
        <v>60000</v>
      </c>
      <c r="AA39" s="198" t="n">
        <f aca="false">B39+J39</f>
        <v>60000</v>
      </c>
      <c r="AB39" s="198" t="n">
        <f aca="false">R39</f>
        <v>0</v>
      </c>
      <c r="AC39" s="199" t="n">
        <f aca="false">SUM(AA39:AB39)</f>
        <v>60000</v>
      </c>
      <c r="AE39" s="1" t="n">
        <f aca="false">IF(now-1&gt;AH39,1,"")</f>
        <v>1</v>
      </c>
      <c r="AH39" s="1" t="n">
        <v>36184</v>
      </c>
      <c r="AI39" s="1" t="n">
        <v>36184</v>
      </c>
    </row>
    <row r="40" customFormat="false" ht="15" hidden="false" customHeight="true" outlineLevel="0" collapsed="false">
      <c r="A40" s="1" t="n">
        <f aca="false">+A39+1</f>
        <v>25</v>
      </c>
      <c r="B40" s="191" t="n">
        <f aca="false">B39</f>
        <v>0</v>
      </c>
      <c r="C40" s="192"/>
      <c r="D40" s="193" t="n">
        <f aca="false">D39</f>
        <v>0</v>
      </c>
      <c r="E40" s="193" t="n">
        <v>0</v>
      </c>
      <c r="F40" s="193" t="n">
        <v>0</v>
      </c>
      <c r="G40" s="193" t="n">
        <v>0</v>
      </c>
      <c r="H40" s="194" t="n">
        <f aca="false">SUM(B40:G40)</f>
        <v>0</v>
      </c>
      <c r="I40" s="195"/>
      <c r="J40" s="196" t="n">
        <v>60000</v>
      </c>
      <c r="K40" s="197"/>
      <c r="L40" s="198" t="n">
        <f aca="false">L39</f>
        <v>0</v>
      </c>
      <c r="M40" s="199" t="n">
        <v>0</v>
      </c>
      <c r="N40" s="199" t="n">
        <f aca="false">N39</f>
        <v>0</v>
      </c>
      <c r="O40" s="199" t="n">
        <v>0</v>
      </c>
      <c r="P40" s="200" t="n">
        <f aca="false">SUM(J40:O40)</f>
        <v>60000</v>
      </c>
      <c r="R40" s="201" t="n">
        <v>0</v>
      </c>
      <c r="S40" s="202"/>
      <c r="T40" s="203" t="n">
        <v>0</v>
      </c>
      <c r="U40" s="204" t="n">
        <v>0</v>
      </c>
      <c r="V40" s="205" t="n">
        <v>0</v>
      </c>
      <c r="W40" s="194" t="n">
        <f aca="false">SUM(R40:V40)</f>
        <v>0</v>
      </c>
      <c r="Y40" s="1" t="n">
        <f aca="false">+W40+P40+H40</f>
        <v>60000</v>
      </c>
      <c r="AA40" s="198" t="n">
        <f aca="false">B40+J40</f>
        <v>60000</v>
      </c>
      <c r="AB40" s="198" t="n">
        <f aca="false">R40</f>
        <v>0</v>
      </c>
      <c r="AC40" s="199" t="n">
        <f aca="false">SUM(AA40:AB40)</f>
        <v>60000</v>
      </c>
      <c r="AE40" s="1" t="n">
        <f aca="false">IF(now-1&gt;AH40,1,"")</f>
        <v>1</v>
      </c>
      <c r="AH40" s="1" t="n">
        <v>36185</v>
      </c>
      <c r="AI40" s="1" t="n">
        <v>36185</v>
      </c>
    </row>
    <row r="41" customFormat="false" ht="15" hidden="false" customHeight="true" outlineLevel="0" collapsed="false">
      <c r="A41" s="1" t="n">
        <f aca="false">+A40+1</f>
        <v>26</v>
      </c>
      <c r="B41" s="191" t="n">
        <f aca="false">B40</f>
        <v>0</v>
      </c>
      <c r="C41" s="192"/>
      <c r="D41" s="193" t="n">
        <f aca="false">D40</f>
        <v>0</v>
      </c>
      <c r="E41" s="193" t="n">
        <v>0</v>
      </c>
      <c r="F41" s="193" t="n">
        <v>0</v>
      </c>
      <c r="G41" s="193" t="n">
        <v>0</v>
      </c>
      <c r="H41" s="194" t="n">
        <f aca="false">SUM(B41:G41)</f>
        <v>0</v>
      </c>
      <c r="I41" s="195"/>
      <c r="J41" s="196" t="n">
        <v>60000</v>
      </c>
      <c r="K41" s="197"/>
      <c r="L41" s="198" t="n">
        <f aca="false">L40</f>
        <v>0</v>
      </c>
      <c r="M41" s="199" t="n">
        <v>0</v>
      </c>
      <c r="N41" s="199" t="n">
        <f aca="false">N40</f>
        <v>0</v>
      </c>
      <c r="O41" s="199" t="n">
        <v>0</v>
      </c>
      <c r="P41" s="200" t="n">
        <f aca="false">SUM(J41:O41)</f>
        <v>60000</v>
      </c>
      <c r="R41" s="201" t="n">
        <v>0</v>
      </c>
      <c r="S41" s="202"/>
      <c r="T41" s="203" t="n">
        <v>0</v>
      </c>
      <c r="U41" s="204" t="n">
        <v>0</v>
      </c>
      <c r="V41" s="205" t="n">
        <v>0</v>
      </c>
      <c r="W41" s="194" t="n">
        <f aca="false">SUM(R41:V41)</f>
        <v>0</v>
      </c>
      <c r="Y41" s="1" t="n">
        <f aca="false">+W41+P41+H41</f>
        <v>60000</v>
      </c>
      <c r="AA41" s="198" t="n">
        <f aca="false">B41+J41</f>
        <v>60000</v>
      </c>
      <c r="AB41" s="198" t="n">
        <f aca="false">R41</f>
        <v>0</v>
      </c>
      <c r="AC41" s="199" t="n">
        <f aca="false">SUM(AA41:AB41)</f>
        <v>60000</v>
      </c>
      <c r="AE41" s="1" t="n">
        <f aca="false">IF(now-1&gt;AH41,1,"")</f>
        <v>1</v>
      </c>
      <c r="AH41" s="1" t="n">
        <v>36186</v>
      </c>
      <c r="AI41" s="1" t="n">
        <v>36186</v>
      </c>
    </row>
    <row r="42" customFormat="false" ht="15" hidden="false" customHeight="true" outlineLevel="0" collapsed="false">
      <c r="A42" s="1" t="n">
        <f aca="false">+A41+1</f>
        <v>27</v>
      </c>
      <c r="B42" s="191" t="n">
        <f aca="false">B41</f>
        <v>0</v>
      </c>
      <c r="C42" s="192"/>
      <c r="D42" s="193" t="n">
        <f aca="false">D41</f>
        <v>0</v>
      </c>
      <c r="E42" s="193" t="n">
        <v>0</v>
      </c>
      <c r="F42" s="193" t="n">
        <v>0</v>
      </c>
      <c r="G42" s="193" t="n">
        <v>0</v>
      </c>
      <c r="H42" s="194" t="n">
        <f aca="false">SUM(B42:G42)</f>
        <v>0</v>
      </c>
      <c r="I42" s="195"/>
      <c r="J42" s="196" t="n">
        <v>15000</v>
      </c>
      <c r="K42" s="197"/>
      <c r="L42" s="198" t="n">
        <f aca="false">L41</f>
        <v>0</v>
      </c>
      <c r="M42" s="199" t="n">
        <v>0</v>
      </c>
      <c r="N42" s="199" t="n">
        <f aca="false">N41</f>
        <v>0</v>
      </c>
      <c r="O42" s="199" t="n">
        <v>0</v>
      </c>
      <c r="P42" s="200" t="n">
        <f aca="false">SUM(J42:O42)</f>
        <v>15000</v>
      </c>
      <c r="R42" s="201" t="n">
        <v>0</v>
      </c>
      <c r="S42" s="202"/>
      <c r="T42" s="203" t="n">
        <v>0</v>
      </c>
      <c r="U42" s="204" t="n">
        <v>0</v>
      </c>
      <c r="V42" s="205" t="n">
        <v>0</v>
      </c>
      <c r="W42" s="194" t="n">
        <f aca="false">SUM(R42:V42)</f>
        <v>0</v>
      </c>
      <c r="Y42" s="1" t="n">
        <f aca="false">+W42+P42+H42</f>
        <v>15000</v>
      </c>
      <c r="AA42" s="198" t="n">
        <f aca="false">B42+J42</f>
        <v>15000</v>
      </c>
      <c r="AB42" s="198" t="n">
        <f aca="false">R42</f>
        <v>0</v>
      </c>
      <c r="AC42" s="199" t="n">
        <f aca="false">SUM(AA42:AB42)</f>
        <v>15000</v>
      </c>
      <c r="AE42" s="1" t="n">
        <f aca="false">IF(now-1&gt;AH42,1,"")</f>
        <v>1</v>
      </c>
      <c r="AH42" s="1" t="n">
        <v>36187</v>
      </c>
      <c r="AI42" s="1" t="n">
        <v>36187</v>
      </c>
    </row>
    <row r="43" customFormat="false" ht="15" hidden="false" customHeight="true" outlineLevel="0" collapsed="false">
      <c r="A43" s="1" t="n">
        <f aca="false">+A42+1</f>
        <v>28</v>
      </c>
      <c r="B43" s="191" t="n">
        <f aca="false">B42</f>
        <v>0</v>
      </c>
      <c r="C43" s="192"/>
      <c r="D43" s="193" t="n">
        <f aca="false">D42</f>
        <v>0</v>
      </c>
      <c r="E43" s="193" t="n">
        <v>0</v>
      </c>
      <c r="F43" s="193" t="n">
        <v>0</v>
      </c>
      <c r="G43" s="193" t="n">
        <v>0</v>
      </c>
      <c r="H43" s="194" t="n">
        <f aca="false">SUM(B43:G43)</f>
        <v>0</v>
      </c>
      <c r="I43" s="195"/>
      <c r="J43" s="196" t="n">
        <v>0</v>
      </c>
      <c r="K43" s="197"/>
      <c r="L43" s="198" t="n">
        <f aca="false">L42</f>
        <v>0</v>
      </c>
      <c r="M43" s="199" t="n">
        <v>0</v>
      </c>
      <c r="N43" s="199" t="n">
        <f aca="false">N42</f>
        <v>0</v>
      </c>
      <c r="O43" s="199" t="n">
        <v>0</v>
      </c>
      <c r="P43" s="200" t="n">
        <f aca="false">SUM(J43:O43)</f>
        <v>0</v>
      </c>
      <c r="R43" s="201" t="n">
        <v>0</v>
      </c>
      <c r="S43" s="202"/>
      <c r="T43" s="203" t="n">
        <v>0</v>
      </c>
      <c r="U43" s="204" t="n">
        <v>0</v>
      </c>
      <c r="V43" s="205" t="n">
        <v>0</v>
      </c>
      <c r="W43" s="194" t="n">
        <f aca="false">SUM(R43:V43)</f>
        <v>0</v>
      </c>
      <c r="Y43" s="1" t="n">
        <f aca="false">+W43+P43+H43</f>
        <v>0</v>
      </c>
      <c r="AA43" s="198" t="n">
        <f aca="false">B43+J43</f>
        <v>0</v>
      </c>
      <c r="AB43" s="198" t="n">
        <f aca="false">R43</f>
        <v>0</v>
      </c>
      <c r="AC43" s="199" t="n">
        <f aca="false">SUM(AA43:AB43)</f>
        <v>0</v>
      </c>
      <c r="AE43" s="1" t="n">
        <f aca="false">IF(now-1&gt;AH43,1,"")</f>
        <v>1</v>
      </c>
      <c r="AH43" s="1" t="n">
        <v>36188</v>
      </c>
      <c r="AI43" s="1" t="n">
        <v>36188</v>
      </c>
    </row>
    <row r="44" customFormat="false" ht="15" hidden="false" customHeight="true" outlineLevel="0" collapsed="false">
      <c r="A44" s="1" t="n">
        <f aca="false">+A43+1</f>
        <v>29</v>
      </c>
      <c r="B44" s="191" t="n">
        <v>0</v>
      </c>
      <c r="C44" s="192"/>
      <c r="D44" s="193" t="n">
        <f aca="false">D43</f>
        <v>0</v>
      </c>
      <c r="E44" s="193" t="n">
        <v>0</v>
      </c>
      <c r="F44" s="193" t="n">
        <v>0</v>
      </c>
      <c r="G44" s="193" t="n">
        <v>0</v>
      </c>
      <c r="H44" s="194" t="n">
        <f aca="false">SUM(B44:G44)</f>
        <v>0</v>
      </c>
      <c r="I44" s="195"/>
      <c r="J44" s="196" t="n">
        <v>0</v>
      </c>
      <c r="K44" s="197"/>
      <c r="L44" s="198" t="n">
        <f aca="false">L43</f>
        <v>0</v>
      </c>
      <c r="M44" s="199" t="n">
        <v>0</v>
      </c>
      <c r="N44" s="199" t="n">
        <f aca="false">N43</f>
        <v>0</v>
      </c>
      <c r="O44" s="199" t="n">
        <v>0</v>
      </c>
      <c r="P44" s="200" t="n">
        <f aca="false">SUM(J44:O44)</f>
        <v>0</v>
      </c>
      <c r="R44" s="201" t="n">
        <v>0</v>
      </c>
      <c r="S44" s="202"/>
      <c r="T44" s="203" t="n">
        <v>0</v>
      </c>
      <c r="U44" s="204" t="n">
        <v>0</v>
      </c>
      <c r="V44" s="205" t="n">
        <v>0</v>
      </c>
      <c r="W44" s="194" t="n">
        <f aca="false">SUM(R44:V44)</f>
        <v>0</v>
      </c>
      <c r="Y44" s="1" t="n">
        <f aca="false">+W44+P44+H44</f>
        <v>0</v>
      </c>
      <c r="AA44" s="198" t="n">
        <f aca="false">B44+J44</f>
        <v>0</v>
      </c>
      <c r="AB44" s="198" t="n">
        <f aca="false">R44</f>
        <v>0</v>
      </c>
      <c r="AC44" s="199" t="n">
        <f aca="false">SUM(AA44:AB44)</f>
        <v>0</v>
      </c>
      <c r="AE44" s="1" t="n">
        <f aca="false">IF(now-1&gt;AH44,1,"")</f>
        <v>1</v>
      </c>
      <c r="AH44" s="1" t="n">
        <v>36189</v>
      </c>
      <c r="AI44" s="1" t="n">
        <v>36189</v>
      </c>
    </row>
    <row r="45" customFormat="false" ht="15" hidden="false" customHeight="true" outlineLevel="0" collapsed="false">
      <c r="A45" s="1" t="n">
        <f aca="false">+A44+1</f>
        <v>30</v>
      </c>
      <c r="B45" s="191" t="n">
        <v>0</v>
      </c>
      <c r="C45" s="192"/>
      <c r="D45" s="193" t="n">
        <f aca="false">D44</f>
        <v>0</v>
      </c>
      <c r="E45" s="193" t="n">
        <v>0</v>
      </c>
      <c r="F45" s="193" t="n">
        <v>0</v>
      </c>
      <c r="G45" s="193" t="n">
        <v>0</v>
      </c>
      <c r="H45" s="194" t="n">
        <f aca="false">SUM(B45:G45)</f>
        <v>0</v>
      </c>
      <c r="I45" s="195"/>
      <c r="J45" s="196" t="n">
        <v>0</v>
      </c>
      <c r="K45" s="197"/>
      <c r="L45" s="198" t="n">
        <f aca="false">L44</f>
        <v>0</v>
      </c>
      <c r="M45" s="199" t="n">
        <v>0</v>
      </c>
      <c r="N45" s="199" t="n">
        <f aca="false">N44</f>
        <v>0</v>
      </c>
      <c r="O45" s="199" t="n">
        <v>0</v>
      </c>
      <c r="P45" s="200" t="n">
        <f aca="false">SUM(J45:O45)</f>
        <v>0</v>
      </c>
      <c r="R45" s="201" t="n">
        <v>0</v>
      </c>
      <c r="S45" s="202"/>
      <c r="T45" s="203" t="n">
        <v>0</v>
      </c>
      <c r="U45" s="204" t="n">
        <v>0</v>
      </c>
      <c r="V45" s="205" t="n">
        <v>0</v>
      </c>
      <c r="W45" s="194" t="n">
        <f aca="false">SUM(R45:V45)</f>
        <v>0</v>
      </c>
      <c r="Y45" s="1" t="n">
        <f aca="false">+W45+P45+H45</f>
        <v>0</v>
      </c>
      <c r="AA45" s="198" t="n">
        <f aca="false">B45+J45</f>
        <v>0</v>
      </c>
      <c r="AB45" s="198" t="n">
        <f aca="false">R45</f>
        <v>0</v>
      </c>
      <c r="AC45" s="199" t="n">
        <f aca="false">SUM(AA45:AB45)</f>
        <v>0</v>
      </c>
      <c r="AE45" s="1" t="n">
        <f aca="false">IF(now-1&gt;AH45,1,"")</f>
        <v>1</v>
      </c>
      <c r="AH45" s="1" t="n">
        <v>36190</v>
      </c>
      <c r="AI45" s="1" t="n">
        <v>36190</v>
      </c>
    </row>
    <row r="46" customFormat="false" ht="15" hidden="false" customHeight="true" outlineLevel="0" collapsed="false">
      <c r="A46" s="36" t="n">
        <f aca="false">+A45+1</f>
        <v>31</v>
      </c>
      <c r="B46" s="206" t="n">
        <v>0</v>
      </c>
      <c r="C46" s="207"/>
      <c r="D46" s="208" t="n">
        <f aca="false">D45</f>
        <v>0</v>
      </c>
      <c r="E46" s="208" t="n">
        <v>0</v>
      </c>
      <c r="F46" s="208" t="n">
        <v>0</v>
      </c>
      <c r="G46" s="208" t="n">
        <v>0</v>
      </c>
      <c r="H46" s="209" t="n">
        <f aca="false">SUM(B46:G46)</f>
        <v>0</v>
      </c>
      <c r="I46" s="210"/>
      <c r="J46" s="211" t="n">
        <v>0</v>
      </c>
      <c r="K46" s="212"/>
      <c r="L46" s="213" t="n">
        <f aca="false">L45</f>
        <v>0</v>
      </c>
      <c r="M46" s="208" t="n">
        <v>0</v>
      </c>
      <c r="N46" s="208" t="n">
        <f aca="false">N45</f>
        <v>0</v>
      </c>
      <c r="O46" s="208" t="n">
        <v>0</v>
      </c>
      <c r="P46" s="209" t="n">
        <f aca="false">SUM(J46:O46)</f>
        <v>0</v>
      </c>
      <c r="R46" s="214" t="n">
        <v>0</v>
      </c>
      <c r="S46" s="215"/>
      <c r="T46" s="216" t="n">
        <v>0</v>
      </c>
      <c r="U46" s="213" t="n">
        <v>0</v>
      </c>
      <c r="V46" s="217" t="n">
        <v>0</v>
      </c>
      <c r="W46" s="209" t="n">
        <f aca="false">SUM(R46:V46)</f>
        <v>0</v>
      </c>
      <c r="X46" s="36"/>
      <c r="Y46" s="1" t="n">
        <f aca="false">+W46+P46+H46</f>
        <v>0</v>
      </c>
      <c r="Z46" s="36"/>
      <c r="AA46" s="198" t="n">
        <f aca="false">B46+J46</f>
        <v>0</v>
      </c>
      <c r="AB46" s="198" t="n">
        <f aca="false">R46</f>
        <v>0</v>
      </c>
      <c r="AC46" s="199" t="n">
        <f aca="false">SUM(AA46:AB46)</f>
        <v>0</v>
      </c>
      <c r="AD46" s="36"/>
      <c r="AE46" s="1" t="n">
        <v>1</v>
      </c>
      <c r="AF46" s="36"/>
      <c r="AG46" s="36"/>
      <c r="AH46" s="36" t="n">
        <v>36191</v>
      </c>
      <c r="AI46" s="36" t="n">
        <v>36191</v>
      </c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H47" s="36"/>
      <c r="I47" s="36"/>
      <c r="L47" s="36"/>
      <c r="P47" s="36"/>
      <c r="R47" s="36"/>
      <c r="S47" s="36"/>
      <c r="T47" s="36"/>
      <c r="U47" s="36"/>
      <c r="V47" s="36"/>
      <c r="W47" s="36"/>
      <c r="X47" s="36"/>
      <c r="Z47" s="36"/>
      <c r="AA47" s="36"/>
      <c r="AB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620000</v>
      </c>
      <c r="C48" s="158"/>
      <c r="D48" s="158" t="n">
        <f aca="false">SUM(D16:D46)</f>
        <v>0</v>
      </c>
      <c r="E48" s="158" t="n">
        <f aca="false">SUM(E16:E46)</f>
        <v>0</v>
      </c>
      <c r="F48" s="158" t="n">
        <f aca="false">SUM(F16:F46)</f>
        <v>0</v>
      </c>
      <c r="G48" s="158" t="n">
        <f aca="false">SUM(G16:G46)</f>
        <v>0</v>
      </c>
      <c r="H48" s="158" t="n">
        <f aca="false">SUM(H16:H46)</f>
        <v>620000</v>
      </c>
      <c r="I48" s="158"/>
      <c r="J48" s="158" t="n">
        <f aca="false">SUM(J16:J46)</f>
        <v>570000</v>
      </c>
      <c r="K48" s="158"/>
      <c r="L48" s="158" t="n">
        <f aca="false">SUM(L16:L46)</f>
        <v>300000</v>
      </c>
      <c r="M48" s="158" t="n">
        <f aca="false">SUM(M16:M46)</f>
        <v>0</v>
      </c>
      <c r="N48" s="158" t="n">
        <f aca="false">SUM(N16:N46)</f>
        <v>60000</v>
      </c>
      <c r="O48" s="158" t="n">
        <f aca="false">SUM(O16:O46)</f>
        <v>0</v>
      </c>
      <c r="P48" s="158" t="n">
        <f aca="false">SUM(P16:P46)</f>
        <v>930000</v>
      </c>
      <c r="Q48" s="158"/>
      <c r="R48" s="158" t="n">
        <f aca="false">SUM(R16:R46)</f>
        <v>214749</v>
      </c>
      <c r="S48" s="158"/>
      <c r="T48" s="158" t="n">
        <f aca="false">SUM(T16:T46)</f>
        <v>75000</v>
      </c>
      <c r="U48" s="158" t="n">
        <f aca="false">SUM(U16:U46)</f>
        <v>0</v>
      </c>
      <c r="V48" s="158" t="n">
        <f aca="false">SUM(V16:V46)</f>
        <v>0</v>
      </c>
      <c r="W48" s="158" t="n">
        <f aca="false">SUM(W16:W46)</f>
        <v>289749</v>
      </c>
      <c r="X48" s="158"/>
      <c r="Y48" s="158" t="n">
        <f aca="false">SUM(Y16:Y47)</f>
        <v>1839749</v>
      </c>
      <c r="Z48" s="158"/>
      <c r="AA48" s="158" t="n">
        <f aca="false">SUM(AA16:AA46)</f>
        <v>1190000</v>
      </c>
      <c r="AB48" s="158" t="n">
        <f aca="false">SUM(AB16:AB46)</f>
        <v>214749</v>
      </c>
      <c r="AC48" s="158"/>
      <c r="AD48" s="158"/>
      <c r="AE48" s="158"/>
      <c r="AF48" s="158"/>
      <c r="AG48" s="158"/>
      <c r="AH48" s="158" t="n">
        <v>36192</v>
      </c>
      <c r="AI48" s="218" t="n">
        <v>36192</v>
      </c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R49" s="45"/>
      <c r="S49" s="45"/>
      <c r="T49" s="45"/>
      <c r="U49" s="45"/>
      <c r="V49" s="45"/>
      <c r="W49" s="45"/>
      <c r="X49" s="45"/>
      <c r="AA49" s="39"/>
      <c r="AB49" s="39"/>
    </row>
    <row r="50" customFormat="false" ht="19.5" hidden="false" customHeight="true" outlineLevel="0" collapsed="false">
      <c r="A50" s="160" t="s">
        <v>46</v>
      </c>
      <c r="B50" s="18" t="n">
        <v>55509</v>
      </c>
      <c r="C50" s="18"/>
      <c r="D50" s="18" t="n">
        <v>15823</v>
      </c>
      <c r="E50" s="18" t="n">
        <v>15823</v>
      </c>
      <c r="F50" s="18" t="n">
        <v>15823</v>
      </c>
      <c r="G50" s="18" t="n">
        <v>15823</v>
      </c>
      <c r="H50" s="18"/>
      <c r="I50" s="18"/>
      <c r="J50" s="18" t="n">
        <v>55460</v>
      </c>
      <c r="K50" s="18"/>
      <c r="L50" s="18" t="n">
        <v>15826</v>
      </c>
      <c r="M50" s="18" t="n">
        <v>15826</v>
      </c>
      <c r="N50" s="18" t="n">
        <v>15826</v>
      </c>
      <c r="O50" s="18" t="n">
        <v>15826</v>
      </c>
      <c r="P50" s="18"/>
      <c r="Q50" s="161"/>
      <c r="R50" s="18" t="n">
        <v>55520</v>
      </c>
      <c r="S50" s="18"/>
      <c r="T50" s="18" t="n">
        <v>16990</v>
      </c>
      <c r="U50" s="18" t="n">
        <v>16990</v>
      </c>
      <c r="V50" s="18" t="n">
        <v>16990</v>
      </c>
      <c r="W50" s="18"/>
      <c r="X50" s="18"/>
      <c r="Y50" s="18"/>
      <c r="Z50" s="18"/>
      <c r="AA50" s="18" t="n">
        <v>29085</v>
      </c>
      <c r="AB50" s="18" t="n">
        <v>31173</v>
      </c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 t="n">
        <v>113463</v>
      </c>
      <c r="E51" s="15" t="n">
        <v>118846</v>
      </c>
      <c r="F51" s="15" t="n">
        <v>113467</v>
      </c>
      <c r="G51" s="15" t="n">
        <v>113473</v>
      </c>
      <c r="H51" s="15"/>
      <c r="I51" s="15"/>
      <c r="J51" s="15" t="n">
        <v>313892</v>
      </c>
      <c r="K51" s="15"/>
      <c r="L51" s="15" t="n">
        <v>30842</v>
      </c>
      <c r="M51" s="15" t="n">
        <v>131771</v>
      </c>
      <c r="N51" s="15" t="n">
        <v>129880</v>
      </c>
      <c r="O51" s="15" t="n">
        <v>43747</v>
      </c>
      <c r="P51" s="15"/>
      <c r="R51" s="15" t="n">
        <v>316766</v>
      </c>
      <c r="S51" s="15"/>
      <c r="T51" s="15" t="n">
        <v>131465</v>
      </c>
      <c r="U51" s="15" t="n">
        <v>131466</v>
      </c>
      <c r="V51" s="15" t="n">
        <v>131468</v>
      </c>
      <c r="W51" s="15"/>
      <c r="X51" s="15"/>
      <c r="Y51" s="15"/>
      <c r="Z51" s="15"/>
      <c r="AA51" s="162" t="n">
        <v>331566</v>
      </c>
      <c r="AB51" s="162" t="n">
        <v>331568</v>
      </c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3" customFormat="false" ht="11.25" hidden="false" customHeight="true" outlineLevel="0" collapsed="false"/>
    <row r="54" customFormat="false" ht="12.75" hidden="false" customHeight="false" outlineLevel="0" collapsed="false">
      <c r="B54" s="219" t="s">
        <v>48</v>
      </c>
      <c r="C54" s="164"/>
      <c r="D54" s="165"/>
      <c r="E54" s="165"/>
      <c r="F54" s="165"/>
      <c r="G54" s="165"/>
      <c r="H54" s="166" t="n">
        <f aca="false">DSUM(tufco,"hplrtotal",cnt)/COUNT(AE16:AE46)</f>
        <v>20000</v>
      </c>
      <c r="J54" s="219" t="s">
        <v>49</v>
      </c>
      <c r="K54" s="164"/>
      <c r="L54" s="175"/>
      <c r="M54" s="175"/>
      <c r="N54" s="175"/>
      <c r="O54" s="165"/>
      <c r="P54" s="166" t="n">
        <f aca="false">DSUM(tufco,"wbtotal",cnt)/COUNT(AE16:AE46)</f>
        <v>30000</v>
      </c>
      <c r="R54" s="45"/>
      <c r="S54" s="45"/>
    </row>
    <row r="55" customFormat="false" ht="12.75" hidden="false" customHeight="false" outlineLevel="0" collapsed="false">
      <c r="B55" s="46" t="s">
        <v>50</v>
      </c>
      <c r="C55" s="39"/>
      <c r="H55" s="38" t="n">
        <f aca="false">hplr*days-DSUM(tufco,"hplrtotal",cnt)</f>
        <v>0</v>
      </c>
      <c r="J55" s="46" t="s">
        <v>50</v>
      </c>
      <c r="K55" s="39"/>
      <c r="P55" s="38" t="n">
        <f aca="false">wb*days-DSUM(tufco,"wbtotal",cnt)</f>
        <v>0</v>
      </c>
    </row>
    <row r="56" customFormat="false" ht="13.5" hidden="false" customHeight="false" outlineLevel="0" collapsed="false">
      <c r="B56" s="220" t="s">
        <v>51</v>
      </c>
      <c r="C56" s="171"/>
      <c r="D56" s="172"/>
      <c r="E56" s="172"/>
      <c r="F56" s="172"/>
      <c r="G56" s="172"/>
      <c r="H56" s="51" t="e">
        <f aca="false">+H55/(days-COUNT(AE16:AE46))</f>
        <v>#DIV/0!</v>
      </c>
      <c r="J56" s="220" t="s">
        <v>51</v>
      </c>
      <c r="K56" s="171"/>
      <c r="L56" s="172"/>
      <c r="M56" s="172"/>
      <c r="N56" s="172"/>
      <c r="O56" s="172"/>
      <c r="P56" s="51" t="e">
        <f aca="false">P55/(days-COUNT(AE16:AE46))</f>
        <v>#DIV/0!</v>
      </c>
    </row>
    <row r="57" customFormat="false" ht="12.75" hidden="false" customHeight="true" outlineLevel="0" collapsed="false">
      <c r="B57" s="164"/>
      <c r="C57" s="164"/>
      <c r="D57" s="175"/>
      <c r="E57" s="175"/>
      <c r="F57" s="165"/>
      <c r="G57" s="165"/>
      <c r="J57" s="39"/>
      <c r="K57" s="39"/>
    </row>
    <row r="58" customFormat="false" ht="12.75" hidden="false" customHeight="false" outlineLevel="0" collapsed="false">
      <c r="B58" s="39"/>
      <c r="C58" s="39"/>
      <c r="J58" s="219" t="s">
        <v>52</v>
      </c>
      <c r="K58" s="164"/>
      <c r="L58" s="165"/>
      <c r="M58" s="165"/>
      <c r="N58" s="165"/>
      <c r="O58" s="166" t="n">
        <f aca="false">DSUM(tufco,"wbtotal",cnt)</f>
        <v>930000</v>
      </c>
      <c r="Q58" s="176"/>
    </row>
    <row r="59" customFormat="false" ht="13.5" hidden="false" customHeight="false" outlineLevel="0" collapsed="false">
      <c r="B59" s="39"/>
      <c r="C59" s="39"/>
      <c r="J59" s="221" t="s">
        <v>53</v>
      </c>
      <c r="K59" s="221"/>
      <c r="L59" s="222"/>
      <c r="M59" s="223"/>
      <c r="N59" s="172"/>
      <c r="O59" s="55" t="n">
        <f aca="false">O58/((now-1)-36161)</f>
        <v>31000</v>
      </c>
    </row>
    <row r="60" customFormat="false" ht="13.5" hidden="false" customHeight="false" outlineLevel="0" collapsed="false">
      <c r="B60" s="39"/>
      <c r="C60" s="39"/>
    </row>
    <row r="61" customFormat="false" ht="12.75" hidden="false" customHeight="false" outlineLevel="0" collapsed="false">
      <c r="B61" s="219" t="s">
        <v>54</v>
      </c>
      <c r="C61" s="164"/>
      <c r="D61" s="165"/>
      <c r="E61" s="165"/>
      <c r="F61" s="224" t="n">
        <v>12775000</v>
      </c>
      <c r="J61" s="219" t="s">
        <v>56</v>
      </c>
      <c r="K61" s="164"/>
      <c r="L61" s="175"/>
      <c r="M61" s="175"/>
      <c r="N61" s="165"/>
      <c r="O61" s="166" t="n">
        <f aca="false">DSUM(tufco,"gdtotal",cnt)/(COUNT(AE16:AE46))</f>
        <v>9346.74193548387</v>
      </c>
      <c r="T61" s="1" t="s">
        <v>66</v>
      </c>
    </row>
    <row r="62" customFormat="false" ht="12.75" hidden="false" customHeight="false" outlineLevel="0" collapsed="false">
      <c r="B62" s="46" t="s">
        <v>55</v>
      </c>
      <c r="C62" s="39"/>
      <c r="F62" s="225" t="n">
        <f aca="false">DSUM(tufco,"hplrtotal",cnt)</f>
        <v>620000</v>
      </c>
      <c r="J62" s="46" t="s">
        <v>50</v>
      </c>
      <c r="K62" s="39"/>
      <c r="O62" s="38"/>
      <c r="T62" s="1" t="s">
        <v>67</v>
      </c>
    </row>
    <row r="63" customFormat="false" ht="13.5" hidden="false" customHeight="false" outlineLevel="0" collapsed="false">
      <c r="B63" s="46" t="s">
        <v>53</v>
      </c>
      <c r="C63" s="39"/>
      <c r="F63" s="225" t="n">
        <f aca="false">F62/(now-36161)</f>
        <v>20000</v>
      </c>
      <c r="J63" s="220" t="s">
        <v>51</v>
      </c>
      <c r="K63" s="171"/>
      <c r="L63" s="172"/>
      <c r="M63" s="172"/>
      <c r="N63" s="172"/>
      <c r="O63" s="51"/>
      <c r="P63" s="39"/>
      <c r="T63" s="39"/>
    </row>
    <row r="64" customFormat="false" ht="13.5" hidden="false" customHeight="false" outlineLevel="0" collapsed="false">
      <c r="B64" s="220" t="s">
        <v>57</v>
      </c>
      <c r="C64" s="171"/>
      <c r="D64" s="172"/>
      <c r="E64" s="172"/>
      <c r="F64" s="226" t="n">
        <f aca="false">(+F61-F62)/(36526-now)</f>
        <v>36392.2155688623</v>
      </c>
      <c r="J64" s="219" t="s">
        <v>58</v>
      </c>
      <c r="K64" s="164"/>
      <c r="L64" s="164"/>
      <c r="M64" s="164"/>
      <c r="N64" s="164"/>
      <c r="O64" s="224" t="n">
        <v>9125000</v>
      </c>
    </row>
    <row r="65" customFormat="false" ht="13.5" hidden="false" customHeight="false" outlineLevel="0" collapsed="false">
      <c r="J65" s="46" t="s">
        <v>60</v>
      </c>
      <c r="K65" s="39"/>
      <c r="L65" s="39"/>
      <c r="M65" s="39"/>
      <c r="N65" s="39"/>
      <c r="O65" s="225" t="n">
        <f aca="false">DSUM(tufco,"gdtotal",cnt)</f>
        <v>289749</v>
      </c>
    </row>
    <row r="66" customFormat="false" ht="12.75" hidden="true" customHeight="false" outlineLevel="0" collapsed="false">
      <c r="J66" s="46"/>
      <c r="K66" s="39"/>
      <c r="L66" s="39"/>
      <c r="M66" s="39"/>
      <c r="N66" s="39"/>
      <c r="O66" s="225"/>
    </row>
    <row r="67" customFormat="false" ht="12.75" hidden="true" customHeight="false" outlineLevel="0" collapsed="false">
      <c r="J67" s="46"/>
      <c r="K67" s="39"/>
      <c r="L67" s="39"/>
      <c r="M67" s="39"/>
      <c r="N67" s="39"/>
      <c r="O67" s="225"/>
    </row>
    <row r="68" customFormat="false" ht="12.75" hidden="true" customHeight="false" outlineLevel="0" collapsed="false">
      <c r="J68" s="46"/>
      <c r="K68" s="39"/>
      <c r="L68" s="39"/>
      <c r="M68" s="39"/>
      <c r="N68" s="39"/>
      <c r="O68" s="225"/>
    </row>
    <row r="69" customFormat="false" ht="12.75" hidden="true" customHeight="false" outlineLevel="0" collapsed="false">
      <c r="J69" s="46"/>
      <c r="K69" s="39"/>
      <c r="L69" s="39"/>
      <c r="M69" s="39"/>
      <c r="N69" s="39"/>
      <c r="O69" s="225"/>
    </row>
    <row r="70" customFormat="false" ht="12.75" hidden="true" customHeight="false" outlineLevel="0" collapsed="false">
      <c r="J70" s="46"/>
      <c r="K70" s="39"/>
      <c r="L70" s="39"/>
      <c r="M70" s="39"/>
      <c r="N70" s="39"/>
      <c r="O70" s="225"/>
    </row>
    <row r="71" customFormat="false" ht="12.75" hidden="true" customHeight="false" outlineLevel="0" collapsed="false">
      <c r="J71" s="46"/>
      <c r="K71" s="39"/>
      <c r="L71" s="39"/>
      <c r="M71" s="39"/>
      <c r="N71" s="39"/>
      <c r="O71" s="225"/>
    </row>
    <row r="72" customFormat="false" ht="12.75" hidden="true" customHeight="false" outlineLevel="0" collapsed="false">
      <c r="J72" s="46"/>
      <c r="K72" s="39"/>
      <c r="L72" s="39"/>
      <c r="M72" s="39"/>
      <c r="N72" s="39"/>
      <c r="O72" s="225"/>
    </row>
    <row r="73" customFormat="false" ht="12.75" hidden="false" customHeight="false" outlineLevel="0" collapsed="false">
      <c r="B73" s="227" t="s">
        <v>68</v>
      </c>
      <c r="C73" s="165"/>
      <c r="D73" s="165"/>
      <c r="E73" s="165"/>
      <c r="F73" s="224" t="n">
        <f aca="false">+H48+W48</f>
        <v>909749</v>
      </c>
      <c r="J73" s="46" t="s">
        <v>53</v>
      </c>
      <c r="K73" s="39"/>
      <c r="L73" s="39"/>
      <c r="M73" s="39"/>
      <c r="N73" s="39"/>
      <c r="O73" s="228" t="n">
        <f aca="false">O65/((now-1)-36160)</f>
        <v>9346.74193548387</v>
      </c>
      <c r="R73" s="15"/>
    </row>
    <row r="74" customFormat="false" ht="13.5" hidden="false" customHeight="false" outlineLevel="0" collapsed="false">
      <c r="B74" s="220" t="s">
        <v>62</v>
      </c>
      <c r="C74" s="171"/>
      <c r="D74" s="172"/>
      <c r="E74" s="172"/>
      <c r="F74" s="226" t="n">
        <f aca="false">+F64+O74</f>
        <v>62845.0628742515</v>
      </c>
      <c r="J74" s="220" t="s">
        <v>57</v>
      </c>
      <c r="K74" s="171"/>
      <c r="L74" s="171"/>
      <c r="M74" s="171"/>
      <c r="N74" s="171"/>
      <c r="O74" s="226" t="n">
        <f aca="false">(+O64-O65)/(36526-now)</f>
        <v>26452.8473053892</v>
      </c>
    </row>
    <row r="76" customFormat="false" ht="12.75" hidden="false" customHeight="false" outlineLevel="0" collapsed="false">
      <c r="B76" s="229"/>
      <c r="C76" s="229"/>
      <c r="D76" s="1" t="s">
        <v>69</v>
      </c>
    </row>
    <row r="78" customFormat="false" ht="12.75" hidden="false" customHeight="false" outlineLevel="0" collapsed="false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</row>
    <row r="79" customFormat="false" ht="12.75" hidden="false" customHeight="false" outlineLevel="0" collapsed="false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</row>
    <row r="82" customFormat="false" ht="12.75" hidden="false" customHeight="false" outlineLevel="0" collapsed="false">
      <c r="A82" s="183"/>
      <c r="B82" s="183"/>
      <c r="C82" s="183"/>
      <c r="D82" s="0"/>
      <c r="E82" s="0"/>
      <c r="F82" s="0"/>
      <c r="G82" s="0"/>
      <c r="H82" s="183"/>
      <c r="I82" s="183"/>
      <c r="J82" s="183"/>
      <c r="K82" s="183"/>
      <c r="L82" s="0"/>
      <c r="M82" s="0"/>
      <c r="N82" s="0"/>
      <c r="O82" s="0"/>
      <c r="P82" s="0"/>
      <c r="Q82" s="0"/>
      <c r="R82" s="0"/>
      <c r="S82" s="0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  <c r="BK82" s="183"/>
      <c r="BL82" s="183"/>
      <c r="BM82" s="183"/>
      <c r="BN82" s="183"/>
      <c r="BO82" s="183"/>
      <c r="BP82" s="183"/>
      <c r="BQ82" s="183"/>
      <c r="BR82" s="183"/>
      <c r="BS82" s="183"/>
      <c r="BT82" s="183"/>
      <c r="BU82" s="183"/>
      <c r="BV82" s="183"/>
      <c r="BW82" s="183"/>
      <c r="BX82" s="183"/>
      <c r="BY82" s="183"/>
      <c r="BZ82" s="183"/>
      <c r="CA82" s="183"/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  <c r="CN82" s="183"/>
      <c r="CO82" s="183"/>
      <c r="CP82" s="183"/>
      <c r="CQ82" s="183"/>
      <c r="CR82" s="183"/>
      <c r="CS82" s="183"/>
      <c r="CT82" s="183"/>
      <c r="CU82" s="183"/>
      <c r="CV82" s="183"/>
      <c r="CW82" s="183"/>
      <c r="CX82" s="183"/>
      <c r="CY82" s="183"/>
      <c r="CZ82" s="183"/>
      <c r="DA82" s="183"/>
      <c r="DB82" s="183"/>
      <c r="DC82" s="183"/>
      <c r="DD82" s="183"/>
      <c r="DE82" s="183"/>
      <c r="DF82" s="183"/>
      <c r="DG82" s="183"/>
      <c r="DH82" s="183"/>
      <c r="DI82" s="183"/>
      <c r="DJ82" s="183"/>
      <c r="DK82" s="183"/>
      <c r="DL82" s="183"/>
      <c r="DM82" s="183"/>
      <c r="DN82" s="183"/>
      <c r="DO82" s="183"/>
      <c r="DP82" s="183"/>
      <c r="DQ82" s="183"/>
      <c r="DR82" s="183"/>
      <c r="DS82" s="183"/>
      <c r="DT82" s="183"/>
      <c r="DU82" s="183"/>
      <c r="DV82" s="183"/>
      <c r="DW82" s="183"/>
      <c r="DX82" s="183"/>
      <c r="DY82" s="183"/>
      <c r="DZ82" s="183"/>
      <c r="EA82" s="183"/>
      <c r="EB82" s="183"/>
      <c r="EC82" s="183"/>
      <c r="ED82" s="183"/>
      <c r="EE82" s="183"/>
      <c r="EF82" s="183"/>
      <c r="EG82" s="183"/>
      <c r="EH82" s="183"/>
      <c r="EI82" s="183"/>
      <c r="EJ82" s="183"/>
      <c r="EK82" s="183"/>
      <c r="EL82" s="183"/>
      <c r="EM82" s="183"/>
      <c r="EN82" s="183"/>
      <c r="EO82" s="183"/>
      <c r="EP82" s="183"/>
      <c r="EQ82" s="183"/>
      <c r="ER82" s="183"/>
      <c r="ES82" s="183"/>
      <c r="ET82" s="183"/>
      <c r="EU82" s="183"/>
      <c r="EV82" s="183"/>
      <c r="EW82" s="183"/>
      <c r="EX82" s="183"/>
      <c r="EY82" s="183"/>
      <c r="EZ82" s="183"/>
      <c r="FA82" s="183"/>
      <c r="FB82" s="183"/>
      <c r="FC82" s="183"/>
      <c r="FD82" s="183"/>
      <c r="FE82" s="183"/>
      <c r="FF82" s="183"/>
      <c r="FG82" s="183"/>
      <c r="FH82" s="183"/>
      <c r="FI82" s="183"/>
      <c r="FJ82" s="183"/>
      <c r="FK82" s="183"/>
      <c r="FL82" s="183"/>
      <c r="FM82" s="183"/>
      <c r="FN82" s="183"/>
      <c r="FO82" s="183"/>
      <c r="FP82" s="183"/>
      <c r="FQ82" s="183"/>
      <c r="FR82" s="183"/>
      <c r="FS82" s="183"/>
      <c r="FT82" s="183"/>
      <c r="FU82" s="183"/>
      <c r="FV82" s="183"/>
      <c r="FW82" s="183"/>
      <c r="FX82" s="183"/>
      <c r="FY82" s="183"/>
      <c r="FZ82" s="183"/>
      <c r="GA82" s="183"/>
      <c r="GB82" s="183"/>
      <c r="GC82" s="183"/>
      <c r="GD82" s="183"/>
      <c r="GE82" s="183"/>
      <c r="GF82" s="183"/>
      <c r="GG82" s="183"/>
      <c r="GH82" s="183"/>
      <c r="GI82" s="183"/>
      <c r="GJ82" s="183"/>
      <c r="GK82" s="183"/>
      <c r="GL82" s="183"/>
      <c r="GM82" s="183"/>
      <c r="GN82" s="183"/>
      <c r="GO82" s="183"/>
      <c r="GP82" s="183"/>
      <c r="GQ82" s="183"/>
      <c r="GR82" s="183"/>
      <c r="GS82" s="183"/>
      <c r="GT82" s="183"/>
      <c r="GU82" s="183"/>
      <c r="GV82" s="183"/>
      <c r="GW82" s="183"/>
      <c r="GX82" s="183"/>
      <c r="GY82" s="183"/>
      <c r="GZ82" s="183"/>
      <c r="HA82" s="183"/>
      <c r="HB82" s="183"/>
      <c r="HC82" s="183"/>
      <c r="HD82" s="183"/>
      <c r="HE82" s="183"/>
      <c r="HF82" s="183"/>
      <c r="HG82" s="183"/>
      <c r="HH82" s="183"/>
      <c r="HI82" s="183"/>
      <c r="HJ82" s="183"/>
      <c r="HK82" s="183"/>
      <c r="HL82" s="183"/>
      <c r="HM82" s="183"/>
      <c r="HN82" s="183"/>
      <c r="HO82" s="183"/>
      <c r="HP82" s="183"/>
      <c r="HQ82" s="183"/>
      <c r="HR82" s="183"/>
      <c r="HS82" s="183"/>
      <c r="HT82" s="183"/>
      <c r="HU82" s="183"/>
      <c r="HV82" s="183"/>
      <c r="HW82" s="183"/>
      <c r="HX82" s="183"/>
      <c r="HY82" s="183"/>
      <c r="HZ82" s="183"/>
      <c r="IA82" s="183"/>
      <c r="IB82" s="183"/>
      <c r="IC82" s="183"/>
      <c r="ID82" s="183"/>
      <c r="IE82" s="183"/>
      <c r="IF82" s="183"/>
      <c r="IG82" s="183"/>
      <c r="IH82" s="183"/>
      <c r="II82" s="183"/>
      <c r="IJ82" s="183"/>
      <c r="IK82" s="183"/>
      <c r="IL82" s="183"/>
      <c r="IM82" s="183"/>
      <c r="IN82" s="183"/>
      <c r="IO82" s="183"/>
      <c r="IP82" s="183"/>
      <c r="IQ82" s="183"/>
      <c r="IR82" s="183"/>
      <c r="IS82" s="183"/>
      <c r="IT82" s="183"/>
      <c r="IU82" s="183"/>
      <c r="IV82" s="183"/>
      <c r="IW82" s="183"/>
    </row>
    <row r="83" customFormat="false" ht="12.75" hidden="false" customHeight="false" outlineLevel="0" collapsed="false">
      <c r="A83" s="183"/>
      <c r="B83" s="183"/>
      <c r="C83" s="183"/>
      <c r="D83" s="0"/>
      <c r="E83" s="0"/>
      <c r="F83" s="0"/>
      <c r="G83" s="0"/>
      <c r="H83" s="183"/>
      <c r="I83" s="183"/>
      <c r="J83" s="183"/>
      <c r="K83" s="183"/>
      <c r="L83" s="0"/>
      <c r="M83" s="0"/>
      <c r="N83" s="0"/>
      <c r="O83" s="0"/>
      <c r="P83" s="0"/>
      <c r="Q83" s="0"/>
      <c r="R83" s="0"/>
      <c r="S83" s="0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  <c r="CR83" s="183"/>
      <c r="CS83" s="183"/>
      <c r="CT83" s="183"/>
      <c r="CU83" s="183"/>
      <c r="CV83" s="183"/>
      <c r="CW83" s="183"/>
      <c r="CX83" s="183"/>
      <c r="CY83" s="183"/>
      <c r="CZ83" s="183"/>
      <c r="DA83" s="183"/>
      <c r="DB83" s="183"/>
      <c r="DC83" s="183"/>
      <c r="DD83" s="183"/>
      <c r="DE83" s="183"/>
      <c r="DF83" s="183"/>
      <c r="DG83" s="183"/>
      <c r="DH83" s="183"/>
      <c r="DI83" s="183"/>
      <c r="DJ83" s="183"/>
      <c r="DK83" s="183"/>
      <c r="DL83" s="183"/>
      <c r="DM83" s="183"/>
      <c r="DN83" s="183"/>
      <c r="DO83" s="183"/>
      <c r="DP83" s="183"/>
      <c r="DQ83" s="183"/>
      <c r="DR83" s="183"/>
      <c r="DS83" s="183"/>
      <c r="DT83" s="183"/>
      <c r="DU83" s="183"/>
      <c r="DV83" s="183"/>
      <c r="DW83" s="183"/>
      <c r="DX83" s="183"/>
      <c r="DY83" s="183"/>
      <c r="DZ83" s="183"/>
      <c r="EA83" s="183"/>
      <c r="EB83" s="183"/>
      <c r="EC83" s="183"/>
      <c r="ED83" s="183"/>
      <c r="EE83" s="183"/>
      <c r="EF83" s="183"/>
      <c r="EG83" s="183"/>
      <c r="EH83" s="183"/>
      <c r="EI83" s="183"/>
      <c r="EJ83" s="183"/>
      <c r="EK83" s="183"/>
      <c r="EL83" s="183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83"/>
      <c r="FG83" s="183"/>
      <c r="FH83" s="183"/>
      <c r="FI83" s="183"/>
      <c r="FJ83" s="183"/>
      <c r="FK83" s="183"/>
      <c r="FL83" s="183"/>
      <c r="FM83" s="183"/>
      <c r="FN83" s="183"/>
      <c r="FO83" s="183"/>
      <c r="FP83" s="183"/>
      <c r="FQ83" s="183"/>
      <c r="FR83" s="183"/>
      <c r="FS83" s="183"/>
      <c r="FT83" s="183"/>
      <c r="FU83" s="183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  <c r="GW83" s="183"/>
      <c r="GX83" s="183"/>
      <c r="GY83" s="183"/>
      <c r="GZ83" s="183"/>
      <c r="HA83" s="183"/>
      <c r="HB83" s="183"/>
      <c r="HC83" s="183"/>
      <c r="HD83" s="183"/>
      <c r="HE83" s="183"/>
      <c r="HF83" s="183"/>
      <c r="HG83" s="183"/>
      <c r="HH83" s="183"/>
      <c r="HI83" s="183"/>
      <c r="HJ83" s="183"/>
      <c r="HK83" s="183"/>
      <c r="HL83" s="183"/>
      <c r="HM83" s="183"/>
      <c r="HN83" s="183"/>
      <c r="HO83" s="183"/>
      <c r="HP83" s="183"/>
      <c r="HQ83" s="183"/>
      <c r="HR83" s="183"/>
      <c r="HS83" s="183"/>
      <c r="HT83" s="183"/>
      <c r="HU83" s="183"/>
      <c r="HV83" s="183"/>
      <c r="HW83" s="183"/>
      <c r="HX83" s="183"/>
      <c r="HY83" s="183"/>
      <c r="HZ83" s="183"/>
      <c r="IA83" s="183"/>
      <c r="IB83" s="183"/>
      <c r="IC83" s="183"/>
      <c r="ID83" s="183"/>
      <c r="IE83" s="183"/>
      <c r="IF83" s="183"/>
      <c r="IG83" s="183"/>
      <c r="IH83" s="183"/>
      <c r="II83" s="183"/>
      <c r="IJ83" s="183"/>
      <c r="IK83" s="183"/>
      <c r="IL83" s="183"/>
      <c r="IM83" s="183"/>
      <c r="IN83" s="183"/>
      <c r="IO83" s="183"/>
      <c r="IP83" s="183"/>
      <c r="IQ83" s="183"/>
      <c r="IR83" s="183"/>
      <c r="IS83" s="183"/>
      <c r="IT83" s="183"/>
      <c r="IU83" s="183"/>
      <c r="IV83" s="183"/>
      <c r="IW83" s="183"/>
    </row>
    <row r="84" customFormat="false" ht="12.75" hidden="false" customHeight="false" outlineLevel="0" collapsed="false">
      <c r="D84" s="0"/>
      <c r="E84" s="0"/>
      <c r="F84" s="0"/>
      <c r="G84" s="0"/>
    </row>
    <row r="94" customFormat="false" ht="12.75" hidden="false" customHeight="false" outlineLevel="0" collapsed="false">
      <c r="A94" s="1" t="s">
        <v>45</v>
      </c>
    </row>
    <row r="95" customFormat="false" ht="12.75" hidden="false" customHeight="false" outlineLevel="0" collapsed="false">
      <c r="A95" s="1" t="n">
        <v>1</v>
      </c>
    </row>
  </sheetData>
  <mergeCells count="4">
    <mergeCell ref="D12:G12"/>
    <mergeCell ref="L12:O12"/>
    <mergeCell ref="T12:V12"/>
    <mergeCell ref="AA12:AC12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16" activePane="bottomRight" state="frozen"/>
      <selection pane="topLeft" activeCell="A3" activeCellId="0" sqref="A3"/>
      <selection pane="topRight" activeCell="B3" activeCellId="0" sqref="B3"/>
      <selection pane="bottomLeft" activeCell="A16" activeCellId="0" sqref="A16"/>
      <selection pane="bottomRight" activeCell="H30" activeCellId="0" sqref="H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5.28"/>
    <col collapsed="false" customWidth="true" hidden="false" outlineLevel="0" max="47" min="47" style="1" width="12.28"/>
    <col collapsed="false" customWidth="true" hidden="false" outlineLevel="0" max="48" min="48" style="1" width="2.42"/>
    <col collapsed="false" customWidth="true" hidden="false" outlineLevel="0" max="49" min="49" style="1" width="10.28"/>
    <col collapsed="false" customWidth="true" hidden="false" outlineLevel="0" max="50" min="50" style="1" width="1.99"/>
    <col collapsed="false" customWidth="true" hidden="false" outlineLevel="0" max="52" min="51" style="1" width="13.41"/>
    <col collapsed="false" customWidth="true" hidden="false" outlineLevel="0" max="53" min="53" style="1" width="12.85"/>
    <col collapsed="false" customWidth="true" hidden="false" outlineLevel="0" max="54" min="54" style="1" width="11.56"/>
    <col collapsed="false" customWidth="true" hidden="false" outlineLevel="0" max="55" min="55" style="1" width="10.71"/>
    <col collapsed="false" customWidth="false" hidden="false" outlineLevel="0" max="257" min="56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29</v>
      </c>
      <c r="C2" s="7"/>
      <c r="D2" s="8"/>
      <c r="E2" s="7"/>
      <c r="H2" s="9" t="n">
        <v>25000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36557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36586</v>
      </c>
      <c r="AS5" s="1" t="s">
        <v>6</v>
      </c>
      <c r="AU5" s="13" t="n">
        <f aca="false">time</f>
        <v>45926.9765005115</v>
      </c>
    </row>
    <row r="6" customFormat="false" ht="19.5" hidden="false" customHeight="false" outlineLevel="0" collapsed="false">
      <c r="A6" s="14" t="s">
        <v>70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36586</v>
      </c>
      <c r="AT6" s="16" t="n">
        <f aca="true">NOW()</f>
        <v>45926.9765005115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18" t="s">
        <v>71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  <c r="AG8" s="230"/>
      <c r="AU8" s="22"/>
      <c r="AV8" s="22"/>
      <c r="AW8" s="22"/>
      <c r="AX8" s="22"/>
      <c r="AY8" s="22"/>
      <c r="AZ8" s="22"/>
      <c r="BA8" s="22"/>
      <c r="BB8" s="22"/>
      <c r="BC8" s="22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6"/>
      <c r="AV9" s="36"/>
      <c r="AW9" s="22"/>
      <c r="AX9" s="36"/>
      <c r="AY9" s="22"/>
      <c r="AZ9" s="22"/>
      <c r="BB9" s="22"/>
      <c r="BC9" s="22"/>
    </row>
    <row r="10" customFormat="false" ht="15.75" hidden="false" customHeight="true" outlineLevel="0" collapsed="false">
      <c r="B10" s="41" t="s">
        <v>16</v>
      </c>
      <c r="D10" s="42"/>
      <c r="H10" s="42" t="s">
        <v>72</v>
      </c>
      <c r="J10" s="43" t="n">
        <f aca="false">hplr</f>
        <v>25000</v>
      </c>
      <c r="L10" s="41" t="s">
        <v>18</v>
      </c>
      <c r="N10" s="42"/>
      <c r="R10" s="42" t="str">
        <f aca="false">H10</f>
        <v>Feb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42"/>
      <c r="BA10" s="42"/>
      <c r="BC10" s="44"/>
    </row>
    <row r="11" customFormat="false" ht="13.5" hidden="false" customHeight="fals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  <c r="AY11" s="45"/>
      <c r="AZ11" s="45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725000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870000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  <c r="AU12" s="50"/>
      <c r="AV12" s="50"/>
      <c r="AW12" s="50"/>
      <c r="AX12" s="50"/>
      <c r="AY12" s="50"/>
      <c r="AZ12" s="50"/>
      <c r="BA12" s="50"/>
      <c r="BB12" s="50"/>
      <c r="BC12" s="15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33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  <c r="AU13" s="57"/>
      <c r="AV13" s="57"/>
      <c r="AW13" s="57"/>
      <c r="AX13" s="57"/>
      <c r="AY13" s="50"/>
      <c r="AZ13" s="50"/>
      <c r="BA13" s="50"/>
      <c r="BB13" s="57"/>
      <c r="BC13" s="57"/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n">
        <v>17806000</v>
      </c>
      <c r="H14" s="75" t="n">
        <v>4132</v>
      </c>
      <c r="I14" s="72" t="s">
        <v>38</v>
      </c>
      <c r="J14" s="72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72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79" t="s">
        <v>39</v>
      </c>
      <c r="AD14" s="77"/>
      <c r="AE14" s="231" t="s">
        <v>40</v>
      </c>
      <c r="AF14" s="71"/>
      <c r="AG14" s="232" t="s">
        <v>20</v>
      </c>
      <c r="AH14" s="233" t="s">
        <v>21</v>
      </c>
      <c r="AI14" s="234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7"/>
      <c r="AV14" s="77"/>
      <c r="AW14" s="77"/>
      <c r="AX14" s="77"/>
      <c r="AY14" s="77"/>
      <c r="AZ14" s="77"/>
      <c r="BA14" s="77"/>
      <c r="BB14" s="77"/>
      <c r="BC14" s="77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235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235" t="s">
        <v>43</v>
      </c>
      <c r="U15" s="71"/>
      <c r="V15" s="89"/>
      <c r="W15" s="77"/>
      <c r="X15" s="77"/>
      <c r="Y15" s="77"/>
      <c r="Z15" s="77"/>
      <c r="AA15" s="77"/>
      <c r="AB15" s="91"/>
      <c r="AC15" s="236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7"/>
      <c r="AV15" s="77"/>
      <c r="AW15" s="77"/>
      <c r="AX15" s="77"/>
      <c r="AY15" s="77"/>
      <c r="AZ15" s="77"/>
      <c r="BA15" s="77"/>
      <c r="BB15" s="77"/>
      <c r="BC15" s="77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16" t="n">
        <v>1</v>
      </c>
      <c r="B16" s="95" t="n">
        <v>0</v>
      </c>
      <c r="C16" s="96"/>
      <c r="D16" s="109" t="n">
        <v>0</v>
      </c>
      <c r="E16" s="96"/>
      <c r="F16" s="110" t="n">
        <v>10000</v>
      </c>
      <c r="G16" s="110" t="n">
        <v>20000</v>
      </c>
      <c r="H16" s="110" t="n">
        <v>0</v>
      </c>
      <c r="I16" s="110" t="n">
        <v>0</v>
      </c>
      <c r="J16" s="117" t="n">
        <f aca="false">SUM(B16:I16)</f>
        <v>30000</v>
      </c>
      <c r="K16" s="118"/>
      <c r="L16" s="95" t="n">
        <v>60000</v>
      </c>
      <c r="M16" s="119"/>
      <c r="N16" s="109"/>
      <c r="O16" s="119"/>
      <c r="P16" s="103"/>
      <c r="Q16" s="103"/>
      <c r="R16" s="103" t="n">
        <v>0</v>
      </c>
      <c r="S16" s="103" t="n">
        <v>0</v>
      </c>
      <c r="T16" s="105" t="n">
        <f aca="false">SUM(L16:S16)</f>
        <v>60000</v>
      </c>
      <c r="U16" s="116"/>
      <c r="V16" s="106" t="n">
        <f aca="false">IF(AO16=1,0,IF((25000-L16-B16-AU16)&lt;0,0,25000-L16-B16-AU16))</f>
        <v>0</v>
      </c>
      <c r="W16" s="120"/>
      <c r="X16" s="109" t="n">
        <v>0</v>
      </c>
      <c r="Y16" s="121"/>
      <c r="Z16" s="109" t="n">
        <v>0</v>
      </c>
      <c r="AA16" s="110" t="n">
        <v>0</v>
      </c>
      <c r="AB16" s="111" t="n">
        <v>0</v>
      </c>
      <c r="AC16" s="117" t="n">
        <f aca="false">SUM(V16:AB16)</f>
        <v>0</v>
      </c>
      <c r="AD16" s="116"/>
      <c r="AE16" s="122" t="n">
        <f aca="false">+AC16+T16+J16</f>
        <v>90000</v>
      </c>
      <c r="AF16" s="116"/>
      <c r="AG16" s="123" t="n">
        <f aca="false">B16+L16+V16+AU16</f>
        <v>60000</v>
      </c>
      <c r="AH16" s="116" t="n">
        <f aca="false">D16+N16+X16</f>
        <v>0</v>
      </c>
      <c r="AI16" s="124" t="n">
        <f aca="false">AB16+AA16+Z16+S16+R16+Q16+P16+I16+H16+G16+F16</f>
        <v>30000</v>
      </c>
      <c r="AJ16" s="116"/>
      <c r="AK16" s="103" t="n">
        <f aca="false">B16+L16</f>
        <v>60000</v>
      </c>
      <c r="AL16" s="103" t="n">
        <f aca="false">V16</f>
        <v>0</v>
      </c>
      <c r="AM16" s="103" t="n">
        <f aca="false">SUM(AK16:AL16)</f>
        <v>60000</v>
      </c>
      <c r="AN16" s="116"/>
      <c r="AO16" s="116" t="n">
        <f aca="false">IF(now&gt;AR16-1,1,"")</f>
        <v>1</v>
      </c>
      <c r="AP16" s="116"/>
      <c r="AQ16" s="116"/>
      <c r="AR16" s="116" t="n">
        <f aca="false">+AR4</f>
        <v>36557</v>
      </c>
      <c r="AS16" s="125" t="n">
        <v>36557</v>
      </c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</row>
    <row r="17" customFormat="false" ht="15" hidden="false" customHeight="true" outlineLevel="0" collapsed="false">
      <c r="A17" s="116" t="n">
        <f aca="false">+A16+1</f>
        <v>2</v>
      </c>
      <c r="B17" s="95" t="n">
        <v>90000</v>
      </c>
      <c r="C17" s="96"/>
      <c r="D17" s="109" t="n">
        <v>0</v>
      </c>
      <c r="E17" s="96"/>
      <c r="F17" s="110" t="n">
        <v>10000</v>
      </c>
      <c r="G17" s="110" t="n">
        <v>20000</v>
      </c>
      <c r="H17" s="110" t="n">
        <v>0</v>
      </c>
      <c r="I17" s="110" t="n">
        <f aca="false">I16</f>
        <v>0</v>
      </c>
      <c r="J17" s="117" t="n">
        <f aca="false">SUM(B17:I17)</f>
        <v>120000</v>
      </c>
      <c r="K17" s="118"/>
      <c r="L17" s="95" t="n">
        <v>60000</v>
      </c>
      <c r="M17" s="119"/>
      <c r="N17" s="109"/>
      <c r="O17" s="119"/>
      <c r="P17" s="103" t="n">
        <v>0</v>
      </c>
      <c r="Q17" s="103" t="n">
        <v>0</v>
      </c>
      <c r="R17" s="103" t="n">
        <v>0</v>
      </c>
      <c r="S17" s="103" t="n">
        <v>0</v>
      </c>
      <c r="T17" s="105" t="n">
        <f aca="false">SUM(L17:S17)</f>
        <v>60000</v>
      </c>
      <c r="U17" s="116"/>
      <c r="V17" s="106" t="n">
        <f aca="false">IF(AO17=1,0,IF((25000-L17-B17-AU17)&lt;0,0,25000-L17-B17-AU17))</f>
        <v>0</v>
      </c>
      <c r="W17" s="120"/>
      <c r="X17" s="109" t="n">
        <v>0</v>
      </c>
      <c r="Y17" s="121"/>
      <c r="Z17" s="109" t="n">
        <v>0</v>
      </c>
      <c r="AA17" s="110" t="n">
        <v>0</v>
      </c>
      <c r="AB17" s="111" t="n">
        <v>0</v>
      </c>
      <c r="AC17" s="117" t="n">
        <f aca="false">SUM(V17:AB17)</f>
        <v>0</v>
      </c>
      <c r="AD17" s="116"/>
      <c r="AE17" s="122" t="n">
        <f aca="false">+AC17+T17+J17</f>
        <v>180000</v>
      </c>
      <c r="AF17" s="116"/>
      <c r="AG17" s="123" t="n">
        <f aca="false">B17+L17+V17+AU17</f>
        <v>150000</v>
      </c>
      <c r="AH17" s="116" t="n">
        <f aca="false">D17+N17+X17</f>
        <v>0</v>
      </c>
      <c r="AI17" s="124" t="n">
        <f aca="false">AB17+AA17+Z17+S17+R17+Q17+P17+I17+H17+G17+F17</f>
        <v>30000</v>
      </c>
      <c r="AJ17" s="116"/>
      <c r="AK17" s="103" t="n">
        <f aca="false">B17+L17</f>
        <v>150000</v>
      </c>
      <c r="AL17" s="103" t="n">
        <f aca="false">V17</f>
        <v>0</v>
      </c>
      <c r="AM17" s="103" t="n">
        <f aca="false">SUM(AK17:AL17)</f>
        <v>150000</v>
      </c>
      <c r="AN17" s="116"/>
      <c r="AO17" s="116" t="n">
        <f aca="false">IF(now-1&gt;AR17,1,"")</f>
        <v>1</v>
      </c>
      <c r="AP17" s="116"/>
      <c r="AQ17" s="116"/>
      <c r="AR17" s="116" t="n">
        <f aca="false">AR16+1</f>
        <v>36558</v>
      </c>
      <c r="AS17" s="125" t="n">
        <f aca="false">+AS16+1</f>
        <v>36558</v>
      </c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  <c r="IW17" s="116"/>
    </row>
    <row r="18" customFormat="false" ht="15" hidden="false" customHeight="true" outlineLevel="0" collapsed="false">
      <c r="A18" s="116" t="n">
        <f aca="false">+A17+1</f>
        <v>3</v>
      </c>
      <c r="B18" s="95" t="n">
        <v>66625</v>
      </c>
      <c r="C18" s="96"/>
      <c r="D18" s="109"/>
      <c r="E18" s="96"/>
      <c r="F18" s="110"/>
      <c r="G18" s="110" t="n">
        <v>0</v>
      </c>
      <c r="H18" s="110" t="n">
        <v>0</v>
      </c>
      <c r="I18" s="110" t="n">
        <f aca="false">I17</f>
        <v>0</v>
      </c>
      <c r="J18" s="117" t="n">
        <f aca="false">SUM(B18:I18)</f>
        <v>66625</v>
      </c>
      <c r="K18" s="118"/>
      <c r="L18" s="95" t="n">
        <v>0</v>
      </c>
      <c r="M18" s="119"/>
      <c r="N18" s="109"/>
      <c r="O18" s="119"/>
      <c r="P18" s="103" t="n">
        <v>30000</v>
      </c>
      <c r="Q18" s="103" t="n">
        <v>0</v>
      </c>
      <c r="R18" s="103" t="n">
        <v>0</v>
      </c>
      <c r="S18" s="103" t="n">
        <v>0</v>
      </c>
      <c r="T18" s="105" t="n">
        <f aca="false">SUM(L18:S18)</f>
        <v>30000</v>
      </c>
      <c r="U18" s="116"/>
      <c r="V18" s="106" t="n">
        <f aca="false">IF(AO18=1,0,IF((25000-L18-B18-AU18)&lt;0,0,25000-L18-B18-AU18))</f>
        <v>0</v>
      </c>
      <c r="W18" s="120"/>
      <c r="X18" s="109" t="n">
        <v>0</v>
      </c>
      <c r="Y18" s="121"/>
      <c r="Z18" s="109" t="n">
        <f aca="false">IF(AO18=1,0,30000-P18-F18)</f>
        <v>0</v>
      </c>
      <c r="AA18" s="110" t="n">
        <v>0</v>
      </c>
      <c r="AB18" s="111" t="n">
        <v>0</v>
      </c>
      <c r="AC18" s="117" t="n">
        <f aca="false">SUM(V18:AB18)</f>
        <v>0</v>
      </c>
      <c r="AD18" s="116"/>
      <c r="AE18" s="122" t="n">
        <f aca="false">+AC18+T18+J18</f>
        <v>96625</v>
      </c>
      <c r="AF18" s="116"/>
      <c r="AG18" s="123" t="n">
        <f aca="false">B18+L18+V18+AU18</f>
        <v>66625</v>
      </c>
      <c r="AH18" s="116" t="n">
        <f aca="false">D18+N18+X18</f>
        <v>0</v>
      </c>
      <c r="AI18" s="124" t="n">
        <f aca="false">AB18+AA18+Z18+S18+R18+Q18+P18+I18+H18+G18+F18</f>
        <v>30000</v>
      </c>
      <c r="AJ18" s="116"/>
      <c r="AK18" s="103" t="n">
        <f aca="false">B18+L18</f>
        <v>66625</v>
      </c>
      <c r="AL18" s="103" t="n">
        <f aca="false">V18</f>
        <v>0</v>
      </c>
      <c r="AM18" s="103" t="n">
        <f aca="false">SUM(AK18:AL18)</f>
        <v>66625</v>
      </c>
      <c r="AN18" s="116"/>
      <c r="AO18" s="116" t="n">
        <f aca="false">IF(now-1&gt;AR18,1,"")</f>
        <v>1</v>
      </c>
      <c r="AP18" s="116"/>
      <c r="AQ18" s="116"/>
      <c r="AR18" s="116" t="n">
        <f aca="false">AR17+1</f>
        <v>36559</v>
      </c>
      <c r="AS18" s="125" t="n">
        <f aca="false">+AS17+1</f>
        <v>36559</v>
      </c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  <c r="IW18" s="116"/>
    </row>
    <row r="19" customFormat="false" ht="15" hidden="false" customHeight="true" outlineLevel="0" collapsed="false">
      <c r="A19" s="116" t="n">
        <f aca="false">+A18+1</f>
        <v>4</v>
      </c>
      <c r="B19" s="95" t="n">
        <v>118667</v>
      </c>
      <c r="C19" s="96"/>
      <c r="D19" s="109"/>
      <c r="E19" s="96"/>
      <c r="F19" s="110"/>
      <c r="G19" s="110" t="n">
        <v>0</v>
      </c>
      <c r="H19" s="110" t="n">
        <v>0</v>
      </c>
      <c r="I19" s="110" t="n">
        <f aca="false">I18</f>
        <v>0</v>
      </c>
      <c r="J19" s="117" t="n">
        <f aca="false">SUM(B19:I19)</f>
        <v>118667</v>
      </c>
      <c r="K19" s="118"/>
      <c r="L19" s="95" t="n">
        <v>30000</v>
      </c>
      <c r="M19" s="119"/>
      <c r="N19" s="109"/>
      <c r="O19" s="119"/>
      <c r="P19" s="103" t="n">
        <v>30000</v>
      </c>
      <c r="Q19" s="103"/>
      <c r="R19" s="103" t="n">
        <v>0</v>
      </c>
      <c r="S19" s="103" t="n">
        <v>0</v>
      </c>
      <c r="T19" s="105" t="n">
        <f aca="false">SUM(L19:S19)</f>
        <v>60000</v>
      </c>
      <c r="U19" s="116"/>
      <c r="V19" s="106" t="n">
        <f aca="false">IF(AO19=1,0,IF((25000-L19-B19-AU19)&lt;0,0,25000-L19-B19-AU19))</f>
        <v>0</v>
      </c>
      <c r="W19" s="120"/>
      <c r="X19" s="109" t="n">
        <v>0</v>
      </c>
      <c r="Y19" s="121"/>
      <c r="Z19" s="109" t="n">
        <f aca="false">IF(AO19=1,0,30000-P19-F19)</f>
        <v>0</v>
      </c>
      <c r="AA19" s="110" t="n">
        <v>0</v>
      </c>
      <c r="AB19" s="111" t="n">
        <v>0</v>
      </c>
      <c r="AC19" s="117" t="n">
        <f aca="false">SUM(V19:AB19)</f>
        <v>0</v>
      </c>
      <c r="AD19" s="116"/>
      <c r="AE19" s="122" t="n">
        <f aca="false">+AC19+T19+J19</f>
        <v>178667</v>
      </c>
      <c r="AF19" s="116"/>
      <c r="AG19" s="123" t="n">
        <f aca="false">B19+L19+V19+AU19</f>
        <v>148667</v>
      </c>
      <c r="AH19" s="116" t="n">
        <f aca="false">D19+N19+X19</f>
        <v>0</v>
      </c>
      <c r="AI19" s="124" t="n">
        <f aca="false">AB19+AA19+Z19+S19+R19+Q19+P19+I19+H19+G19+F19</f>
        <v>30000</v>
      </c>
      <c r="AJ19" s="116"/>
      <c r="AK19" s="103" t="n">
        <f aca="false">B19+L19</f>
        <v>148667</v>
      </c>
      <c r="AL19" s="103" t="n">
        <f aca="false">V19</f>
        <v>0</v>
      </c>
      <c r="AM19" s="103" t="n">
        <f aca="false">SUM(AK19:AL19)</f>
        <v>148667</v>
      </c>
      <c r="AN19" s="116"/>
      <c r="AO19" s="116" t="n">
        <f aca="false">IF(now-1&gt;AR19,1,"")</f>
        <v>1</v>
      </c>
      <c r="AP19" s="116"/>
      <c r="AQ19" s="116"/>
      <c r="AR19" s="116" t="n">
        <f aca="false">AR18+1</f>
        <v>36560</v>
      </c>
      <c r="AS19" s="125" t="n">
        <f aca="false">+AS18+1</f>
        <v>36560</v>
      </c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  <c r="IW19" s="116"/>
    </row>
    <row r="20" customFormat="false" ht="15" hidden="false" customHeight="true" outlineLevel="0" collapsed="false">
      <c r="A20" s="116" t="n">
        <f aca="false">+A19+1</f>
        <v>5</v>
      </c>
      <c r="B20" s="95" t="n">
        <v>70000</v>
      </c>
      <c r="C20" s="96"/>
      <c r="D20" s="109"/>
      <c r="E20" s="96"/>
      <c r="F20" s="110"/>
      <c r="G20" s="110" t="n">
        <v>0</v>
      </c>
      <c r="H20" s="110" t="n">
        <v>0</v>
      </c>
      <c r="I20" s="110" t="n">
        <f aca="false">I19</f>
        <v>0</v>
      </c>
      <c r="J20" s="117" t="n">
        <f aca="false">SUM(B20:I20)</f>
        <v>70000</v>
      </c>
      <c r="K20" s="118"/>
      <c r="L20" s="95" t="n">
        <v>30000</v>
      </c>
      <c r="M20" s="119"/>
      <c r="N20" s="109"/>
      <c r="O20" s="119"/>
      <c r="P20" s="103" t="n">
        <v>0</v>
      </c>
      <c r="Q20" s="103"/>
      <c r="R20" s="103" t="n">
        <v>0</v>
      </c>
      <c r="S20" s="103" t="n">
        <v>0</v>
      </c>
      <c r="T20" s="105" t="n">
        <f aca="false">SUM(L20:S20)</f>
        <v>30000</v>
      </c>
      <c r="U20" s="116"/>
      <c r="V20" s="106" t="n">
        <f aca="false">IF(AO20=1,0,IF((25000-L20-B20-AU20)&lt;0,0,25000-L20-B20-AU20))</f>
        <v>0</v>
      </c>
      <c r="W20" s="120"/>
      <c r="X20" s="109" t="n">
        <v>0</v>
      </c>
      <c r="Y20" s="121"/>
      <c r="Z20" s="109" t="n">
        <v>0</v>
      </c>
      <c r="AA20" s="110" t="n">
        <v>0</v>
      </c>
      <c r="AB20" s="111" t="n">
        <v>0</v>
      </c>
      <c r="AC20" s="117" t="n">
        <f aca="false">SUM(V20:AB20)</f>
        <v>0</v>
      </c>
      <c r="AD20" s="116"/>
      <c r="AE20" s="122" t="n">
        <f aca="false">+AC20+T20+J20</f>
        <v>100000</v>
      </c>
      <c r="AF20" s="116"/>
      <c r="AG20" s="123" t="n">
        <f aca="false">B20+L20+V20+AU20</f>
        <v>100000</v>
      </c>
      <c r="AH20" s="116" t="n">
        <f aca="false">D20+N20+X20</f>
        <v>0</v>
      </c>
      <c r="AI20" s="124" t="n">
        <f aca="false">AB20+AA20+Z20+S20+R20+Q20+P20+I20+H20+G20+F20</f>
        <v>0</v>
      </c>
      <c r="AJ20" s="116"/>
      <c r="AK20" s="103" t="n">
        <f aca="false">B20+L20</f>
        <v>100000</v>
      </c>
      <c r="AL20" s="103" t="n">
        <f aca="false">V20</f>
        <v>0</v>
      </c>
      <c r="AM20" s="103" t="n">
        <f aca="false">SUM(AK20:AL20)</f>
        <v>100000</v>
      </c>
      <c r="AN20" s="116"/>
      <c r="AO20" s="116" t="n">
        <f aca="false">IF(now-1&gt;AR20,1,"")</f>
        <v>1</v>
      </c>
      <c r="AP20" s="116"/>
      <c r="AQ20" s="116"/>
      <c r="AR20" s="116" t="n">
        <f aca="false">AR19+1</f>
        <v>36561</v>
      </c>
      <c r="AS20" s="125" t="n">
        <f aca="false">+AS19+1</f>
        <v>36561</v>
      </c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</row>
    <row r="21" customFormat="false" ht="15" hidden="false" customHeight="true" outlineLevel="0" collapsed="false">
      <c r="A21" s="116" t="n">
        <f aca="false">+A20+1</f>
        <v>6</v>
      </c>
      <c r="B21" s="95" t="n">
        <v>0</v>
      </c>
      <c r="C21" s="96"/>
      <c r="D21" s="109"/>
      <c r="E21" s="96"/>
      <c r="F21" s="110"/>
      <c r="G21" s="110" t="n">
        <v>0</v>
      </c>
      <c r="H21" s="110" t="n">
        <v>0</v>
      </c>
      <c r="I21" s="110" t="n">
        <f aca="false">I20</f>
        <v>0</v>
      </c>
      <c r="J21" s="117" t="n">
        <f aca="false">SUM(B21:I21)</f>
        <v>0</v>
      </c>
      <c r="K21" s="118"/>
      <c r="L21" s="95" t="n">
        <v>30000</v>
      </c>
      <c r="M21" s="119"/>
      <c r="N21" s="109"/>
      <c r="O21" s="119"/>
      <c r="P21" s="103" t="n">
        <v>0</v>
      </c>
      <c r="Q21" s="103"/>
      <c r="R21" s="103" t="n">
        <v>0</v>
      </c>
      <c r="S21" s="103" t="n">
        <v>0</v>
      </c>
      <c r="T21" s="105" t="n">
        <f aca="false">SUM(L21:S21)</f>
        <v>30000</v>
      </c>
      <c r="U21" s="116"/>
      <c r="V21" s="106" t="n">
        <f aca="false">IF(AO21=1,0,IF((25000-L21-B21-AU21)&lt;0,0,25000-L21-B21-AU21))</f>
        <v>0</v>
      </c>
      <c r="W21" s="120"/>
      <c r="X21" s="109" t="n">
        <v>0</v>
      </c>
      <c r="Y21" s="121"/>
      <c r="Z21" s="109" t="n">
        <v>0</v>
      </c>
      <c r="AA21" s="110" t="n">
        <v>0</v>
      </c>
      <c r="AB21" s="111" t="n">
        <v>0</v>
      </c>
      <c r="AC21" s="117" t="n">
        <f aca="false">SUM(V21:AB21)</f>
        <v>0</v>
      </c>
      <c r="AD21" s="116"/>
      <c r="AE21" s="122" t="n">
        <f aca="false">+AC21+T21+J21</f>
        <v>30000</v>
      </c>
      <c r="AF21" s="116"/>
      <c r="AG21" s="123" t="n">
        <f aca="false">B21+L21+V21+AU21</f>
        <v>30000</v>
      </c>
      <c r="AH21" s="116" t="n">
        <f aca="false">D21+N21+X21</f>
        <v>0</v>
      </c>
      <c r="AI21" s="124" t="n">
        <f aca="false">AB21+AA21+Z21+S21+R21+Q21+P21+I21+H21+G21+F21</f>
        <v>0</v>
      </c>
      <c r="AJ21" s="116"/>
      <c r="AK21" s="103" t="n">
        <f aca="false">B21+L21</f>
        <v>30000</v>
      </c>
      <c r="AL21" s="103" t="n">
        <f aca="false">V21</f>
        <v>0</v>
      </c>
      <c r="AM21" s="103" t="n">
        <f aca="false">SUM(AK21:AL21)</f>
        <v>30000</v>
      </c>
      <c r="AN21" s="116"/>
      <c r="AO21" s="116" t="n">
        <f aca="false">IF(now-1&gt;AR21,1,"")</f>
        <v>1</v>
      </c>
      <c r="AP21" s="116"/>
      <c r="AQ21" s="116"/>
      <c r="AR21" s="116" t="n">
        <f aca="false">AR20+1</f>
        <v>36562</v>
      </c>
      <c r="AS21" s="125" t="n">
        <f aca="false">+AS20+1</f>
        <v>36562</v>
      </c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</row>
    <row r="22" customFormat="false" ht="15" hidden="false" customHeight="true" outlineLevel="0" collapsed="false">
      <c r="A22" s="116" t="n">
        <f aca="false">+A21+1</f>
        <v>7</v>
      </c>
      <c r="B22" s="95" t="n">
        <v>20000</v>
      </c>
      <c r="C22" s="96"/>
      <c r="D22" s="109"/>
      <c r="E22" s="96"/>
      <c r="F22" s="110"/>
      <c r="G22" s="110" t="n">
        <v>0</v>
      </c>
      <c r="H22" s="110" t="n">
        <v>0</v>
      </c>
      <c r="I22" s="110" t="n">
        <f aca="false">I21</f>
        <v>0</v>
      </c>
      <c r="J22" s="117" t="n">
        <f aca="false">SUM(B22:I22)</f>
        <v>20000</v>
      </c>
      <c r="K22" s="118"/>
      <c r="L22" s="95"/>
      <c r="M22" s="119"/>
      <c r="N22" s="109"/>
      <c r="O22" s="119"/>
      <c r="P22" s="103" t="n">
        <v>30000</v>
      </c>
      <c r="Q22" s="103"/>
      <c r="R22" s="103" t="n">
        <v>0</v>
      </c>
      <c r="S22" s="103" t="n">
        <v>0</v>
      </c>
      <c r="T22" s="105" t="n">
        <f aca="false">SUM(L22:S22)</f>
        <v>30000</v>
      </c>
      <c r="U22" s="116"/>
      <c r="V22" s="106" t="n">
        <f aca="false">IF(AO22=1,0,IF((25000-L22-B22-AU22)&lt;0,0,25000-L22-B22-AU22))</f>
        <v>0</v>
      </c>
      <c r="W22" s="120"/>
      <c r="X22" s="109" t="n">
        <v>0</v>
      </c>
      <c r="Y22" s="121"/>
      <c r="Z22" s="109" t="n">
        <v>0</v>
      </c>
      <c r="AA22" s="110" t="n">
        <v>0</v>
      </c>
      <c r="AB22" s="111" t="n">
        <v>0</v>
      </c>
      <c r="AC22" s="117" t="n">
        <f aca="false">SUM(V22:AB22)</f>
        <v>0</v>
      </c>
      <c r="AD22" s="116"/>
      <c r="AE22" s="122" t="n">
        <f aca="false">+AC22+T22+J22</f>
        <v>50000</v>
      </c>
      <c r="AF22" s="116"/>
      <c r="AG22" s="123" t="n">
        <f aca="false">B22+L22+V22+AU22</f>
        <v>20000</v>
      </c>
      <c r="AH22" s="116" t="n">
        <f aca="false">D22+N22+X22</f>
        <v>0</v>
      </c>
      <c r="AI22" s="124" t="n">
        <f aca="false">AB22+AA22+Z22+S22+R22+Q22+P22+I22+H22+G22+F22</f>
        <v>30000</v>
      </c>
      <c r="AJ22" s="116"/>
      <c r="AK22" s="103" t="n">
        <f aca="false">B22+L22</f>
        <v>20000</v>
      </c>
      <c r="AL22" s="103" t="n">
        <f aca="false">V22</f>
        <v>0</v>
      </c>
      <c r="AM22" s="103" t="n">
        <f aca="false">SUM(AK22:AL22)</f>
        <v>20000</v>
      </c>
      <c r="AN22" s="116"/>
      <c r="AO22" s="116" t="n">
        <f aca="false">IF(now-1&gt;AR22,1,"")</f>
        <v>1</v>
      </c>
      <c r="AP22" s="116"/>
      <c r="AQ22" s="116"/>
      <c r="AR22" s="116" t="n">
        <f aca="false">AR21+1</f>
        <v>36563</v>
      </c>
      <c r="AS22" s="125" t="n">
        <f aca="false">+AS21+1</f>
        <v>36563</v>
      </c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</row>
    <row r="23" customFormat="false" ht="15" hidden="false" customHeight="true" outlineLevel="0" collapsed="false">
      <c r="A23" s="116" t="n">
        <f aca="false">+A22+1</f>
        <v>8</v>
      </c>
      <c r="B23" s="95" t="n">
        <v>0</v>
      </c>
      <c r="C23" s="96"/>
      <c r="D23" s="109"/>
      <c r="E23" s="96"/>
      <c r="F23" s="110" t="n">
        <v>30000</v>
      </c>
      <c r="G23" s="110" t="n">
        <v>0</v>
      </c>
      <c r="H23" s="110" t="n">
        <v>0</v>
      </c>
      <c r="I23" s="110" t="n">
        <f aca="false">I22</f>
        <v>0</v>
      </c>
      <c r="J23" s="117" t="n">
        <f aca="false">SUM(B23:I23)</f>
        <v>30000</v>
      </c>
      <c r="K23" s="118"/>
      <c r="L23" s="95" t="n">
        <v>60000</v>
      </c>
      <c r="M23" s="119"/>
      <c r="N23" s="109"/>
      <c r="O23" s="119"/>
      <c r="P23" s="103" t="n">
        <v>0</v>
      </c>
      <c r="Q23" s="103"/>
      <c r="R23" s="103" t="n">
        <v>0</v>
      </c>
      <c r="S23" s="103" t="n">
        <v>0</v>
      </c>
      <c r="T23" s="105" t="n">
        <f aca="false">SUM(L23:S23)</f>
        <v>60000</v>
      </c>
      <c r="U23" s="116"/>
      <c r="V23" s="106" t="n">
        <f aca="false">IF(AO23=1,0,IF((25000-L23-B23-AU23)&lt;0,0,25000-L23-B23-AU23))</f>
        <v>0</v>
      </c>
      <c r="W23" s="120"/>
      <c r="X23" s="109" t="n">
        <v>0</v>
      </c>
      <c r="Y23" s="121"/>
      <c r="Z23" s="109" t="n">
        <v>0</v>
      </c>
      <c r="AA23" s="110" t="n">
        <v>0</v>
      </c>
      <c r="AB23" s="111" t="n">
        <v>0</v>
      </c>
      <c r="AC23" s="117" t="n">
        <f aca="false">SUM(V23:AB23)</f>
        <v>0</v>
      </c>
      <c r="AD23" s="116"/>
      <c r="AE23" s="122" t="n">
        <f aca="false">+AC23+T23+J23</f>
        <v>90000</v>
      </c>
      <c r="AF23" s="116"/>
      <c r="AG23" s="123" t="n">
        <f aca="false">B23+L23+V23+AU23</f>
        <v>60000</v>
      </c>
      <c r="AH23" s="116" t="n">
        <f aca="false">D23+N23+X23</f>
        <v>0</v>
      </c>
      <c r="AI23" s="124" t="n">
        <f aca="false">AB23+AA23+Z23+S23+R23+Q23+P23+I23+H23+G23+F23</f>
        <v>30000</v>
      </c>
      <c r="AJ23" s="116"/>
      <c r="AK23" s="103" t="n">
        <f aca="false">B23+L23</f>
        <v>60000</v>
      </c>
      <c r="AL23" s="103" t="n">
        <f aca="false">V23</f>
        <v>0</v>
      </c>
      <c r="AM23" s="103" t="n">
        <f aca="false">SUM(AK23:AL23)</f>
        <v>60000</v>
      </c>
      <c r="AN23" s="116"/>
      <c r="AO23" s="116" t="n">
        <f aca="false">IF(now-1&gt;AR23,1,"")</f>
        <v>1</v>
      </c>
      <c r="AP23" s="116"/>
      <c r="AQ23" s="116"/>
      <c r="AR23" s="116" t="n">
        <f aca="false">AR22+1</f>
        <v>36564</v>
      </c>
      <c r="AS23" s="125" t="n">
        <f aca="false">+AS22+1</f>
        <v>36564</v>
      </c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5" hidden="false" customHeight="true" outlineLevel="0" collapsed="false">
      <c r="A24" s="116" t="n">
        <f aca="false">+A23+1</f>
        <v>9</v>
      </c>
      <c r="B24" s="95" t="n">
        <v>0</v>
      </c>
      <c r="C24" s="96"/>
      <c r="D24" s="109"/>
      <c r="E24" s="96"/>
      <c r="F24" s="110"/>
      <c r="G24" s="110" t="n">
        <v>0</v>
      </c>
      <c r="H24" s="110" t="n">
        <v>0</v>
      </c>
      <c r="I24" s="110" t="n">
        <f aca="false">I23</f>
        <v>0</v>
      </c>
      <c r="J24" s="117" t="n">
        <f aca="false">SUM(B24:I24)</f>
        <v>0</v>
      </c>
      <c r="K24" s="118"/>
      <c r="L24" s="95"/>
      <c r="M24" s="119"/>
      <c r="N24" s="109"/>
      <c r="O24" s="119"/>
      <c r="P24" s="103" t="n">
        <v>30000</v>
      </c>
      <c r="Q24" s="103"/>
      <c r="R24" s="103" t="n">
        <v>0</v>
      </c>
      <c r="S24" s="103" t="n">
        <v>0</v>
      </c>
      <c r="T24" s="105" t="n">
        <f aca="false">SUM(L24:S24)</f>
        <v>30000</v>
      </c>
      <c r="U24" s="116"/>
      <c r="V24" s="106" t="n">
        <v>0</v>
      </c>
      <c r="W24" s="120"/>
      <c r="X24" s="109" t="n">
        <v>0</v>
      </c>
      <c r="Y24" s="121"/>
      <c r="Z24" s="109" t="n">
        <v>0</v>
      </c>
      <c r="AA24" s="110" t="n">
        <v>0</v>
      </c>
      <c r="AB24" s="111" t="n">
        <v>0</v>
      </c>
      <c r="AC24" s="117" t="n">
        <f aca="false">SUM(V24:AB24)</f>
        <v>0</v>
      </c>
      <c r="AD24" s="116"/>
      <c r="AE24" s="122" t="n">
        <f aca="false">+AC24+T24+J24</f>
        <v>30000</v>
      </c>
      <c r="AF24" s="116"/>
      <c r="AG24" s="123" t="n">
        <f aca="false">B24+L24+V24+AU24</f>
        <v>0</v>
      </c>
      <c r="AH24" s="116" t="n">
        <f aca="false">D24+N24+X24</f>
        <v>0</v>
      </c>
      <c r="AI24" s="124" t="n">
        <f aca="false">AB24+AA24+Z24+S24+R24+Q24+P24+I24+H24+G24+F24</f>
        <v>30000</v>
      </c>
      <c r="AJ24" s="116"/>
      <c r="AK24" s="103" t="n">
        <f aca="false">B24+L24</f>
        <v>0</v>
      </c>
      <c r="AL24" s="103" t="n">
        <f aca="false">V24</f>
        <v>0</v>
      </c>
      <c r="AM24" s="103" t="n">
        <f aca="false">SUM(AK24:AL24)</f>
        <v>0</v>
      </c>
      <c r="AN24" s="116"/>
      <c r="AO24" s="116" t="n">
        <f aca="false">IF(now-1&gt;AR24,1,"")</f>
        <v>1</v>
      </c>
      <c r="AP24" s="116"/>
      <c r="AQ24" s="116"/>
      <c r="AR24" s="116" t="n">
        <f aca="false">AR23+1</f>
        <v>36565</v>
      </c>
      <c r="AS24" s="125" t="n">
        <f aca="false">+AS23+1</f>
        <v>36565</v>
      </c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5" hidden="false" customHeight="true" outlineLevel="0" collapsed="false">
      <c r="A25" s="116" t="n">
        <f aca="false">+A24+1</f>
        <v>10</v>
      </c>
      <c r="B25" s="95" t="n">
        <v>0</v>
      </c>
      <c r="C25" s="96"/>
      <c r="D25" s="109"/>
      <c r="E25" s="96"/>
      <c r="F25" s="130" t="n">
        <v>25000</v>
      </c>
      <c r="G25" s="110" t="n">
        <v>0</v>
      </c>
      <c r="H25" s="110" t="n">
        <v>0</v>
      </c>
      <c r="I25" s="110" t="n">
        <f aca="false">I24</f>
        <v>0</v>
      </c>
      <c r="J25" s="117" t="n">
        <f aca="false">SUM(B25:I25)</f>
        <v>25000</v>
      </c>
      <c r="K25" s="118"/>
      <c r="L25" s="95" t="n">
        <v>40000</v>
      </c>
      <c r="M25" s="119"/>
      <c r="N25" s="109"/>
      <c r="O25" s="119"/>
      <c r="P25" s="134" t="n">
        <v>5000</v>
      </c>
      <c r="Q25" s="103"/>
      <c r="R25" s="103" t="n">
        <v>0</v>
      </c>
      <c r="S25" s="103" t="n">
        <v>0</v>
      </c>
      <c r="T25" s="105" t="n">
        <f aca="false">SUM(L25:S25)</f>
        <v>45000</v>
      </c>
      <c r="U25" s="116"/>
      <c r="V25" s="106" t="n">
        <f aca="false">IF(AO25=1,0,IF((25000-L25-B25-AU25)&lt;0,0,25000-L25-B25-AU25))</f>
        <v>0</v>
      </c>
      <c r="W25" s="120"/>
      <c r="X25" s="109" t="n">
        <v>0</v>
      </c>
      <c r="Y25" s="121"/>
      <c r="Z25" s="109" t="n">
        <v>0</v>
      </c>
      <c r="AA25" s="110" t="n">
        <v>0</v>
      </c>
      <c r="AB25" s="111" t="n">
        <v>0</v>
      </c>
      <c r="AC25" s="117" t="n">
        <f aca="false">SUM(V25:AB25)</f>
        <v>0</v>
      </c>
      <c r="AD25" s="116"/>
      <c r="AE25" s="122" t="n">
        <f aca="false">+AC25+T25+J25</f>
        <v>70000</v>
      </c>
      <c r="AF25" s="116"/>
      <c r="AG25" s="123" t="n">
        <f aca="false">B25+L25+V25+AU25</f>
        <v>40000</v>
      </c>
      <c r="AH25" s="116" t="n">
        <f aca="false">D25+N25+X25</f>
        <v>0</v>
      </c>
      <c r="AI25" s="124" t="n">
        <f aca="false">AB25+AA25+Z25+S25+R25+Q25+P25+I25+H25+G25+F25</f>
        <v>30000</v>
      </c>
      <c r="AJ25" s="116"/>
      <c r="AK25" s="103" t="n">
        <f aca="false">B25+L25</f>
        <v>40000</v>
      </c>
      <c r="AL25" s="103" t="n">
        <f aca="false">V25</f>
        <v>0</v>
      </c>
      <c r="AM25" s="103" t="n">
        <f aca="false">SUM(AK25:AL25)</f>
        <v>40000</v>
      </c>
      <c r="AN25" s="116"/>
      <c r="AO25" s="116" t="n">
        <f aca="false">IF(now-1&gt;AR25,1,"")</f>
        <v>1</v>
      </c>
      <c r="AP25" s="116"/>
      <c r="AQ25" s="116"/>
      <c r="AR25" s="116" t="n">
        <f aca="false">AR24+1</f>
        <v>36566</v>
      </c>
      <c r="AS25" s="125" t="n">
        <f aca="false">+AS24+1</f>
        <v>36566</v>
      </c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2.75" hidden="false" customHeight="true" outlineLevel="0" collapsed="false">
      <c r="A26" s="116" t="n">
        <f aca="false">+A25+1</f>
        <v>11</v>
      </c>
      <c r="B26" s="95" t="n">
        <v>0</v>
      </c>
      <c r="C26" s="96"/>
      <c r="D26" s="109"/>
      <c r="E26" s="96"/>
      <c r="F26" s="110"/>
      <c r="G26" s="110" t="n">
        <v>0</v>
      </c>
      <c r="H26" s="110" t="n">
        <v>0</v>
      </c>
      <c r="I26" s="110" t="n">
        <f aca="false">I25</f>
        <v>0</v>
      </c>
      <c r="J26" s="117" t="n">
        <f aca="false">SUM(B26:I26)</f>
        <v>0</v>
      </c>
      <c r="K26" s="118"/>
      <c r="L26" s="95"/>
      <c r="M26" s="119"/>
      <c r="N26" s="109"/>
      <c r="O26" s="119"/>
      <c r="P26" s="103" t="n">
        <v>30000</v>
      </c>
      <c r="Q26" s="103"/>
      <c r="R26" s="103" t="n">
        <v>0</v>
      </c>
      <c r="S26" s="103" t="n">
        <v>0</v>
      </c>
      <c r="T26" s="105" t="n">
        <f aca="false">SUM(L26:S26)</f>
        <v>30000</v>
      </c>
      <c r="U26" s="116"/>
      <c r="V26" s="106" t="n">
        <f aca="false">IF(AO26=1,0,IF((25000-L26-B26-AU26)&lt;0,0,25000-L26-B26-AU26))</f>
        <v>0</v>
      </c>
      <c r="W26" s="120"/>
      <c r="X26" s="109" t="n">
        <v>0</v>
      </c>
      <c r="Y26" s="121"/>
      <c r="Z26" s="109" t="n">
        <v>0</v>
      </c>
      <c r="AA26" s="110" t="n">
        <v>0</v>
      </c>
      <c r="AB26" s="111" t="n">
        <v>0</v>
      </c>
      <c r="AC26" s="117" t="n">
        <f aca="false">SUM(V26:AB26)</f>
        <v>0</v>
      </c>
      <c r="AD26" s="116"/>
      <c r="AE26" s="122" t="n">
        <f aca="false">+AC26+T26+J26+BC26</f>
        <v>30000</v>
      </c>
      <c r="AF26" s="116"/>
      <c r="AG26" s="123" t="n">
        <f aca="false">B26+L26+V26+AU26</f>
        <v>0</v>
      </c>
      <c r="AH26" s="116" t="n">
        <f aca="false">D26+N26+X26</f>
        <v>0</v>
      </c>
      <c r="AI26" s="124" t="n">
        <f aca="false">AB26+AA26+Z26+S26+R26+Q26+P26+I26+H26+G26+F26+AY26+AZ26+BA26+BB26</f>
        <v>30000</v>
      </c>
      <c r="AJ26" s="116"/>
      <c r="AK26" s="103" t="n">
        <f aca="false">B26+L26</f>
        <v>0</v>
      </c>
      <c r="AL26" s="103" t="n">
        <f aca="false">V26</f>
        <v>0</v>
      </c>
      <c r="AM26" s="103" t="n">
        <f aca="false">SUM(AK26:AL26)</f>
        <v>0</v>
      </c>
      <c r="AN26" s="116"/>
      <c r="AO26" s="116" t="n">
        <f aca="false">IF(now-1&gt;AR26,1,"")</f>
        <v>1</v>
      </c>
      <c r="AP26" s="116"/>
      <c r="AQ26" s="116"/>
      <c r="AR26" s="116" t="n">
        <f aca="false">AR25+1</f>
        <v>36567</v>
      </c>
      <c r="AS26" s="125" t="n">
        <f aca="false">+AS25+1</f>
        <v>36567</v>
      </c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2.75" hidden="false" customHeight="false" outlineLevel="0" collapsed="false">
      <c r="A27" s="116" t="n">
        <f aca="false">+A26+1</f>
        <v>12</v>
      </c>
      <c r="B27" s="95" t="n">
        <v>0</v>
      </c>
      <c r="C27" s="96"/>
      <c r="D27" s="109"/>
      <c r="E27" s="96"/>
      <c r="F27" s="110"/>
      <c r="G27" s="110" t="n">
        <v>0</v>
      </c>
      <c r="H27" s="110" t="n">
        <v>0</v>
      </c>
      <c r="I27" s="110" t="n">
        <f aca="false">I26</f>
        <v>0</v>
      </c>
      <c r="J27" s="117" t="n">
        <f aca="false">SUM(B27:I27)</f>
        <v>0</v>
      </c>
      <c r="K27" s="118"/>
      <c r="L27" s="95"/>
      <c r="M27" s="119"/>
      <c r="N27" s="109"/>
      <c r="O27" s="119"/>
      <c r="P27" s="103" t="n">
        <v>0</v>
      </c>
      <c r="Q27" s="103"/>
      <c r="R27" s="103" t="n">
        <v>0</v>
      </c>
      <c r="S27" s="103" t="n">
        <v>0</v>
      </c>
      <c r="T27" s="105" t="n">
        <f aca="false">SUM(L27:S27)</f>
        <v>0</v>
      </c>
      <c r="U27" s="116"/>
      <c r="V27" s="106" t="n">
        <v>0</v>
      </c>
      <c r="W27" s="120"/>
      <c r="X27" s="109" t="n">
        <v>0</v>
      </c>
      <c r="Y27" s="121"/>
      <c r="Z27" s="109" t="n">
        <v>0</v>
      </c>
      <c r="AA27" s="110" t="n">
        <v>0</v>
      </c>
      <c r="AB27" s="111" t="n">
        <v>0</v>
      </c>
      <c r="AC27" s="117" t="n">
        <f aca="false">SUM(V27:AB27)</f>
        <v>0</v>
      </c>
      <c r="AD27" s="116"/>
      <c r="AE27" s="122" t="n">
        <f aca="false">+AC27+T27+J27</f>
        <v>0</v>
      </c>
      <c r="AF27" s="116"/>
      <c r="AG27" s="123" t="n">
        <f aca="false">B27+L27+V27+AU27</f>
        <v>0</v>
      </c>
      <c r="AH27" s="116" t="n">
        <f aca="false">D27+N27+X27</f>
        <v>0</v>
      </c>
      <c r="AI27" s="124" t="n">
        <f aca="false">AB27+AA27+Z27+S27+R27+Q27+P27+I27+H27+G27+F27</f>
        <v>0</v>
      </c>
      <c r="AJ27" s="116"/>
      <c r="AK27" s="103" t="n">
        <f aca="false">B27+L27</f>
        <v>0</v>
      </c>
      <c r="AL27" s="103" t="n">
        <f aca="false">V27</f>
        <v>0</v>
      </c>
      <c r="AM27" s="103" t="n">
        <f aca="false">SUM(AK27:AL27)</f>
        <v>0</v>
      </c>
      <c r="AN27" s="116"/>
      <c r="AO27" s="116" t="n">
        <f aca="false">IF(now-1&gt;AR27,1,"")</f>
        <v>1</v>
      </c>
      <c r="AP27" s="116"/>
      <c r="AQ27" s="116"/>
      <c r="AR27" s="116" t="n">
        <f aca="false">AR26+1</f>
        <v>36568</v>
      </c>
      <c r="AS27" s="125" t="n">
        <f aca="false">+AS26+1</f>
        <v>36568</v>
      </c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customFormat="false" ht="12.75" hidden="false" customHeight="false" outlineLevel="0" collapsed="false">
      <c r="A28" s="116" t="n">
        <f aca="false">+A27+1</f>
        <v>13</v>
      </c>
      <c r="B28" s="95" t="n">
        <v>0</v>
      </c>
      <c r="C28" s="96"/>
      <c r="D28" s="109"/>
      <c r="E28" s="96"/>
      <c r="F28" s="110"/>
      <c r="G28" s="110" t="n">
        <v>0</v>
      </c>
      <c r="H28" s="110" t="n">
        <v>0</v>
      </c>
      <c r="I28" s="110" t="n">
        <f aca="false">I27</f>
        <v>0</v>
      </c>
      <c r="J28" s="117" t="n">
        <f aca="false">SUM(B28:I28)</f>
        <v>0</v>
      </c>
      <c r="K28" s="118"/>
      <c r="L28" s="95"/>
      <c r="M28" s="119"/>
      <c r="N28" s="109"/>
      <c r="O28" s="119"/>
      <c r="P28" s="103" t="n">
        <v>0</v>
      </c>
      <c r="Q28" s="103"/>
      <c r="R28" s="103" t="n">
        <v>0</v>
      </c>
      <c r="S28" s="103" t="n">
        <v>0</v>
      </c>
      <c r="T28" s="105" t="n">
        <f aca="false">SUM(L28:S28)</f>
        <v>0</v>
      </c>
      <c r="U28" s="116"/>
      <c r="V28" s="106" t="n">
        <v>0</v>
      </c>
      <c r="W28" s="120"/>
      <c r="X28" s="109" t="n">
        <v>0</v>
      </c>
      <c r="Y28" s="121"/>
      <c r="Z28" s="109" t="n">
        <v>0</v>
      </c>
      <c r="AA28" s="110" t="n">
        <v>0</v>
      </c>
      <c r="AB28" s="111" t="n">
        <v>0</v>
      </c>
      <c r="AC28" s="117" t="n">
        <f aca="false">SUM(V28:AB28)</f>
        <v>0</v>
      </c>
      <c r="AD28" s="116"/>
      <c r="AE28" s="122" t="n">
        <f aca="false">+AC28+T28+J28</f>
        <v>0</v>
      </c>
      <c r="AF28" s="116"/>
      <c r="AG28" s="123" t="n">
        <f aca="false">B28+L28+V28+AU28</f>
        <v>0</v>
      </c>
      <c r="AH28" s="116" t="n">
        <f aca="false">D28+N28+X28</f>
        <v>0</v>
      </c>
      <c r="AI28" s="124" t="n">
        <f aca="false">AB28+AA28+Z28+S28+R28+Q28+P28+I28+H28+G28+F28</f>
        <v>0</v>
      </c>
      <c r="AJ28" s="116"/>
      <c r="AK28" s="103" t="n">
        <f aca="false">B28+L28</f>
        <v>0</v>
      </c>
      <c r="AL28" s="103" t="n">
        <f aca="false">V28</f>
        <v>0</v>
      </c>
      <c r="AM28" s="103" t="n">
        <f aca="false">SUM(AK28:AL28)</f>
        <v>0</v>
      </c>
      <c r="AN28" s="116"/>
      <c r="AO28" s="116" t="n">
        <f aca="false">IF(now-1&gt;AR28,1,"")</f>
        <v>1</v>
      </c>
      <c r="AP28" s="116"/>
      <c r="AQ28" s="116"/>
      <c r="AR28" s="116" t="n">
        <f aca="false">AR27+1</f>
        <v>36569</v>
      </c>
      <c r="AS28" s="125" t="n">
        <f aca="false">+AS27+1</f>
        <v>36569</v>
      </c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true" outlineLevel="0" collapsed="false">
      <c r="A29" s="116" t="n">
        <f aca="false">+A28+1</f>
        <v>14</v>
      </c>
      <c r="B29" s="95" t="n">
        <v>0</v>
      </c>
      <c r="C29" s="96"/>
      <c r="D29" s="109"/>
      <c r="E29" s="96"/>
      <c r="F29" s="110"/>
      <c r="G29" s="110" t="n">
        <v>0</v>
      </c>
      <c r="H29" s="110" t="n">
        <v>0</v>
      </c>
      <c r="I29" s="110" t="n">
        <f aca="false">I28</f>
        <v>0</v>
      </c>
      <c r="J29" s="117" t="n">
        <f aca="false">SUM(B29:I29)</f>
        <v>0</v>
      </c>
      <c r="K29" s="118"/>
      <c r="L29" s="95"/>
      <c r="M29" s="119"/>
      <c r="N29" s="109"/>
      <c r="O29" s="119"/>
      <c r="P29" s="103" t="n">
        <v>0</v>
      </c>
      <c r="Q29" s="103"/>
      <c r="R29" s="103" t="n">
        <v>0</v>
      </c>
      <c r="S29" s="103" t="n">
        <v>0</v>
      </c>
      <c r="T29" s="105" t="n">
        <f aca="false">SUM(L29:S29)</f>
        <v>0</v>
      </c>
      <c r="U29" s="116"/>
      <c r="V29" s="106" t="n">
        <v>0</v>
      </c>
      <c r="W29" s="120"/>
      <c r="X29" s="109" t="n">
        <v>0</v>
      </c>
      <c r="Y29" s="121"/>
      <c r="Z29" s="109" t="n">
        <v>0</v>
      </c>
      <c r="AA29" s="110" t="n">
        <v>0</v>
      </c>
      <c r="AB29" s="111" t="n">
        <v>0</v>
      </c>
      <c r="AC29" s="117" t="n">
        <f aca="false">SUM(V29:AB29)</f>
        <v>0</v>
      </c>
      <c r="AD29" s="116"/>
      <c r="AE29" s="122" t="n">
        <f aca="false">+AC29+T29+J29</f>
        <v>0</v>
      </c>
      <c r="AF29" s="116"/>
      <c r="AG29" s="123" t="n">
        <f aca="false">B29+L29+V29+AU29</f>
        <v>0</v>
      </c>
      <c r="AH29" s="116" t="n">
        <f aca="false">D29+N29+X29</f>
        <v>0</v>
      </c>
      <c r="AI29" s="124" t="n">
        <f aca="false">AB29+AA29+Z29+S29+R29+Q29+P29+I29+H29+G29+F29</f>
        <v>0</v>
      </c>
      <c r="AJ29" s="116"/>
      <c r="AK29" s="103" t="n">
        <f aca="false">B29+L29</f>
        <v>0</v>
      </c>
      <c r="AL29" s="103" t="n">
        <f aca="false">V29</f>
        <v>0</v>
      </c>
      <c r="AM29" s="103" t="n">
        <f aca="false">SUM(AK29:AL29)</f>
        <v>0</v>
      </c>
      <c r="AN29" s="116"/>
      <c r="AO29" s="116" t="n">
        <f aca="false">IF(now-1&gt;AR29,1,"")</f>
        <v>1</v>
      </c>
      <c r="AP29" s="116"/>
      <c r="AQ29" s="116"/>
      <c r="AR29" s="116" t="n">
        <f aca="false">AR28+1</f>
        <v>36570</v>
      </c>
      <c r="AS29" s="125" t="n">
        <f aca="false">+AS28+1</f>
        <v>36570</v>
      </c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" hidden="false" customHeight="true" outlineLevel="0" collapsed="false">
      <c r="A30" s="116" t="n">
        <f aca="false">+A29+1</f>
        <v>15</v>
      </c>
      <c r="B30" s="95" t="n">
        <v>20000</v>
      </c>
      <c r="C30" s="96"/>
      <c r="D30" s="109"/>
      <c r="E30" s="96"/>
      <c r="F30" s="110"/>
      <c r="G30" s="110" t="n">
        <v>0</v>
      </c>
      <c r="H30" s="110" t="n">
        <v>0</v>
      </c>
      <c r="I30" s="110" t="n">
        <f aca="false">I29</f>
        <v>0</v>
      </c>
      <c r="J30" s="117" t="n">
        <f aca="false">SUM(B30:I30)</f>
        <v>20000</v>
      </c>
      <c r="K30" s="118"/>
      <c r="L30" s="95" t="n">
        <v>40000</v>
      </c>
      <c r="M30" s="119"/>
      <c r="N30" s="109"/>
      <c r="O30" s="119"/>
      <c r="P30" s="103" t="n">
        <v>0</v>
      </c>
      <c r="Q30" s="103"/>
      <c r="R30" s="103" t="n">
        <v>0</v>
      </c>
      <c r="S30" s="103" t="n">
        <v>0</v>
      </c>
      <c r="T30" s="105" t="n">
        <f aca="false">SUM(L30:S30)</f>
        <v>40000</v>
      </c>
      <c r="U30" s="116"/>
      <c r="V30" s="106" t="n">
        <f aca="false">IF(AO30=1,0,IF((25000-L30-B30-AU30)&lt;0,0,25000-L30-B30-AU30))</f>
        <v>0</v>
      </c>
      <c r="W30" s="120"/>
      <c r="X30" s="109" t="n">
        <v>0</v>
      </c>
      <c r="Y30" s="121"/>
      <c r="Z30" s="109" t="n">
        <v>0</v>
      </c>
      <c r="AA30" s="110" t="n">
        <v>0</v>
      </c>
      <c r="AB30" s="111" t="n">
        <v>0</v>
      </c>
      <c r="AC30" s="117" t="n">
        <f aca="false">SUM(V30:AB30)</f>
        <v>0</v>
      </c>
      <c r="AD30" s="116"/>
      <c r="AE30" s="122" t="n">
        <f aca="false">+AC30+T30+J30</f>
        <v>60000</v>
      </c>
      <c r="AF30" s="116"/>
      <c r="AG30" s="123" t="n">
        <f aca="false">B30+L30+V30+AU30</f>
        <v>60000</v>
      </c>
      <c r="AH30" s="116" t="n">
        <f aca="false">D30+N30+X30</f>
        <v>0</v>
      </c>
      <c r="AI30" s="124" t="n">
        <f aca="false">AB30+AA30+Z30+S30+R30+Q30+P30+I30+H30+G30+F30</f>
        <v>0</v>
      </c>
      <c r="AJ30" s="116"/>
      <c r="AK30" s="103" t="n">
        <f aca="false">B30+L30</f>
        <v>60000</v>
      </c>
      <c r="AL30" s="103" t="n">
        <f aca="false">V30</f>
        <v>0</v>
      </c>
      <c r="AM30" s="103" t="n">
        <f aca="false">SUM(AK30:AL30)</f>
        <v>60000</v>
      </c>
      <c r="AN30" s="116"/>
      <c r="AO30" s="116" t="n">
        <f aca="false">IF(now-1&gt;AR30,1,"")</f>
        <v>1</v>
      </c>
      <c r="AP30" s="116"/>
      <c r="AQ30" s="116"/>
      <c r="AR30" s="116" t="n">
        <f aca="false">AR29+1</f>
        <v>36571</v>
      </c>
      <c r="AS30" s="125" t="n">
        <f aca="false">+AS29+1</f>
        <v>36571</v>
      </c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" hidden="false" customHeight="true" outlineLevel="0" collapsed="false">
      <c r="A31" s="116" t="n">
        <f aca="false">+A30+1</f>
        <v>16</v>
      </c>
      <c r="B31" s="95" t="n">
        <v>20000</v>
      </c>
      <c r="C31" s="96"/>
      <c r="D31" s="109"/>
      <c r="E31" s="96"/>
      <c r="F31" s="110"/>
      <c r="G31" s="110" t="n">
        <v>0</v>
      </c>
      <c r="H31" s="110" t="n">
        <v>0</v>
      </c>
      <c r="I31" s="110" t="n">
        <f aca="false">I30</f>
        <v>0</v>
      </c>
      <c r="J31" s="117" t="n">
        <f aca="false">SUM(B31:I31)</f>
        <v>20000</v>
      </c>
      <c r="K31" s="118"/>
      <c r="L31" s="95" t="n">
        <v>40000</v>
      </c>
      <c r="M31" s="119"/>
      <c r="N31" s="109"/>
      <c r="O31" s="119"/>
      <c r="P31" s="103" t="n">
        <v>0</v>
      </c>
      <c r="Q31" s="103"/>
      <c r="R31" s="103" t="n">
        <v>0</v>
      </c>
      <c r="S31" s="103" t="n">
        <v>0</v>
      </c>
      <c r="T31" s="105" t="n">
        <f aca="false">SUM(L31:S31)</f>
        <v>40000</v>
      </c>
      <c r="U31" s="116"/>
      <c r="V31" s="106" t="n">
        <f aca="false">IF(AO31=1,0,IF((25000-L31-B31-AU31)&lt;0,0,25000-L31-B31-AU31))</f>
        <v>0</v>
      </c>
      <c r="W31" s="120"/>
      <c r="X31" s="109" t="n">
        <v>0</v>
      </c>
      <c r="Y31" s="121"/>
      <c r="Z31" s="109" t="n">
        <v>0</v>
      </c>
      <c r="AA31" s="110" t="n">
        <v>0</v>
      </c>
      <c r="AB31" s="111" t="n">
        <v>0</v>
      </c>
      <c r="AC31" s="117" t="n">
        <f aca="false">SUM(V31:AB31)</f>
        <v>0</v>
      </c>
      <c r="AD31" s="116"/>
      <c r="AE31" s="122" t="n">
        <f aca="false">+AC31+T31+J31</f>
        <v>60000</v>
      </c>
      <c r="AF31" s="116"/>
      <c r="AG31" s="123" t="n">
        <f aca="false">B31+L31+V31+AU31</f>
        <v>60000</v>
      </c>
      <c r="AH31" s="116" t="n">
        <f aca="false">D31+N31+X31</f>
        <v>0</v>
      </c>
      <c r="AI31" s="124" t="n">
        <f aca="false">AB31+AA31+Z31+S31+R31+Q31+P31+I31+H31+G31+F31</f>
        <v>0</v>
      </c>
      <c r="AJ31" s="116"/>
      <c r="AK31" s="103" t="n">
        <f aca="false">B31+L31</f>
        <v>60000</v>
      </c>
      <c r="AL31" s="103" t="n">
        <f aca="false">V31</f>
        <v>0</v>
      </c>
      <c r="AM31" s="103" t="n">
        <f aca="false">SUM(AK31:AL31)</f>
        <v>60000</v>
      </c>
      <c r="AN31" s="116"/>
      <c r="AO31" s="116" t="n">
        <f aca="false">IF(now-1&gt;AR31,1,"")</f>
        <v>1</v>
      </c>
      <c r="AP31" s="116"/>
      <c r="AQ31" s="116"/>
      <c r="AR31" s="116" t="n">
        <f aca="false">AR30+1</f>
        <v>36572</v>
      </c>
      <c r="AS31" s="125" t="n">
        <f aca="false">+AS30+1</f>
        <v>36572</v>
      </c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true" outlineLevel="0" collapsed="false">
      <c r="A32" s="116" t="n">
        <f aca="false">+A31+1</f>
        <v>17</v>
      </c>
      <c r="B32" s="95" t="n">
        <v>20000</v>
      </c>
      <c r="C32" s="96"/>
      <c r="D32" s="109"/>
      <c r="E32" s="96"/>
      <c r="F32" s="110"/>
      <c r="G32" s="110" t="n">
        <v>0</v>
      </c>
      <c r="H32" s="110" t="n">
        <v>0</v>
      </c>
      <c r="I32" s="110" t="n">
        <f aca="false">I31</f>
        <v>0</v>
      </c>
      <c r="J32" s="117" t="n">
        <f aca="false">SUM(B32:I32)</f>
        <v>20000</v>
      </c>
      <c r="K32" s="118"/>
      <c r="L32" s="95" t="n">
        <v>40000</v>
      </c>
      <c r="M32" s="119"/>
      <c r="N32" s="109"/>
      <c r="O32" s="119"/>
      <c r="P32" s="103" t="n">
        <v>0</v>
      </c>
      <c r="Q32" s="103"/>
      <c r="R32" s="103" t="n">
        <v>0</v>
      </c>
      <c r="S32" s="103" t="n">
        <v>0</v>
      </c>
      <c r="T32" s="105" t="n">
        <f aca="false">SUM(L32:S32)</f>
        <v>40000</v>
      </c>
      <c r="U32" s="116"/>
      <c r="V32" s="106" t="n">
        <f aca="false">IF(AO32=1,0,IF((25000-L32-B32-AU32)&lt;0,0,25000-L32-B32-AU32))</f>
        <v>0</v>
      </c>
      <c r="W32" s="120"/>
      <c r="X32" s="109" t="n">
        <v>0</v>
      </c>
      <c r="Y32" s="121"/>
      <c r="Z32" s="109" t="n">
        <v>0</v>
      </c>
      <c r="AA32" s="110" t="n">
        <v>0</v>
      </c>
      <c r="AB32" s="111" t="n">
        <v>0</v>
      </c>
      <c r="AC32" s="117" t="n">
        <f aca="false">SUM(V32:AB32)</f>
        <v>0</v>
      </c>
      <c r="AD32" s="116"/>
      <c r="AE32" s="122" t="n">
        <f aca="false">+AC32+T32+J32</f>
        <v>60000</v>
      </c>
      <c r="AF32" s="116"/>
      <c r="AG32" s="123" t="n">
        <f aca="false">B32+L32+V32+AU32</f>
        <v>60000</v>
      </c>
      <c r="AH32" s="116" t="n">
        <f aca="false">D32+N32+X32</f>
        <v>0</v>
      </c>
      <c r="AI32" s="124" t="n">
        <f aca="false">AB32+AA32+Z32+S32+R32+Q32+P32+I32+H32+G32+F32</f>
        <v>0</v>
      </c>
      <c r="AJ32" s="116"/>
      <c r="AK32" s="103" t="n">
        <f aca="false">B32+L32</f>
        <v>60000</v>
      </c>
      <c r="AL32" s="103" t="n">
        <f aca="false">V32</f>
        <v>0</v>
      </c>
      <c r="AM32" s="103" t="n">
        <f aca="false">SUM(AK32:AL32)</f>
        <v>60000</v>
      </c>
      <c r="AN32" s="116"/>
      <c r="AO32" s="116" t="n">
        <f aca="false">IF(now-1&gt;AR32,1,"")</f>
        <v>1</v>
      </c>
      <c r="AP32" s="116"/>
      <c r="AQ32" s="116"/>
      <c r="AR32" s="116" t="n">
        <f aca="false">AR31+1</f>
        <v>36573</v>
      </c>
      <c r="AS32" s="125" t="n">
        <f aca="false">+AS31+1</f>
        <v>36573</v>
      </c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customFormat="false" ht="15" hidden="false" customHeight="true" outlineLevel="0" collapsed="false">
      <c r="A33" s="116" t="n">
        <f aca="false">+A32+1</f>
        <v>18</v>
      </c>
      <c r="B33" s="95" t="n">
        <v>40000</v>
      </c>
      <c r="C33" s="96"/>
      <c r="D33" s="109"/>
      <c r="E33" s="96"/>
      <c r="F33" s="110"/>
      <c r="G33" s="110" t="n">
        <v>0</v>
      </c>
      <c r="H33" s="110" t="n">
        <v>0</v>
      </c>
      <c r="I33" s="110" t="n">
        <f aca="false">I32</f>
        <v>0</v>
      </c>
      <c r="J33" s="117" t="n">
        <f aca="false">SUM(B33:I33)</f>
        <v>40000</v>
      </c>
      <c r="K33" s="118"/>
      <c r="L33" s="95" t="n">
        <v>20000</v>
      </c>
      <c r="M33" s="119"/>
      <c r="N33" s="109"/>
      <c r="O33" s="119"/>
      <c r="P33" s="103" t="n">
        <v>0</v>
      </c>
      <c r="Q33" s="103"/>
      <c r="R33" s="103" t="n">
        <v>0</v>
      </c>
      <c r="S33" s="103" t="n">
        <v>0</v>
      </c>
      <c r="T33" s="105" t="n">
        <f aca="false">SUM(L33:S33)</f>
        <v>20000</v>
      </c>
      <c r="U33" s="116"/>
      <c r="V33" s="106" t="n">
        <f aca="false">IF(AO33=1,0,IF((25000-L33-B33-AU33)&lt;0,0,25000-L33-B33-AU33))</f>
        <v>0</v>
      </c>
      <c r="W33" s="120"/>
      <c r="X33" s="109" t="n">
        <v>0</v>
      </c>
      <c r="Y33" s="121"/>
      <c r="Z33" s="109" t="n">
        <v>0</v>
      </c>
      <c r="AA33" s="110" t="n">
        <v>0</v>
      </c>
      <c r="AB33" s="111" t="n">
        <v>0</v>
      </c>
      <c r="AC33" s="117" t="n">
        <f aca="false">SUM(V33:AB33)</f>
        <v>0</v>
      </c>
      <c r="AD33" s="116"/>
      <c r="AE33" s="122" t="n">
        <f aca="false">+AC33+T33+J33</f>
        <v>60000</v>
      </c>
      <c r="AF33" s="116"/>
      <c r="AG33" s="123" t="n">
        <f aca="false">B33+L33+V33+AU33</f>
        <v>60000</v>
      </c>
      <c r="AH33" s="116" t="n">
        <f aca="false">D33+N33+X33</f>
        <v>0</v>
      </c>
      <c r="AI33" s="124" t="n">
        <f aca="false">AB33+AA33+Z33+S33+R33+Q33+P33+I33+H33+G33+F33</f>
        <v>0</v>
      </c>
      <c r="AJ33" s="116"/>
      <c r="AK33" s="103" t="n">
        <f aca="false">B33+L33</f>
        <v>60000</v>
      </c>
      <c r="AL33" s="103" t="n">
        <f aca="false">V33</f>
        <v>0</v>
      </c>
      <c r="AM33" s="103" t="n">
        <f aca="false">SUM(AK33:AL33)</f>
        <v>60000</v>
      </c>
      <c r="AN33" s="116"/>
      <c r="AO33" s="116" t="n">
        <f aca="false">IF(now-1&gt;AR33,1,"")</f>
        <v>1</v>
      </c>
      <c r="AP33" s="116"/>
      <c r="AQ33" s="116"/>
      <c r="AR33" s="116" t="n">
        <f aca="false">AR32+1</f>
        <v>36574</v>
      </c>
      <c r="AS33" s="125" t="n">
        <f aca="false">+AS32+1</f>
        <v>36574</v>
      </c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" hidden="false" customHeight="true" outlineLevel="0" collapsed="false">
      <c r="A34" s="116" t="n">
        <f aca="false">+A33+1</f>
        <v>19</v>
      </c>
      <c r="B34" s="95" t="n">
        <v>82500</v>
      </c>
      <c r="C34" s="96"/>
      <c r="D34" s="109"/>
      <c r="E34" s="96"/>
      <c r="F34" s="110"/>
      <c r="G34" s="110" t="n">
        <v>0</v>
      </c>
      <c r="H34" s="110" t="n">
        <v>0</v>
      </c>
      <c r="I34" s="110" t="n">
        <f aca="false">I33</f>
        <v>0</v>
      </c>
      <c r="J34" s="117" t="n">
        <f aca="false">SUM(B34:I34)</f>
        <v>82500</v>
      </c>
      <c r="K34" s="118"/>
      <c r="L34" s="95"/>
      <c r="M34" s="119"/>
      <c r="N34" s="109"/>
      <c r="O34" s="119"/>
      <c r="P34" s="103" t="n">
        <v>0</v>
      </c>
      <c r="Q34" s="103"/>
      <c r="R34" s="103" t="n">
        <v>0</v>
      </c>
      <c r="S34" s="103" t="n">
        <v>0</v>
      </c>
      <c r="T34" s="105" t="n">
        <f aca="false">SUM(L34:S34)</f>
        <v>0</v>
      </c>
      <c r="U34" s="116"/>
      <c r="V34" s="106" t="n">
        <f aca="false">IF(AO34=1,0,IF((25000-L34-B34-AU34)&lt;0,0,25000-L34-B34-AU34))</f>
        <v>0</v>
      </c>
      <c r="W34" s="120"/>
      <c r="X34" s="109" t="n">
        <v>0</v>
      </c>
      <c r="Y34" s="121"/>
      <c r="Z34" s="109" t="n">
        <v>0</v>
      </c>
      <c r="AA34" s="110" t="n">
        <v>0</v>
      </c>
      <c r="AB34" s="111" t="n">
        <v>0</v>
      </c>
      <c r="AC34" s="117" t="n">
        <f aca="false">SUM(V34:AB34)</f>
        <v>0</v>
      </c>
      <c r="AD34" s="116"/>
      <c r="AE34" s="122" t="n">
        <f aca="false">+AC34+T34+J34</f>
        <v>82500</v>
      </c>
      <c r="AF34" s="116"/>
      <c r="AG34" s="123" t="n">
        <f aca="false">B34+L34+V34+AU34</f>
        <v>82500</v>
      </c>
      <c r="AH34" s="116" t="n">
        <f aca="false">D34+N34+X34</f>
        <v>0</v>
      </c>
      <c r="AI34" s="124" t="n">
        <f aca="false">AB34+AA34+Z34+S34+R34+Q34+P34+I34+H34+G34+F34</f>
        <v>0</v>
      </c>
      <c r="AJ34" s="116"/>
      <c r="AK34" s="103" t="n">
        <f aca="false">B34+L34</f>
        <v>82500</v>
      </c>
      <c r="AL34" s="103" t="n">
        <f aca="false">V34</f>
        <v>0</v>
      </c>
      <c r="AM34" s="103" t="n">
        <f aca="false">SUM(AK34:AL34)</f>
        <v>82500</v>
      </c>
      <c r="AN34" s="116"/>
      <c r="AO34" s="116" t="n">
        <f aca="false">IF(now-1&gt;AR34,1,"")</f>
        <v>1</v>
      </c>
      <c r="AP34" s="116"/>
      <c r="AQ34" s="116"/>
      <c r="AR34" s="116" t="n">
        <f aca="false">AR33+1</f>
        <v>36575</v>
      </c>
      <c r="AS34" s="125" t="n">
        <f aca="false">+AS33+1</f>
        <v>36575</v>
      </c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" hidden="false" customHeight="true" outlineLevel="0" collapsed="false">
      <c r="A35" s="116" t="n">
        <f aca="false">+A34+1</f>
        <v>20</v>
      </c>
      <c r="B35" s="95" t="n">
        <v>62208</v>
      </c>
      <c r="C35" s="96"/>
      <c r="D35" s="109" t="n">
        <v>0</v>
      </c>
      <c r="E35" s="96"/>
      <c r="F35" s="110" t="n">
        <v>0</v>
      </c>
      <c r="G35" s="110" t="n">
        <v>0</v>
      </c>
      <c r="H35" s="110" t="n">
        <v>0</v>
      </c>
      <c r="I35" s="110" t="n">
        <f aca="false">I34</f>
        <v>0</v>
      </c>
      <c r="J35" s="117" t="n">
        <f aca="false">SUM(B35:I35)</f>
        <v>62208</v>
      </c>
      <c r="K35" s="118"/>
      <c r="L35" s="95" t="n">
        <v>60000</v>
      </c>
      <c r="M35" s="119"/>
      <c r="N35" s="109"/>
      <c r="O35" s="119"/>
      <c r="P35" s="103" t="n">
        <v>0</v>
      </c>
      <c r="Q35" s="103"/>
      <c r="R35" s="103" t="n">
        <v>0</v>
      </c>
      <c r="S35" s="103" t="n">
        <v>0</v>
      </c>
      <c r="T35" s="105" t="n">
        <f aca="false">SUM(L35:S35)</f>
        <v>60000</v>
      </c>
      <c r="U35" s="116"/>
      <c r="V35" s="106" t="n">
        <v>27792</v>
      </c>
      <c r="W35" s="120"/>
      <c r="X35" s="109" t="n">
        <v>0</v>
      </c>
      <c r="Y35" s="121"/>
      <c r="Z35" s="109" t="n">
        <v>0</v>
      </c>
      <c r="AA35" s="110" t="n">
        <v>0</v>
      </c>
      <c r="AB35" s="111" t="n">
        <v>0</v>
      </c>
      <c r="AC35" s="117" t="n">
        <f aca="false">SUM(V35:AB35)</f>
        <v>27792</v>
      </c>
      <c r="AD35" s="116"/>
      <c r="AE35" s="122" t="n">
        <f aca="false">+AC35+T35+J35</f>
        <v>150000</v>
      </c>
      <c r="AF35" s="116"/>
      <c r="AG35" s="123" t="n">
        <f aca="false">B35+L35+V35+AU35</f>
        <v>150000</v>
      </c>
      <c r="AH35" s="116" t="n">
        <f aca="false">D35+N35+X35</f>
        <v>0</v>
      </c>
      <c r="AI35" s="124" t="n">
        <f aca="false">AB35+AA35+Z35+S35+R35+Q35+P35+I35+H35+G35+F35</f>
        <v>0</v>
      </c>
      <c r="AJ35" s="116"/>
      <c r="AK35" s="103" t="n">
        <f aca="false">B35+L35</f>
        <v>122208</v>
      </c>
      <c r="AL35" s="103" t="n">
        <f aca="false">V35</f>
        <v>27792</v>
      </c>
      <c r="AM35" s="103" t="n">
        <f aca="false">SUM(AK35:AL35)</f>
        <v>150000</v>
      </c>
      <c r="AN35" s="116"/>
      <c r="AO35" s="116" t="n">
        <f aca="false">IF(now-1&gt;AR35,1,"")</f>
        <v>1</v>
      </c>
      <c r="AP35" s="116"/>
      <c r="AQ35" s="116"/>
      <c r="AR35" s="116" t="n">
        <f aca="false">AR34+1</f>
        <v>36576</v>
      </c>
      <c r="AS35" s="125" t="n">
        <f aca="false">+AS34+1</f>
        <v>36576</v>
      </c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5" hidden="false" customHeight="true" outlineLevel="0" collapsed="false">
      <c r="A36" s="116" t="n">
        <f aca="false">+A35+1</f>
        <v>21</v>
      </c>
      <c r="B36" s="95" t="n">
        <v>0</v>
      </c>
      <c r="C36" s="96"/>
      <c r="D36" s="109" t="n">
        <v>0</v>
      </c>
      <c r="E36" s="96"/>
      <c r="F36" s="110" t="n">
        <v>0</v>
      </c>
      <c r="G36" s="110" t="n">
        <v>0</v>
      </c>
      <c r="H36" s="110" t="n">
        <v>0</v>
      </c>
      <c r="I36" s="110" t="n">
        <f aca="false">I35</f>
        <v>0</v>
      </c>
      <c r="J36" s="117" t="n">
        <f aca="false">SUM(B36:I36)</f>
        <v>0</v>
      </c>
      <c r="K36" s="118"/>
      <c r="L36" s="95" t="n">
        <v>30000</v>
      </c>
      <c r="M36" s="119"/>
      <c r="N36" s="109"/>
      <c r="O36" s="119"/>
      <c r="P36" s="103" t="n">
        <v>0</v>
      </c>
      <c r="Q36" s="103"/>
      <c r="R36" s="103" t="n">
        <v>0</v>
      </c>
      <c r="S36" s="103" t="n">
        <v>0</v>
      </c>
      <c r="T36" s="105" t="n">
        <f aca="false">SUM(L36:S36)</f>
        <v>30000</v>
      </c>
      <c r="U36" s="116"/>
      <c r="V36" s="106" t="n">
        <v>120000</v>
      </c>
      <c r="W36" s="120"/>
      <c r="X36" s="109" t="n">
        <v>0</v>
      </c>
      <c r="Y36" s="121"/>
      <c r="Z36" s="109" t="n">
        <v>0</v>
      </c>
      <c r="AA36" s="110" t="n">
        <v>0</v>
      </c>
      <c r="AB36" s="111" t="n">
        <v>0</v>
      </c>
      <c r="AC36" s="117" t="n">
        <f aca="false">SUM(V36:AB36)</f>
        <v>120000</v>
      </c>
      <c r="AD36" s="116"/>
      <c r="AE36" s="122" t="n">
        <f aca="false">+AC36+T36+J36</f>
        <v>150000</v>
      </c>
      <c r="AF36" s="116"/>
      <c r="AG36" s="123" t="n">
        <f aca="false">B36+L36+V36+AU36</f>
        <v>150000</v>
      </c>
      <c r="AH36" s="116" t="n">
        <f aca="false">D36+N36+X36</f>
        <v>0</v>
      </c>
      <c r="AI36" s="124" t="n">
        <f aca="false">AB36+AA36+Z36+S36+R36+Q36+P36+I36+H36+G36+F36</f>
        <v>0</v>
      </c>
      <c r="AJ36" s="116"/>
      <c r="AK36" s="103" t="n">
        <f aca="false">B36+L36</f>
        <v>30000</v>
      </c>
      <c r="AL36" s="103" t="n">
        <f aca="false">V36</f>
        <v>120000</v>
      </c>
      <c r="AM36" s="103" t="n">
        <f aca="false">SUM(AK36:AL36)</f>
        <v>150000</v>
      </c>
      <c r="AN36" s="116"/>
      <c r="AO36" s="116" t="n">
        <f aca="false">IF(now-1&gt;AR36,1,"")</f>
        <v>1</v>
      </c>
      <c r="AP36" s="116"/>
      <c r="AQ36" s="116"/>
      <c r="AR36" s="116" t="n">
        <f aca="false">AR35+1</f>
        <v>36577</v>
      </c>
      <c r="AS36" s="125" t="n">
        <f aca="false">+AS35+1</f>
        <v>36577</v>
      </c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" hidden="false" customHeight="true" outlineLevel="0" collapsed="false">
      <c r="A37" s="116" t="n">
        <f aca="false">+A36+1</f>
        <v>22</v>
      </c>
      <c r="B37" s="95" t="n">
        <v>0</v>
      </c>
      <c r="C37" s="96"/>
      <c r="D37" s="109" t="n">
        <v>0</v>
      </c>
      <c r="E37" s="96"/>
      <c r="F37" s="110" t="n">
        <v>0</v>
      </c>
      <c r="G37" s="110" t="n">
        <v>0</v>
      </c>
      <c r="H37" s="110" t="n">
        <v>0</v>
      </c>
      <c r="I37" s="110" t="n">
        <v>0</v>
      </c>
      <c r="J37" s="117" t="n">
        <f aca="false">SUM(B37:I37)</f>
        <v>0</v>
      </c>
      <c r="K37" s="118"/>
      <c r="L37" s="95" t="n">
        <v>30000</v>
      </c>
      <c r="M37" s="119"/>
      <c r="N37" s="109"/>
      <c r="O37" s="119"/>
      <c r="P37" s="103" t="n">
        <v>0</v>
      </c>
      <c r="Q37" s="103"/>
      <c r="R37" s="103" t="n">
        <v>0</v>
      </c>
      <c r="S37" s="103" t="n">
        <v>0</v>
      </c>
      <c r="T37" s="105" t="n">
        <f aca="false">SUM(L37:S37)</f>
        <v>30000</v>
      </c>
      <c r="U37" s="116"/>
      <c r="V37" s="106" t="n">
        <v>52500</v>
      </c>
      <c r="W37" s="120"/>
      <c r="X37" s="109" t="n">
        <v>0</v>
      </c>
      <c r="Y37" s="121"/>
      <c r="Z37" s="109" t="n">
        <v>0</v>
      </c>
      <c r="AA37" s="110" t="n">
        <v>0</v>
      </c>
      <c r="AB37" s="111" t="n">
        <v>0</v>
      </c>
      <c r="AC37" s="117" t="n">
        <f aca="false">SUM(V37:AB37)</f>
        <v>52500</v>
      </c>
      <c r="AD37" s="116"/>
      <c r="AE37" s="122" t="n">
        <f aca="false">+AC37+T37+J37</f>
        <v>82500</v>
      </c>
      <c r="AF37" s="116"/>
      <c r="AG37" s="123" t="n">
        <f aca="false">B37+L37+V37+AU37</f>
        <v>82500</v>
      </c>
      <c r="AH37" s="116" t="n">
        <f aca="false">D37+N37+X37</f>
        <v>0</v>
      </c>
      <c r="AI37" s="124" t="n">
        <f aca="false">AB37+AA37+Z37+S37+R37+Q37+P37+I37+H37+G37+F37</f>
        <v>0</v>
      </c>
      <c r="AJ37" s="116"/>
      <c r="AK37" s="103" t="n">
        <f aca="false">B37+L37</f>
        <v>30000</v>
      </c>
      <c r="AL37" s="103" t="n">
        <f aca="false">V37</f>
        <v>52500</v>
      </c>
      <c r="AM37" s="103" t="n">
        <f aca="false">SUM(AK37:AL37)</f>
        <v>82500</v>
      </c>
      <c r="AN37" s="116"/>
      <c r="AO37" s="116" t="n">
        <f aca="false">IF(now-1&gt;AR37,1,"")</f>
        <v>1</v>
      </c>
      <c r="AP37" s="116"/>
      <c r="AQ37" s="116"/>
      <c r="AR37" s="116" t="n">
        <f aca="false">AR36+1</f>
        <v>36578</v>
      </c>
      <c r="AS37" s="125" t="n">
        <f aca="false">+AS36+1</f>
        <v>36578</v>
      </c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2.75" hidden="false" customHeight="false" outlineLevel="0" collapsed="false">
      <c r="A38" s="116" t="n">
        <f aca="false">+A37+1</f>
        <v>23</v>
      </c>
      <c r="B38" s="95" t="n">
        <v>0</v>
      </c>
      <c r="C38" s="96"/>
      <c r="D38" s="109" t="n">
        <v>0</v>
      </c>
      <c r="E38" s="96"/>
      <c r="F38" s="110" t="n">
        <v>0</v>
      </c>
      <c r="G38" s="110" t="n">
        <v>0</v>
      </c>
      <c r="H38" s="110" t="n">
        <v>0</v>
      </c>
      <c r="I38" s="110" t="n">
        <v>0</v>
      </c>
      <c r="J38" s="117" t="n">
        <f aca="false">SUM(B38:I38)</f>
        <v>0</v>
      </c>
      <c r="K38" s="118"/>
      <c r="L38" s="95" t="n">
        <v>30000</v>
      </c>
      <c r="M38" s="119"/>
      <c r="N38" s="109"/>
      <c r="O38" s="119"/>
      <c r="P38" s="103" t="n">
        <v>0</v>
      </c>
      <c r="Q38" s="103"/>
      <c r="R38" s="103" t="n">
        <v>0</v>
      </c>
      <c r="S38" s="103" t="n">
        <v>0</v>
      </c>
      <c r="T38" s="105" t="n">
        <f aca="false">SUM(L38:S38)</f>
        <v>30000</v>
      </c>
      <c r="U38" s="116"/>
      <c r="V38" s="106" t="n">
        <f aca="false">IF(AO38=1,0,IF((25000-L38-B38-AU38)&lt;0,0,25000-L38-B38-AU38))</f>
        <v>0</v>
      </c>
      <c r="W38" s="120"/>
      <c r="X38" s="109" t="n">
        <v>0</v>
      </c>
      <c r="Y38" s="121"/>
      <c r="Z38" s="109" t="n">
        <v>0</v>
      </c>
      <c r="AA38" s="110" t="n">
        <v>0</v>
      </c>
      <c r="AB38" s="111" t="n">
        <v>0</v>
      </c>
      <c r="AC38" s="117" t="n">
        <f aca="false">SUM(V38:AB38)</f>
        <v>0</v>
      </c>
      <c r="AD38" s="116"/>
      <c r="AE38" s="122" t="n">
        <f aca="false">+AC38+T38+J38</f>
        <v>30000</v>
      </c>
      <c r="AF38" s="116"/>
      <c r="AG38" s="123" t="n">
        <f aca="false">B38+L38+V38+AU38</f>
        <v>30000</v>
      </c>
      <c r="AH38" s="116" t="n">
        <f aca="false">D38+N38+X38</f>
        <v>0</v>
      </c>
      <c r="AI38" s="124" t="n">
        <f aca="false">AB38+AA38+Z38+S38+R38+Q38+P38+I38+H38+G38+F38</f>
        <v>0</v>
      </c>
      <c r="AJ38" s="116"/>
      <c r="AK38" s="103" t="n">
        <f aca="false">B38+L38</f>
        <v>30000</v>
      </c>
      <c r="AL38" s="103" t="n">
        <f aca="false">V38</f>
        <v>0</v>
      </c>
      <c r="AM38" s="103" t="n">
        <f aca="false">SUM(AK38:AL38)</f>
        <v>30000</v>
      </c>
      <c r="AN38" s="116"/>
      <c r="AO38" s="116" t="n">
        <f aca="false">IF(now-1&gt;AR38,1,"")</f>
        <v>1</v>
      </c>
      <c r="AP38" s="116"/>
      <c r="AQ38" s="116"/>
      <c r="AR38" s="116" t="n">
        <f aca="false">AR37+1</f>
        <v>36579</v>
      </c>
      <c r="AS38" s="125" t="n">
        <f aca="false">+AS37+1</f>
        <v>36579</v>
      </c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true" outlineLevel="0" collapsed="false">
      <c r="A39" s="116" t="n">
        <f aca="false">+A38+1</f>
        <v>24</v>
      </c>
      <c r="B39" s="95" t="n">
        <v>0</v>
      </c>
      <c r="C39" s="96"/>
      <c r="D39" s="109" t="n">
        <v>0</v>
      </c>
      <c r="E39" s="96"/>
      <c r="F39" s="110" t="n">
        <v>0</v>
      </c>
      <c r="G39" s="110" t="n">
        <v>0</v>
      </c>
      <c r="H39" s="110" t="n">
        <v>0</v>
      </c>
      <c r="I39" s="110" t="n">
        <v>0</v>
      </c>
      <c r="J39" s="117" t="n">
        <f aca="false">SUM(B39:I39)</f>
        <v>0</v>
      </c>
      <c r="K39" s="118"/>
      <c r="L39" s="95" t="n">
        <v>30000</v>
      </c>
      <c r="M39" s="119"/>
      <c r="N39" s="109"/>
      <c r="O39" s="119"/>
      <c r="P39" s="103" t="n">
        <v>0</v>
      </c>
      <c r="Q39" s="103"/>
      <c r="R39" s="103" t="n">
        <v>0</v>
      </c>
      <c r="S39" s="103" t="n">
        <v>0</v>
      </c>
      <c r="T39" s="105" t="n">
        <f aca="false">SUM(L39:S39)</f>
        <v>30000</v>
      </c>
      <c r="U39" s="116"/>
      <c r="V39" s="106" t="n">
        <v>11667</v>
      </c>
      <c r="W39" s="120"/>
      <c r="X39" s="109" t="n">
        <v>0</v>
      </c>
      <c r="Y39" s="121"/>
      <c r="Z39" s="109" t="n">
        <v>0</v>
      </c>
      <c r="AA39" s="110" t="n">
        <v>0</v>
      </c>
      <c r="AB39" s="111" t="n">
        <v>0</v>
      </c>
      <c r="AC39" s="117" t="n">
        <f aca="false">SUM(V39:AB39)</f>
        <v>11667</v>
      </c>
      <c r="AD39" s="116"/>
      <c r="AE39" s="122" t="n">
        <f aca="false">+AC39+T39+J39</f>
        <v>41667</v>
      </c>
      <c r="AF39" s="116"/>
      <c r="AG39" s="123" t="n">
        <f aca="false">B39+L39+V39+AU39</f>
        <v>41667</v>
      </c>
      <c r="AH39" s="116" t="n">
        <f aca="false">D39+N39+X39</f>
        <v>0</v>
      </c>
      <c r="AI39" s="124" t="n">
        <f aca="false">AB39+AA39+Z39+S39+R39+Q39+P39+I39+H39+G39+F39</f>
        <v>0</v>
      </c>
      <c r="AJ39" s="116"/>
      <c r="AK39" s="103" t="n">
        <f aca="false">B39+L39</f>
        <v>30000</v>
      </c>
      <c r="AL39" s="103" t="n">
        <f aca="false">V39</f>
        <v>11667</v>
      </c>
      <c r="AM39" s="103" t="n">
        <f aca="false">SUM(AK39:AL39)</f>
        <v>41667</v>
      </c>
      <c r="AN39" s="116"/>
      <c r="AO39" s="116" t="n">
        <f aca="false">IF(now-1&gt;AR39,1,"")</f>
        <v>1</v>
      </c>
      <c r="AP39" s="116"/>
      <c r="AQ39" s="116"/>
      <c r="AR39" s="116" t="n">
        <f aca="false">AR38+1</f>
        <v>36580</v>
      </c>
      <c r="AS39" s="125" t="n">
        <f aca="false">+AS38+1</f>
        <v>36580</v>
      </c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" hidden="false" customHeight="true" outlineLevel="0" collapsed="false">
      <c r="A40" s="116" t="n">
        <f aca="false">+A39+1</f>
        <v>25</v>
      </c>
      <c r="B40" s="95" t="n">
        <v>0</v>
      </c>
      <c r="C40" s="96"/>
      <c r="D40" s="109" t="n">
        <v>0</v>
      </c>
      <c r="E40" s="96"/>
      <c r="F40" s="110" t="n">
        <v>0</v>
      </c>
      <c r="G40" s="110" t="n">
        <v>0</v>
      </c>
      <c r="H40" s="110" t="n">
        <v>0</v>
      </c>
      <c r="I40" s="110" t="n">
        <v>0</v>
      </c>
      <c r="J40" s="117" t="n">
        <f aca="false">SUM(B40:I40)</f>
        <v>0</v>
      </c>
      <c r="K40" s="118"/>
      <c r="L40" s="95" t="n">
        <v>60000</v>
      </c>
      <c r="M40" s="119"/>
      <c r="N40" s="109"/>
      <c r="O40" s="119"/>
      <c r="P40" s="103" t="n">
        <v>0</v>
      </c>
      <c r="Q40" s="103"/>
      <c r="R40" s="103" t="n">
        <v>0</v>
      </c>
      <c r="S40" s="103" t="n">
        <v>0</v>
      </c>
      <c r="T40" s="105" t="n">
        <f aca="false">SUM(L40:S40)</f>
        <v>60000</v>
      </c>
      <c r="U40" s="116"/>
      <c r="V40" s="106" t="n">
        <v>79375</v>
      </c>
      <c r="W40" s="120"/>
      <c r="X40" s="109" t="n">
        <v>0</v>
      </c>
      <c r="Y40" s="121"/>
      <c r="Z40" s="109" t="n">
        <v>0</v>
      </c>
      <c r="AA40" s="110" t="n">
        <v>0</v>
      </c>
      <c r="AB40" s="111" t="n">
        <v>0</v>
      </c>
      <c r="AC40" s="117" t="n">
        <f aca="false">SUM(V40:AB40)</f>
        <v>79375</v>
      </c>
      <c r="AD40" s="116"/>
      <c r="AE40" s="122" t="n">
        <f aca="false">+AC40+T40+J40</f>
        <v>139375</v>
      </c>
      <c r="AF40" s="116"/>
      <c r="AG40" s="123" t="n">
        <f aca="false">B40+L40+V40+AU40</f>
        <v>139375</v>
      </c>
      <c r="AH40" s="116" t="n">
        <f aca="false">D40+N40+X40</f>
        <v>0</v>
      </c>
      <c r="AI40" s="124" t="n">
        <f aca="false">AB40+AA40+Z40+S40+R40+Q40+P40+I40+H40+G40+F40</f>
        <v>0</v>
      </c>
      <c r="AJ40" s="116"/>
      <c r="AK40" s="103" t="n">
        <f aca="false">B40+L40</f>
        <v>60000</v>
      </c>
      <c r="AL40" s="103" t="n">
        <f aca="false">V40</f>
        <v>79375</v>
      </c>
      <c r="AM40" s="103" t="n">
        <f aca="false">SUM(AK40:AL40)</f>
        <v>139375</v>
      </c>
      <c r="AN40" s="116"/>
      <c r="AO40" s="116" t="n">
        <f aca="false">IF(now-1&gt;AR40,1,"")</f>
        <v>1</v>
      </c>
      <c r="AP40" s="116"/>
      <c r="AQ40" s="116"/>
      <c r="AR40" s="116" t="n">
        <f aca="false">AR39+1</f>
        <v>36581</v>
      </c>
      <c r="AS40" s="125" t="n">
        <f aca="false">+AS39+1</f>
        <v>36581</v>
      </c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15" hidden="false" customHeight="true" outlineLevel="0" collapsed="false">
      <c r="A41" s="116" t="n">
        <f aca="false">+A40+1</f>
        <v>26</v>
      </c>
      <c r="B41" s="95" t="n">
        <v>0</v>
      </c>
      <c r="C41" s="96"/>
      <c r="D41" s="109" t="n">
        <v>0</v>
      </c>
      <c r="E41" s="96"/>
      <c r="F41" s="110" t="n">
        <v>0</v>
      </c>
      <c r="G41" s="110" t="n">
        <v>0</v>
      </c>
      <c r="H41" s="110" t="n">
        <v>0</v>
      </c>
      <c r="I41" s="110" t="n">
        <v>0</v>
      </c>
      <c r="J41" s="117" t="n">
        <f aca="false">SUM(B41:I41)</f>
        <v>0</v>
      </c>
      <c r="K41" s="118"/>
      <c r="L41" s="95" t="n">
        <v>16000</v>
      </c>
      <c r="M41" s="119"/>
      <c r="N41" s="109"/>
      <c r="O41" s="119"/>
      <c r="P41" s="103" t="n">
        <v>0</v>
      </c>
      <c r="Q41" s="103" t="n">
        <f aca="false">Q40</f>
        <v>0</v>
      </c>
      <c r="R41" s="103" t="n">
        <v>0</v>
      </c>
      <c r="S41" s="103" t="n">
        <v>0</v>
      </c>
      <c r="T41" s="105" t="n">
        <f aca="false">SUM(L41:S41)</f>
        <v>16000</v>
      </c>
      <c r="U41" s="116"/>
      <c r="V41" s="106" t="n">
        <f aca="false">IF(AO41=1,0,IF((25000-L41-B41-AU41)&lt;0,0,25000-L41-B41-AU41))</f>
        <v>0</v>
      </c>
      <c r="W41" s="120"/>
      <c r="X41" s="109" t="n">
        <v>0</v>
      </c>
      <c r="Y41" s="121"/>
      <c r="Z41" s="109"/>
      <c r="AA41" s="110"/>
      <c r="AB41" s="111" t="n">
        <v>0</v>
      </c>
      <c r="AC41" s="117" t="n">
        <f aca="false">SUM(V41:AB41)</f>
        <v>0</v>
      </c>
      <c r="AD41" s="116"/>
      <c r="AE41" s="122" t="n">
        <f aca="false">+AC41+T41+J41</f>
        <v>16000</v>
      </c>
      <c r="AF41" s="116"/>
      <c r="AG41" s="123" t="n">
        <f aca="false">B41+L41+V41+AU41</f>
        <v>16000</v>
      </c>
      <c r="AH41" s="116" t="n">
        <f aca="false">D41+N41+X41</f>
        <v>0</v>
      </c>
      <c r="AI41" s="124" t="n">
        <f aca="false">AB41+AA41+Z41+S41+R41+Q41+P41+I41+H41+G41+F41</f>
        <v>0</v>
      </c>
      <c r="AJ41" s="116"/>
      <c r="AK41" s="103" t="n">
        <f aca="false">B41+L41</f>
        <v>16000</v>
      </c>
      <c r="AL41" s="103" t="n">
        <f aca="false">V41</f>
        <v>0</v>
      </c>
      <c r="AM41" s="103" t="n">
        <f aca="false">SUM(AK41:AL41)</f>
        <v>16000</v>
      </c>
      <c r="AN41" s="116"/>
      <c r="AO41" s="116" t="n">
        <f aca="false">IF(now-1&gt;AR41,1,"")</f>
        <v>1</v>
      </c>
      <c r="AP41" s="116"/>
      <c r="AQ41" s="116"/>
      <c r="AR41" s="116" t="n">
        <f aca="false">AR40+1</f>
        <v>36582</v>
      </c>
      <c r="AS41" s="125" t="n">
        <f aca="false">+AS40+1</f>
        <v>36582</v>
      </c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" hidden="false" customHeight="true" outlineLevel="0" collapsed="false">
      <c r="A42" s="116" t="n">
        <f aca="false">+A41+1</f>
        <v>27</v>
      </c>
      <c r="B42" s="95" t="n">
        <v>0</v>
      </c>
      <c r="C42" s="96"/>
      <c r="D42" s="109" t="n">
        <v>0</v>
      </c>
      <c r="E42" s="96"/>
      <c r="F42" s="110" t="n">
        <v>0</v>
      </c>
      <c r="G42" s="110" t="n">
        <v>0</v>
      </c>
      <c r="H42" s="110" t="n">
        <v>0</v>
      </c>
      <c r="I42" s="110" t="n">
        <v>0</v>
      </c>
      <c r="J42" s="117" t="n">
        <f aca="false">SUM(B42:I42)</f>
        <v>0</v>
      </c>
      <c r="K42" s="118"/>
      <c r="L42" s="95" t="n">
        <v>4167</v>
      </c>
      <c r="M42" s="119"/>
      <c r="N42" s="109"/>
      <c r="O42" s="119"/>
      <c r="P42" s="103" t="n">
        <v>0</v>
      </c>
      <c r="Q42" s="103" t="n">
        <f aca="false">Q41</f>
        <v>0</v>
      </c>
      <c r="R42" s="103" t="n">
        <v>0</v>
      </c>
      <c r="S42" s="103" t="n">
        <v>0</v>
      </c>
      <c r="T42" s="105" t="n">
        <f aca="false">SUM(L42:S42)</f>
        <v>4167</v>
      </c>
      <c r="U42" s="116"/>
      <c r="V42" s="106" t="n">
        <v>0</v>
      </c>
      <c r="W42" s="120"/>
      <c r="X42" s="109" t="n">
        <v>0</v>
      </c>
      <c r="Y42" s="121"/>
      <c r="Z42" s="109"/>
      <c r="AA42" s="110"/>
      <c r="AB42" s="111" t="n">
        <v>0</v>
      </c>
      <c r="AC42" s="117" t="n">
        <f aca="false">SUM(V42:AB42)</f>
        <v>0</v>
      </c>
      <c r="AD42" s="116"/>
      <c r="AE42" s="122" t="n">
        <f aca="false">+AC42+T42+J42</f>
        <v>4167</v>
      </c>
      <c r="AF42" s="116"/>
      <c r="AG42" s="123" t="n">
        <f aca="false">B42+L42+V42+AU42</f>
        <v>4167</v>
      </c>
      <c r="AH42" s="116" t="n">
        <f aca="false">D42+N42+X42</f>
        <v>0</v>
      </c>
      <c r="AI42" s="124" t="n">
        <f aca="false">AB42+AA42+Z42+S42+R42+Q42+P42+I42+H42+G42+F42</f>
        <v>0</v>
      </c>
      <c r="AJ42" s="116"/>
      <c r="AK42" s="103" t="n">
        <f aca="false">B42+L42</f>
        <v>4167</v>
      </c>
      <c r="AL42" s="103" t="n">
        <f aca="false">V42</f>
        <v>0</v>
      </c>
      <c r="AM42" s="103" t="n">
        <f aca="false">SUM(AK42:AL42)</f>
        <v>4167</v>
      </c>
      <c r="AN42" s="116"/>
      <c r="AO42" s="116" t="n">
        <f aca="false">IF(now-1&gt;AR42,1,"")</f>
        <v>1</v>
      </c>
      <c r="AP42" s="116"/>
      <c r="AQ42" s="116"/>
      <c r="AR42" s="116" t="n">
        <f aca="false">AR41+1</f>
        <v>36583</v>
      </c>
      <c r="AS42" s="125" t="n">
        <f aca="false">+AS41+1</f>
        <v>36583</v>
      </c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" hidden="false" customHeight="true" outlineLevel="0" collapsed="false">
      <c r="A43" s="116" t="n">
        <f aca="false">+A42+1</f>
        <v>28</v>
      </c>
      <c r="B43" s="95" t="n">
        <v>0</v>
      </c>
      <c r="C43" s="96"/>
      <c r="D43" s="109" t="n">
        <v>0</v>
      </c>
      <c r="E43" s="96"/>
      <c r="F43" s="110" t="n">
        <v>0</v>
      </c>
      <c r="G43" s="110" t="n">
        <v>0</v>
      </c>
      <c r="H43" s="110" t="n">
        <v>0</v>
      </c>
      <c r="I43" s="110" t="n">
        <v>0</v>
      </c>
      <c r="J43" s="117" t="n">
        <f aca="false">SUM(B43:I43)</f>
        <v>0</v>
      </c>
      <c r="K43" s="118"/>
      <c r="L43" s="95" t="n">
        <v>4833</v>
      </c>
      <c r="M43" s="119"/>
      <c r="N43" s="109"/>
      <c r="O43" s="119"/>
      <c r="P43" s="103" t="n">
        <v>0</v>
      </c>
      <c r="Q43" s="103" t="n">
        <f aca="false">Q42</f>
        <v>0</v>
      </c>
      <c r="R43" s="103" t="n">
        <v>0</v>
      </c>
      <c r="S43" s="103" t="n">
        <v>0</v>
      </c>
      <c r="T43" s="105" t="n">
        <f aca="false">SUM(L43:S43)</f>
        <v>4833</v>
      </c>
      <c r="U43" s="116"/>
      <c r="V43" s="106" t="n">
        <v>74334</v>
      </c>
      <c r="W43" s="120"/>
      <c r="X43" s="109" t="n">
        <v>0</v>
      </c>
      <c r="Y43" s="121"/>
      <c r="Z43" s="109"/>
      <c r="AA43" s="110"/>
      <c r="AB43" s="111" t="n">
        <v>0</v>
      </c>
      <c r="AC43" s="117" t="n">
        <f aca="false">SUM(V43:AB43)</f>
        <v>74334</v>
      </c>
      <c r="AD43" s="116"/>
      <c r="AE43" s="122" t="n">
        <f aca="false">+AC43+T43+J43</f>
        <v>79167</v>
      </c>
      <c r="AF43" s="116"/>
      <c r="AG43" s="123" t="n">
        <f aca="false">B43+L43+V43+AU43</f>
        <v>79167</v>
      </c>
      <c r="AH43" s="116" t="n">
        <f aca="false">D43+N43+X43</f>
        <v>0</v>
      </c>
      <c r="AI43" s="124" t="n">
        <f aca="false">AB43+AA43+Z43+S43+R43+Q43+P43+I43+H43+G43+F43</f>
        <v>0</v>
      </c>
      <c r="AJ43" s="116"/>
      <c r="AK43" s="103" t="n">
        <f aca="false">B43+L43</f>
        <v>4833</v>
      </c>
      <c r="AL43" s="103" t="n">
        <f aca="false">V43</f>
        <v>74334</v>
      </c>
      <c r="AM43" s="103" t="n">
        <f aca="false">SUM(AK43:AL43)</f>
        <v>79167</v>
      </c>
      <c r="AN43" s="116"/>
      <c r="AO43" s="116" t="n">
        <f aca="false">IF(now-1&gt;AR43,1,"")</f>
        <v>1</v>
      </c>
      <c r="AP43" s="116"/>
      <c r="AQ43" s="116"/>
      <c r="AR43" s="116" t="n">
        <f aca="false">AR42+1</f>
        <v>36584</v>
      </c>
      <c r="AS43" s="125" t="n">
        <f aca="false">+AS42+1</f>
        <v>36584</v>
      </c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" hidden="false" customHeight="true" outlineLevel="0" collapsed="false">
      <c r="A44" s="237" t="n">
        <f aca="false">+A43+1</f>
        <v>29</v>
      </c>
      <c r="B44" s="238" t="n">
        <v>0</v>
      </c>
      <c r="C44" s="239"/>
      <c r="D44" s="240" t="n">
        <v>0</v>
      </c>
      <c r="E44" s="239"/>
      <c r="F44" s="241" t="n">
        <v>0</v>
      </c>
      <c r="G44" s="241" t="n">
        <v>0</v>
      </c>
      <c r="H44" s="241" t="n">
        <v>0</v>
      </c>
      <c r="I44" s="241" t="n">
        <v>0</v>
      </c>
      <c r="J44" s="242" t="n">
        <f aca="false">SUM(B44:I44)</f>
        <v>0</v>
      </c>
      <c r="K44" s="243"/>
      <c r="L44" s="238" t="n">
        <v>0</v>
      </c>
      <c r="M44" s="102"/>
      <c r="N44" s="240"/>
      <c r="O44" s="102"/>
      <c r="P44" s="244" t="n">
        <v>0</v>
      </c>
      <c r="Q44" s="244" t="n">
        <f aca="false">Q43</f>
        <v>0</v>
      </c>
      <c r="R44" s="244" t="n">
        <v>0</v>
      </c>
      <c r="S44" s="244" t="n">
        <v>0</v>
      </c>
      <c r="T44" s="245" t="n">
        <f aca="false">SUM(L44:S44)</f>
        <v>0</v>
      </c>
      <c r="U44" s="237"/>
      <c r="V44" s="246" t="n">
        <v>56250</v>
      </c>
      <c r="W44" s="107"/>
      <c r="X44" s="240" t="n">
        <v>0</v>
      </c>
      <c r="Y44" s="108"/>
      <c r="Z44" s="240"/>
      <c r="AA44" s="241"/>
      <c r="AB44" s="247" t="n">
        <v>0</v>
      </c>
      <c r="AC44" s="242" t="n">
        <f aca="false">SUM(V44:AB44)</f>
        <v>56250</v>
      </c>
      <c r="AD44" s="237"/>
      <c r="AE44" s="248" t="n">
        <f aca="false">+AC44+T44+J44</f>
        <v>56250</v>
      </c>
      <c r="AF44" s="237"/>
      <c r="AG44" s="249" t="n">
        <f aca="false">B44+L44+V44+AU44</f>
        <v>56250</v>
      </c>
      <c r="AH44" s="237" t="n">
        <f aca="false">D44+N44+X44</f>
        <v>0</v>
      </c>
      <c r="AI44" s="250" t="n">
        <f aca="false">AB44+AA44+Z44+S44+R44+Q44+P44+I44+H44+G44+F44</f>
        <v>0</v>
      </c>
      <c r="AJ44" s="237"/>
      <c r="AK44" s="244" t="n">
        <f aca="false">B44+L44</f>
        <v>0</v>
      </c>
      <c r="AL44" s="244" t="n">
        <f aca="false">V44</f>
        <v>56250</v>
      </c>
      <c r="AM44" s="244" t="n">
        <f aca="false">SUM(AK44:AL44)</f>
        <v>56250</v>
      </c>
      <c r="AN44" s="237"/>
      <c r="AO44" s="237" t="str">
        <f aca="false">IF(now-1&gt;AR44,1,"")</f>
        <v/>
      </c>
      <c r="AP44" s="237"/>
      <c r="AQ44" s="237"/>
      <c r="AR44" s="237" t="n">
        <f aca="false">AR43+1</f>
        <v>36585</v>
      </c>
      <c r="AS44" s="251" t="n">
        <f aca="false">+AS43+1</f>
        <v>36585</v>
      </c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  <c r="BU44" s="237"/>
      <c r="BV44" s="237"/>
      <c r="BW44" s="237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  <c r="CO44" s="237"/>
      <c r="CP44" s="237"/>
      <c r="CQ44" s="237"/>
      <c r="CR44" s="237"/>
      <c r="CS44" s="237"/>
      <c r="CT44" s="237"/>
      <c r="CU44" s="237"/>
      <c r="CV44" s="237"/>
      <c r="CW44" s="237"/>
      <c r="CX44" s="237"/>
      <c r="CY44" s="237"/>
      <c r="CZ44" s="237"/>
      <c r="DA44" s="237"/>
      <c r="DB44" s="237"/>
      <c r="DC44" s="237"/>
      <c r="DD44" s="237"/>
      <c r="DE44" s="237"/>
      <c r="DF44" s="237"/>
      <c r="DG44" s="237"/>
      <c r="DH44" s="237"/>
      <c r="DI44" s="237"/>
      <c r="DJ44" s="237"/>
      <c r="DK44" s="237"/>
      <c r="DL44" s="237"/>
      <c r="DM44" s="237"/>
      <c r="DN44" s="237"/>
      <c r="DO44" s="237"/>
      <c r="DP44" s="237"/>
      <c r="DQ44" s="237"/>
      <c r="DR44" s="237"/>
      <c r="DS44" s="237"/>
      <c r="DT44" s="237"/>
      <c r="DU44" s="237"/>
      <c r="DV44" s="237"/>
      <c r="DW44" s="237"/>
      <c r="DX44" s="237"/>
      <c r="DY44" s="237"/>
      <c r="DZ44" s="237"/>
      <c r="EA44" s="237"/>
      <c r="EB44" s="237"/>
      <c r="EC44" s="237"/>
      <c r="ED44" s="237"/>
      <c r="EE44" s="237"/>
      <c r="EF44" s="237"/>
      <c r="EG44" s="237"/>
      <c r="EH44" s="237"/>
      <c r="EI44" s="237"/>
      <c r="EJ44" s="237"/>
      <c r="EK44" s="237"/>
      <c r="EL44" s="237"/>
      <c r="EM44" s="237"/>
      <c r="EN44" s="237"/>
      <c r="EO44" s="237"/>
      <c r="EP44" s="237"/>
      <c r="EQ44" s="237"/>
      <c r="ER44" s="237"/>
      <c r="ES44" s="237"/>
      <c r="ET44" s="237"/>
      <c r="EU44" s="237"/>
      <c r="EV44" s="237"/>
      <c r="EW44" s="237"/>
      <c r="EX44" s="237"/>
      <c r="EY44" s="237"/>
      <c r="EZ44" s="237"/>
      <c r="FA44" s="237"/>
      <c r="FB44" s="237"/>
      <c r="FC44" s="237"/>
      <c r="FD44" s="237"/>
      <c r="FE44" s="237"/>
      <c r="FF44" s="237"/>
      <c r="FG44" s="237"/>
      <c r="FH44" s="237"/>
      <c r="FI44" s="237"/>
      <c r="FJ44" s="237"/>
      <c r="FK44" s="237"/>
      <c r="FL44" s="237"/>
      <c r="FM44" s="237"/>
      <c r="FN44" s="237"/>
      <c r="FO44" s="237"/>
      <c r="FP44" s="237"/>
      <c r="FQ44" s="237"/>
      <c r="FR44" s="237"/>
      <c r="FS44" s="237"/>
      <c r="FT44" s="237"/>
      <c r="FU44" s="237"/>
      <c r="FV44" s="237"/>
      <c r="FW44" s="237"/>
      <c r="FX44" s="237"/>
      <c r="FY44" s="237"/>
      <c r="FZ44" s="237"/>
      <c r="GA44" s="237"/>
      <c r="GB44" s="237"/>
      <c r="GC44" s="237"/>
      <c r="GD44" s="237"/>
      <c r="GE44" s="237"/>
      <c r="GF44" s="237"/>
      <c r="GG44" s="237"/>
      <c r="GH44" s="237"/>
      <c r="GI44" s="237"/>
      <c r="GJ44" s="237"/>
      <c r="GK44" s="237"/>
      <c r="GL44" s="237"/>
      <c r="GM44" s="237"/>
      <c r="GN44" s="237"/>
      <c r="GO44" s="237"/>
      <c r="GP44" s="237"/>
      <c r="GQ44" s="237"/>
      <c r="GR44" s="237"/>
      <c r="GS44" s="237"/>
      <c r="GT44" s="237"/>
      <c r="GU44" s="237"/>
      <c r="GV44" s="237"/>
      <c r="GW44" s="237"/>
      <c r="GX44" s="237"/>
      <c r="GY44" s="237"/>
      <c r="GZ44" s="237"/>
      <c r="HA44" s="237"/>
      <c r="HB44" s="237"/>
      <c r="HC44" s="237"/>
      <c r="HD44" s="237"/>
      <c r="HE44" s="237"/>
      <c r="HF44" s="237"/>
      <c r="HG44" s="237"/>
      <c r="HH44" s="237"/>
      <c r="HI44" s="237"/>
      <c r="HJ44" s="237"/>
      <c r="HK44" s="237"/>
      <c r="HL44" s="237"/>
      <c r="HM44" s="237"/>
      <c r="HN44" s="237"/>
      <c r="HO44" s="237"/>
      <c r="HP44" s="237"/>
      <c r="HQ44" s="237"/>
      <c r="HR44" s="237"/>
      <c r="HS44" s="237"/>
      <c r="HT44" s="237"/>
      <c r="HU44" s="237"/>
      <c r="HV44" s="237"/>
      <c r="HW44" s="237"/>
      <c r="HX44" s="237"/>
      <c r="HY44" s="237"/>
      <c r="HZ44" s="237"/>
      <c r="IA44" s="237"/>
      <c r="IB44" s="237"/>
      <c r="IC44" s="237"/>
      <c r="ID44" s="237"/>
      <c r="IE44" s="237"/>
      <c r="IF44" s="237"/>
      <c r="IG44" s="237"/>
      <c r="IH44" s="237"/>
      <c r="II44" s="237"/>
      <c r="IJ44" s="237"/>
      <c r="IK44" s="237"/>
      <c r="IL44" s="237"/>
      <c r="IM44" s="237"/>
      <c r="IN44" s="237"/>
      <c r="IO44" s="237"/>
      <c r="IP44" s="237"/>
      <c r="IQ44" s="237"/>
      <c r="IR44" s="237"/>
      <c r="IS44" s="237"/>
      <c r="IT44" s="237"/>
      <c r="IU44" s="237"/>
      <c r="IV44" s="237"/>
      <c r="IW44" s="237"/>
    </row>
    <row r="45" customFormat="false" ht="15" hidden="true" customHeight="true" outlineLevel="0" collapsed="false">
      <c r="A45" s="94" t="n">
        <f aca="false">+A44+1</f>
        <v>30</v>
      </c>
      <c r="B45" s="95" t="n">
        <v>0</v>
      </c>
      <c r="C45" s="96"/>
      <c r="D45" s="97" t="n">
        <v>0</v>
      </c>
      <c r="E45" s="96"/>
      <c r="F45" s="98" t="n">
        <v>0</v>
      </c>
      <c r="G45" s="98" t="n">
        <v>0</v>
      </c>
      <c r="H45" s="98" t="n">
        <v>0</v>
      </c>
      <c r="I45" s="98" t="n">
        <v>0</v>
      </c>
      <c r="J45" s="99" t="n">
        <f aca="false">SUM(B45:I45)</f>
        <v>0</v>
      </c>
      <c r="K45" s="100"/>
      <c r="L45" s="101"/>
      <c r="M45" s="102"/>
      <c r="N45" s="97"/>
      <c r="O45" s="102"/>
      <c r="P45" s="103" t="n">
        <v>0</v>
      </c>
      <c r="Q45" s="104" t="n">
        <f aca="false">Q44</f>
        <v>0</v>
      </c>
      <c r="R45" s="104" t="n">
        <v>0</v>
      </c>
      <c r="S45" s="104" t="n">
        <v>0</v>
      </c>
      <c r="T45" s="105" t="n">
        <f aca="false">SUM(L45:S45)</f>
        <v>0</v>
      </c>
      <c r="U45" s="94"/>
      <c r="V45" s="106" t="n">
        <v>0</v>
      </c>
      <c r="W45" s="107"/>
      <c r="X45" s="97" t="n">
        <v>0</v>
      </c>
      <c r="Y45" s="108"/>
      <c r="Z45" s="109"/>
      <c r="AA45" s="110"/>
      <c r="AB45" s="111" t="n">
        <v>0</v>
      </c>
      <c r="AC45" s="99" t="n">
        <f aca="false">SUM(V45:AB45)</f>
        <v>0</v>
      </c>
      <c r="AD45" s="94"/>
      <c r="AE45" s="112" t="n">
        <f aca="false">+AC45+T45+J45</f>
        <v>0</v>
      </c>
      <c r="AF45" s="94"/>
      <c r="AG45" s="113" t="n">
        <f aca="false">B45+L45+V45+AU45</f>
        <v>0</v>
      </c>
      <c r="AH45" s="94" t="n">
        <f aca="false">D45+N45+X45</f>
        <v>0</v>
      </c>
      <c r="AI45" s="114" t="n">
        <f aca="false">AB45+AA45+Z45+S45+R45+Q45+P45+I45+H45+G45+F45</f>
        <v>0</v>
      </c>
      <c r="AJ45" s="94"/>
      <c r="AK45" s="103" t="n">
        <f aca="false">B45+L45</f>
        <v>0</v>
      </c>
      <c r="AL45" s="103" t="n">
        <f aca="false">V45</f>
        <v>0</v>
      </c>
      <c r="AM45" s="104" t="n">
        <f aca="false">SUM(AK45:AL45)</f>
        <v>0</v>
      </c>
      <c r="AN45" s="94"/>
      <c r="AO45" s="94" t="str">
        <f aca="false">IF(now-1&gt;AR45,1,"")</f>
        <v/>
      </c>
      <c r="AP45" s="94"/>
      <c r="AQ45" s="94"/>
      <c r="AR45" s="94" t="n">
        <f aca="false">AR44+1</f>
        <v>36586</v>
      </c>
      <c r="AS45" s="115" t="n">
        <f aca="false">+AS44+1</f>
        <v>36586</v>
      </c>
      <c r="AT45" s="94"/>
      <c r="AU45" s="116"/>
      <c r="AV45" s="116"/>
      <c r="AW45" s="94"/>
      <c r="AX45" s="116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5" hidden="true" customHeight="true" outlineLevel="0" collapsed="false">
      <c r="A46" s="116" t="n">
        <f aca="false">+A45+1</f>
        <v>31</v>
      </c>
      <c r="B46" s="95" t="n">
        <v>0</v>
      </c>
      <c r="C46" s="144"/>
      <c r="D46" s="252" t="n">
        <v>0</v>
      </c>
      <c r="E46" s="144"/>
      <c r="F46" s="253" t="n">
        <v>0</v>
      </c>
      <c r="G46" s="253" t="n">
        <v>0</v>
      </c>
      <c r="H46" s="253" t="n">
        <v>0</v>
      </c>
      <c r="I46" s="253" t="n">
        <v>0</v>
      </c>
      <c r="J46" s="146" t="n">
        <f aca="false">SUM(B46:I46)</f>
        <v>0</v>
      </c>
      <c r="K46" s="118"/>
      <c r="L46" s="254" t="n">
        <v>0</v>
      </c>
      <c r="M46" s="255"/>
      <c r="N46" s="252"/>
      <c r="O46" s="255"/>
      <c r="P46" s="103" t="n">
        <v>0</v>
      </c>
      <c r="Q46" s="256" t="n">
        <f aca="false">Q45</f>
        <v>0</v>
      </c>
      <c r="R46" s="256" t="n">
        <v>0</v>
      </c>
      <c r="S46" s="256" t="n">
        <v>0</v>
      </c>
      <c r="T46" s="146" t="n">
        <f aca="false">SUM(L46:S46)</f>
        <v>0</v>
      </c>
      <c r="U46" s="94"/>
      <c r="V46" s="106" t="n">
        <v>0</v>
      </c>
      <c r="W46" s="257"/>
      <c r="X46" s="256" t="n">
        <v>0</v>
      </c>
      <c r="Y46" s="258"/>
      <c r="Z46" s="109"/>
      <c r="AA46" s="149"/>
      <c r="AB46" s="149" t="n">
        <v>0</v>
      </c>
      <c r="AC46" s="146" t="n">
        <f aca="false">SUM(V46:AB46)</f>
        <v>0</v>
      </c>
      <c r="AD46" s="116"/>
      <c r="AE46" s="259" t="n">
        <f aca="false">+AC46+T46+J46</f>
        <v>0</v>
      </c>
      <c r="AF46" s="116"/>
      <c r="AG46" s="260" t="n">
        <f aca="false">B46+L46+V46+AU46</f>
        <v>0</v>
      </c>
      <c r="AH46" s="261" t="n">
        <f aca="false">D46+N46+X46</f>
        <v>0</v>
      </c>
      <c r="AI46" s="262" t="n">
        <f aca="false">AB46+AA46+Z46+S46+R46+Q46+P46+I46+H46+G46+F46</f>
        <v>0</v>
      </c>
      <c r="AJ46" s="116"/>
      <c r="AK46" s="103" t="n">
        <f aca="false">B46+L46</f>
        <v>0</v>
      </c>
      <c r="AL46" s="103" t="n">
        <f aca="false">V46</f>
        <v>0</v>
      </c>
      <c r="AM46" s="104" t="n">
        <f aca="false">SUM(AK46:AL46)</f>
        <v>0</v>
      </c>
      <c r="AN46" s="116"/>
      <c r="AO46" s="94" t="str">
        <f aca="false">IF(now-1&gt;AR46,1,"")</f>
        <v/>
      </c>
      <c r="AP46" s="94"/>
      <c r="AQ46" s="94"/>
      <c r="AR46" s="94" t="n">
        <f aca="false">AR45+1</f>
        <v>36587</v>
      </c>
      <c r="AS46" s="115" t="n">
        <f aca="false">+AS45+1</f>
        <v>36587</v>
      </c>
      <c r="AT46" s="116"/>
      <c r="AU46" s="116"/>
      <c r="AV46" s="116"/>
      <c r="AW46" s="94"/>
      <c r="AX46" s="116"/>
      <c r="AY46" s="94"/>
      <c r="AZ46" s="94"/>
      <c r="BA46" s="94"/>
      <c r="BB46" s="94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156" t="n">
        <f aca="false">IF(now-1&gt;AR47,1,"")</f>
        <v>1</v>
      </c>
      <c r="AP47" s="36"/>
      <c r="AQ47" s="36"/>
      <c r="AR47" s="36"/>
      <c r="AS47" s="36"/>
      <c r="AT47" s="36"/>
      <c r="AU47" s="36"/>
      <c r="AV47" s="36"/>
      <c r="AX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610000</v>
      </c>
      <c r="C48" s="158"/>
      <c r="D48" s="158" t="n">
        <f aca="false">SUM(D16:D46)</f>
        <v>0</v>
      </c>
      <c r="E48" s="158"/>
      <c r="F48" s="158" t="n">
        <f aca="false">SUM(F16:F46)</f>
        <v>75000</v>
      </c>
      <c r="G48" s="158" t="n">
        <f aca="false">SUM(G16:G46)</f>
        <v>40000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725000</v>
      </c>
      <c r="K48" s="158"/>
      <c r="L48" s="158" t="n">
        <f aca="false">SUM(L16:L46)</f>
        <v>715000</v>
      </c>
      <c r="M48" s="158"/>
      <c r="N48" s="158" t="n">
        <f aca="false">SUM(N16:N46)</f>
        <v>0</v>
      </c>
      <c r="O48" s="158"/>
      <c r="P48" s="158" t="n">
        <f aca="false">SUM(P16:P46)</f>
        <v>155000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870000</v>
      </c>
      <c r="U48" s="158"/>
      <c r="V48" s="158" t="n">
        <f aca="false">SUM(V16:V46)</f>
        <v>421918</v>
      </c>
      <c r="W48" s="158"/>
      <c r="X48" s="158" t="n">
        <f aca="false">SUM(X16:X46)</f>
        <v>0</v>
      </c>
      <c r="Y48" s="158"/>
      <c r="Z48" s="158" t="n">
        <f aca="false">SUM(Z16:Z46)</f>
        <v>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421918</v>
      </c>
      <c r="AD48" s="158"/>
      <c r="AE48" s="158" t="n">
        <f aca="false">SUM(AE16:AE47)</f>
        <v>2016918</v>
      </c>
      <c r="AF48" s="158"/>
      <c r="AG48" s="158" t="n">
        <f aca="false">SUM(AG16:AG47)</f>
        <v>1746918</v>
      </c>
      <c r="AH48" s="158" t="n">
        <f aca="false">SUM(AH16:AH47)</f>
        <v>0</v>
      </c>
      <c r="AI48" s="158" t="n">
        <f aca="false">SUM(AI16:AI47)</f>
        <v>270000</v>
      </c>
      <c r="AJ48" s="158"/>
      <c r="AK48" s="158" t="n">
        <f aca="false">SUM(AK16:AK46)</f>
        <v>1325000</v>
      </c>
      <c r="AL48" s="158" t="n">
        <f aca="false">SUM(AL16:AL46)</f>
        <v>421918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/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/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25892.8571428571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31071.4285714286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0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n">
        <f aca="false">DSUM(tufco,"wbtotal",cnt)+Jan!S58</f>
        <v>1800000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NA()</f>
        <v>#N/A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n">
        <f aca="false">DSUM(tufco,"hplrtotal",cnt)+Jan!H61</f>
        <v>1500000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13059.5714285714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NA()</f>
        <v>#N/A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NA()</f>
        <v>#N/A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1090668</v>
      </c>
      <c r="L65" s="35" t="s">
        <v>60</v>
      </c>
      <c r="M65" s="36"/>
      <c r="N65" s="36"/>
      <c r="O65" s="36"/>
      <c r="P65" s="36"/>
      <c r="Q65" s="36"/>
      <c r="R65" s="36"/>
      <c r="S65" s="169" t="n">
        <f aca="false">DSUM(tufco,"gdtotal",cnt)+Jan!S65</f>
        <v>1283125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n">
        <f aca="false">H65+Jan!H66</f>
        <v>2783125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NA()</f>
        <v>#N/A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#N/A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NA()</f>
        <v>#N/A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42" activePane="bottomRight" state="frozen"/>
      <selection pane="topLeft" activeCell="A3" activeCellId="0" sqref="A3"/>
      <selection pane="topRight" activeCell="B3" activeCellId="0" sqref="B3"/>
      <selection pane="bottomLeft" activeCell="A42" activeCellId="0" sqref="A42"/>
      <selection pane="bottomRight" activeCell="A55" activeCellId="0" sqref="A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4.99"/>
    <col collapsed="false" customWidth="true" hidden="false" outlineLevel="0" max="46" min="46" style="1" width="15.28"/>
    <col collapsed="false" customWidth="true" hidden="false" outlineLevel="0" max="47" min="47" style="1" width="12.28"/>
    <col collapsed="false" customWidth="true" hidden="false" outlineLevel="0" max="48" min="48" style="1" width="2.42"/>
    <col collapsed="false" customWidth="true" hidden="false" outlineLevel="0" max="49" min="49" style="1" width="10.28"/>
    <col collapsed="false" customWidth="true" hidden="false" outlineLevel="0" max="50" min="50" style="1" width="1.99"/>
    <col collapsed="false" customWidth="true" hidden="false" outlineLevel="0" max="52" min="51" style="1" width="13.41"/>
    <col collapsed="false" customWidth="true" hidden="false" outlineLevel="0" max="53" min="53" style="1" width="12.85"/>
    <col collapsed="false" customWidth="true" hidden="false" outlineLevel="0" max="54" min="54" style="1" width="11.56"/>
    <col collapsed="false" customWidth="true" hidden="false" outlineLevel="0" max="55" min="55" style="1" width="2.13"/>
    <col collapsed="false" customWidth="true" hidden="false" outlineLevel="0" max="56" min="56" style="1" width="11.13"/>
    <col collapsed="false" customWidth="false" hidden="false" outlineLevel="0" max="57" min="57" style="1" width="9.14"/>
    <col collapsed="false" customWidth="true" hidden="false" outlineLevel="0" max="58" min="58" style="1" width="9.7"/>
    <col collapsed="false" customWidth="true" hidden="false" outlineLevel="0" max="59" min="59" style="1" width="10.99"/>
    <col collapsed="false" customWidth="true" hidden="false" outlineLevel="0" max="60" min="60" style="47" width="10.85"/>
    <col collapsed="false" customWidth="false" hidden="false" outlineLevel="0" max="257" min="61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25000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36586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36617</v>
      </c>
      <c r="AS5" s="1" t="s">
        <v>6</v>
      </c>
      <c r="AU5" s="13" t="n">
        <f aca="false">time</f>
        <v>45926.9765005654</v>
      </c>
    </row>
    <row r="6" customFormat="false" ht="19.5" hidden="false" customHeight="false" outlineLevel="0" collapsed="false">
      <c r="A6" s="14" t="s">
        <v>73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36617</v>
      </c>
      <c r="AT6" s="16" t="n">
        <f aca="true">NOW()</f>
        <v>45926.9765005654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263" t="s">
        <v>74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  <c r="AG8" s="230"/>
      <c r="AU8" s="22"/>
      <c r="AV8" s="22"/>
      <c r="AW8" s="22"/>
      <c r="AX8" s="22"/>
      <c r="AY8" s="22"/>
      <c r="AZ8" s="22"/>
      <c r="BA8" s="22"/>
      <c r="BB8" s="22"/>
      <c r="BC8" s="22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6"/>
      <c r="AV9" s="36"/>
      <c r="AW9" s="22"/>
      <c r="AX9" s="36"/>
      <c r="AY9" s="22"/>
      <c r="AZ9" s="22"/>
      <c r="BB9" s="22"/>
      <c r="BC9" s="22"/>
    </row>
    <row r="10" customFormat="false" ht="15.75" hidden="false" customHeight="true" outlineLevel="0" collapsed="false">
      <c r="B10" s="41" t="s">
        <v>16</v>
      </c>
      <c r="D10" s="42"/>
      <c r="H10" s="42" t="s">
        <v>72</v>
      </c>
      <c r="J10" s="43" t="n">
        <f aca="false">hplr</f>
        <v>25000</v>
      </c>
      <c r="L10" s="41" t="s">
        <v>18</v>
      </c>
      <c r="N10" s="42"/>
      <c r="R10" s="42" t="str">
        <f aca="false">H10</f>
        <v>Feb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42"/>
      <c r="BA10" s="42"/>
      <c r="BC10" s="44"/>
    </row>
    <row r="11" customFormat="false" ht="13.5" hidden="false" customHeight="fals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  <c r="AY11" s="45"/>
      <c r="AZ11" s="45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775000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  <c r="AU12" s="50"/>
      <c r="AV12" s="50"/>
      <c r="AW12" s="50"/>
      <c r="AX12" s="50"/>
      <c r="AY12" s="50"/>
      <c r="AZ12" s="50"/>
      <c r="BA12" s="50"/>
      <c r="BB12" s="50"/>
      <c r="BC12" s="15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33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  <c r="AU13" s="264" t="s">
        <v>75</v>
      </c>
      <c r="AV13" s="264"/>
      <c r="AW13" s="264"/>
      <c r="AX13" s="264"/>
      <c r="AY13" s="264"/>
      <c r="AZ13" s="265" t="s">
        <v>76</v>
      </c>
      <c r="BA13" s="265"/>
      <c r="BB13" s="265"/>
      <c r="BC13" s="57"/>
      <c r="BD13" s="266" t="s">
        <v>77</v>
      </c>
      <c r="BE13" s="266"/>
      <c r="BF13" s="266"/>
      <c r="BG13" s="266"/>
      <c r="BH13" s="230" t="s">
        <v>78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n">
        <v>17806000</v>
      </c>
      <c r="H14" s="75" t="n">
        <v>4132</v>
      </c>
      <c r="I14" s="72" t="s">
        <v>38</v>
      </c>
      <c r="J14" s="72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72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79" t="s">
        <v>39</v>
      </c>
      <c r="AD14" s="77"/>
      <c r="AE14" s="231" t="s">
        <v>40</v>
      </c>
      <c r="AF14" s="71"/>
      <c r="AG14" s="232" t="s">
        <v>20</v>
      </c>
      <c r="AH14" s="233" t="s">
        <v>21</v>
      </c>
      <c r="AI14" s="234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267" t="s">
        <v>36</v>
      </c>
      <c r="AV14" s="77"/>
      <c r="AW14" s="77" t="s">
        <v>22</v>
      </c>
      <c r="AX14" s="77"/>
      <c r="AY14" s="91" t="s">
        <v>34</v>
      </c>
      <c r="AZ14" s="267" t="s">
        <v>36</v>
      </c>
      <c r="BA14" s="77" t="s">
        <v>22</v>
      </c>
      <c r="BB14" s="91" t="s">
        <v>34</v>
      </c>
      <c r="BC14" s="77"/>
      <c r="BD14" s="268" t="s">
        <v>36</v>
      </c>
      <c r="BE14" s="71" t="s">
        <v>22</v>
      </c>
      <c r="BF14" s="71" t="s">
        <v>34</v>
      </c>
      <c r="BG14" s="269" t="s">
        <v>79</v>
      </c>
      <c r="BH14" s="77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235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235" t="s">
        <v>43</v>
      </c>
      <c r="U15" s="71"/>
      <c r="V15" s="89"/>
      <c r="W15" s="77"/>
      <c r="X15" s="77"/>
      <c r="Y15" s="77"/>
      <c r="Z15" s="77"/>
      <c r="AA15" s="77"/>
      <c r="AB15" s="91"/>
      <c r="AC15" s="236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267"/>
      <c r="AV15" s="77"/>
      <c r="AW15" s="77"/>
      <c r="AX15" s="77"/>
      <c r="AY15" s="91"/>
      <c r="AZ15" s="267"/>
      <c r="BA15" s="77"/>
      <c r="BB15" s="91"/>
      <c r="BC15" s="77"/>
      <c r="BD15" s="268"/>
      <c r="BE15" s="71"/>
      <c r="BF15" s="71"/>
      <c r="BG15" s="269"/>
      <c r="BH15" s="77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n">
        <v>1</v>
      </c>
      <c r="B16" s="270" t="n">
        <v>30000</v>
      </c>
      <c r="C16" s="271"/>
      <c r="D16" s="272"/>
      <c r="E16" s="271"/>
      <c r="F16" s="273" t="n">
        <v>0</v>
      </c>
      <c r="G16" s="273"/>
      <c r="H16" s="273"/>
      <c r="I16" s="273" t="n">
        <v>0</v>
      </c>
      <c r="J16" s="274" t="n">
        <f aca="false">SUM(B16:I16)</f>
        <v>30000</v>
      </c>
      <c r="K16" s="275"/>
      <c r="L16" s="270" t="n">
        <v>20000</v>
      </c>
      <c r="M16" s="276"/>
      <c r="N16" s="272"/>
      <c r="O16" s="276"/>
      <c r="P16" s="277" t="n">
        <v>10000</v>
      </c>
      <c r="Q16" s="277"/>
      <c r="R16" s="277" t="n">
        <v>0</v>
      </c>
      <c r="S16" s="277" t="n">
        <v>0</v>
      </c>
      <c r="T16" s="278" t="n">
        <f aca="false">SUM(L16:S16)</f>
        <v>30000</v>
      </c>
      <c r="U16" s="15"/>
      <c r="V16" s="279" t="n">
        <f aca="false">IF(AO16=1,0,IF((45000-L16-B16)&lt;0,0,45000-L16-B16))</f>
        <v>0</v>
      </c>
      <c r="W16" s="280"/>
      <c r="X16" s="272" t="n">
        <v>0</v>
      </c>
      <c r="Y16" s="281"/>
      <c r="Z16" s="272" t="n">
        <v>0</v>
      </c>
      <c r="AA16" s="273" t="n">
        <v>0</v>
      </c>
      <c r="AB16" s="282" t="n">
        <v>0</v>
      </c>
      <c r="AC16" s="274" t="n">
        <f aca="false">SUM(V16:AB16)</f>
        <v>0</v>
      </c>
      <c r="AD16" s="15"/>
      <c r="AE16" s="283" t="n">
        <f aca="false">+AC16+T16+J16</f>
        <v>60000</v>
      </c>
      <c r="AF16" s="15"/>
      <c r="AG16" s="284" t="n">
        <f aca="false">B16+L16+V16</f>
        <v>50000</v>
      </c>
      <c r="AH16" s="15" t="n">
        <f aca="false">D16+N16+X16</f>
        <v>0</v>
      </c>
      <c r="AI16" s="285" t="n">
        <f aca="false">AB16+AA16+Z16+S16+R16+Q16+P16+I16+H16+G16+F16</f>
        <v>10000</v>
      </c>
      <c r="AJ16" s="15"/>
      <c r="AK16" s="277" t="n">
        <f aca="false">B16+L16</f>
        <v>50000</v>
      </c>
      <c r="AL16" s="277" t="n">
        <f aca="false">V16</f>
        <v>0</v>
      </c>
      <c r="AM16" s="277" t="n">
        <f aca="false">SUM(AK16:AL16)</f>
        <v>50000</v>
      </c>
      <c r="AN16" s="15"/>
      <c r="AO16" s="15" t="n">
        <f aca="false">IF(now&gt;AR16-1,1,"")</f>
        <v>1</v>
      </c>
      <c r="AP16" s="15"/>
      <c r="AQ16" s="15"/>
      <c r="AR16" s="15" t="n">
        <f aca="false">+AR4</f>
        <v>36586</v>
      </c>
      <c r="AS16" s="286" t="n">
        <v>36586</v>
      </c>
      <c r="AT16" s="15"/>
      <c r="AU16" s="287"/>
      <c r="AV16" s="15"/>
      <c r="AW16" s="15"/>
      <c r="AX16" s="15"/>
      <c r="AY16" s="275"/>
      <c r="AZ16" s="287"/>
      <c r="BA16" s="15"/>
      <c r="BB16" s="275"/>
      <c r="BC16" s="15"/>
      <c r="BD16" s="287"/>
      <c r="BE16" s="15"/>
      <c r="BF16" s="15"/>
      <c r="BG16" s="275"/>
      <c r="BH16" s="288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n">
        <f aca="false">+A16+1</f>
        <v>2</v>
      </c>
      <c r="B17" s="270" t="n">
        <v>100000</v>
      </c>
      <c r="C17" s="271"/>
      <c r="D17" s="272"/>
      <c r="E17" s="271"/>
      <c r="F17" s="273" t="n">
        <v>0</v>
      </c>
      <c r="G17" s="273"/>
      <c r="H17" s="273"/>
      <c r="I17" s="273" t="n">
        <f aca="false">I16</f>
        <v>0</v>
      </c>
      <c r="J17" s="274" t="n">
        <f aca="false">SUM(B17:I17)</f>
        <v>100000</v>
      </c>
      <c r="K17" s="275"/>
      <c r="L17" s="270" t="n">
        <v>50000</v>
      </c>
      <c r="M17" s="276"/>
      <c r="N17" s="272"/>
      <c r="O17" s="276"/>
      <c r="P17" s="277" t="n">
        <v>0</v>
      </c>
      <c r="Q17" s="277" t="n">
        <v>0</v>
      </c>
      <c r="R17" s="277" t="n">
        <v>0</v>
      </c>
      <c r="S17" s="277" t="n">
        <v>0</v>
      </c>
      <c r="T17" s="278" t="n">
        <f aca="false">SUM(L17:S17)</f>
        <v>50000</v>
      </c>
      <c r="U17" s="15"/>
      <c r="V17" s="279" t="n">
        <f aca="false">IF(AO17=1,0,IF((45000-L17-B17)&lt;0,0,45000-L17-B17))</f>
        <v>0</v>
      </c>
      <c r="W17" s="280"/>
      <c r="X17" s="272" t="n">
        <v>0</v>
      </c>
      <c r="Y17" s="281"/>
      <c r="Z17" s="272" t="n">
        <v>0</v>
      </c>
      <c r="AA17" s="273" t="n">
        <v>0</v>
      </c>
      <c r="AB17" s="282" t="n">
        <v>0</v>
      </c>
      <c r="AC17" s="274" t="n">
        <f aca="false">SUM(V17:AB17)</f>
        <v>0</v>
      </c>
      <c r="AD17" s="15"/>
      <c r="AE17" s="283" t="n">
        <f aca="false">+AC17+T17+J17</f>
        <v>150000</v>
      </c>
      <c r="AF17" s="15"/>
      <c r="AG17" s="284" t="n">
        <f aca="false">B17+L17+V17</f>
        <v>150000</v>
      </c>
      <c r="AH17" s="15" t="n">
        <f aca="false">D17+N17+X17</f>
        <v>0</v>
      </c>
      <c r="AI17" s="285" t="n">
        <f aca="false">AB17+AA17+Z17+S17+R17+Q17+P17+I17+H17+G17+F17</f>
        <v>0</v>
      </c>
      <c r="AJ17" s="15"/>
      <c r="AK17" s="277" t="n">
        <f aca="false">B17+L17</f>
        <v>150000</v>
      </c>
      <c r="AL17" s="277" t="n">
        <f aca="false">V17</f>
        <v>0</v>
      </c>
      <c r="AM17" s="277" t="n">
        <f aca="false">SUM(AK17:AL17)</f>
        <v>150000</v>
      </c>
      <c r="AN17" s="15"/>
      <c r="AO17" s="15" t="n">
        <f aca="false">IF(now-1&gt;AR17,1,"")</f>
        <v>1</v>
      </c>
      <c r="AP17" s="15"/>
      <c r="AQ17" s="15"/>
      <c r="AR17" s="15" t="n">
        <f aca="false">AR16+1</f>
        <v>36587</v>
      </c>
      <c r="AS17" s="286" t="n">
        <f aca="false">+AS16+1</f>
        <v>36587</v>
      </c>
      <c r="AT17" s="15"/>
      <c r="AU17" s="287"/>
      <c r="AV17" s="15"/>
      <c r="AW17" s="15"/>
      <c r="AX17" s="15"/>
      <c r="AY17" s="275"/>
      <c r="AZ17" s="287"/>
      <c r="BA17" s="15"/>
      <c r="BB17" s="275"/>
      <c r="BC17" s="15"/>
      <c r="BD17" s="287"/>
      <c r="BE17" s="15"/>
      <c r="BF17" s="15"/>
      <c r="BG17" s="275"/>
      <c r="BH17" s="288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n">
        <f aca="false">+A17+1</f>
        <v>3</v>
      </c>
      <c r="B18" s="270" t="n">
        <v>30000</v>
      </c>
      <c r="C18" s="271"/>
      <c r="D18" s="272"/>
      <c r="E18" s="271"/>
      <c r="F18" s="273" t="n">
        <v>10000</v>
      </c>
      <c r="G18" s="273"/>
      <c r="H18" s="273"/>
      <c r="I18" s="273" t="n">
        <f aca="false">I17</f>
        <v>0</v>
      </c>
      <c r="J18" s="274" t="n">
        <f aca="false">SUM(B18:I18)</f>
        <v>40000</v>
      </c>
      <c r="K18" s="275"/>
      <c r="L18" s="270" t="n">
        <v>30000</v>
      </c>
      <c r="M18" s="276"/>
      <c r="N18" s="272"/>
      <c r="O18" s="276"/>
      <c r="P18" s="277" t="n">
        <v>0</v>
      </c>
      <c r="Q18" s="277" t="n">
        <v>0</v>
      </c>
      <c r="R18" s="277" t="n">
        <v>0</v>
      </c>
      <c r="S18" s="277" t="n">
        <v>0</v>
      </c>
      <c r="T18" s="278" t="n">
        <f aca="false">SUM(L18:S18)</f>
        <v>30000</v>
      </c>
      <c r="U18" s="15"/>
      <c r="V18" s="279" t="n">
        <f aca="false">IF(AO18=1,0,IF((45000-L18-B18)&lt;0,0,45000-L18-B18))</f>
        <v>0</v>
      </c>
      <c r="W18" s="280"/>
      <c r="X18" s="272" t="n">
        <v>0</v>
      </c>
      <c r="Y18" s="281"/>
      <c r="Z18" s="272" t="n">
        <f aca="false">IF(AO18=1,0,30000-P18-F18)</f>
        <v>0</v>
      </c>
      <c r="AA18" s="273" t="n">
        <v>0</v>
      </c>
      <c r="AB18" s="282" t="n">
        <v>0</v>
      </c>
      <c r="AC18" s="274" t="n">
        <f aca="false">SUM(V18:AB18)</f>
        <v>0</v>
      </c>
      <c r="AD18" s="15"/>
      <c r="AE18" s="283" t="n">
        <f aca="false">+AC18+T18+J18</f>
        <v>70000</v>
      </c>
      <c r="AF18" s="15"/>
      <c r="AG18" s="284" t="n">
        <f aca="false">B18+L18+V18</f>
        <v>60000</v>
      </c>
      <c r="AH18" s="15" t="n">
        <f aca="false">D18+N18+X18</f>
        <v>0</v>
      </c>
      <c r="AI18" s="285" t="n">
        <f aca="false">AB18+AA18+Z18+S18+R18+Q18+P18+I18+H18+G18+F18</f>
        <v>10000</v>
      </c>
      <c r="AJ18" s="15"/>
      <c r="AK18" s="277" t="n">
        <f aca="false">B18+L18</f>
        <v>60000</v>
      </c>
      <c r="AL18" s="277" t="n">
        <f aca="false">V18</f>
        <v>0</v>
      </c>
      <c r="AM18" s="277" t="n">
        <f aca="false">SUM(AK18:AL18)</f>
        <v>60000</v>
      </c>
      <c r="AN18" s="15"/>
      <c r="AO18" s="15" t="n">
        <f aca="false">IF(now-1&gt;AR18,1,"")</f>
        <v>1</v>
      </c>
      <c r="AP18" s="15"/>
      <c r="AQ18" s="15"/>
      <c r="AR18" s="15" t="n">
        <f aca="false">AR17+1</f>
        <v>36588</v>
      </c>
      <c r="AS18" s="286" t="n">
        <f aca="false">+AS17+1</f>
        <v>36588</v>
      </c>
      <c r="AT18" s="15"/>
      <c r="AU18" s="287"/>
      <c r="AV18" s="15"/>
      <c r="AW18" s="15"/>
      <c r="AX18" s="15"/>
      <c r="AY18" s="275"/>
      <c r="AZ18" s="287"/>
      <c r="BA18" s="15"/>
      <c r="BB18" s="275"/>
      <c r="BC18" s="15"/>
      <c r="BD18" s="287"/>
      <c r="BE18" s="15"/>
      <c r="BF18" s="15"/>
      <c r="BG18" s="275"/>
      <c r="BH18" s="288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n">
        <f aca="false">+A18+1</f>
        <v>4</v>
      </c>
      <c r="B19" s="270" t="n">
        <v>10000</v>
      </c>
      <c r="C19" s="271"/>
      <c r="D19" s="272"/>
      <c r="E19" s="271"/>
      <c r="F19" s="273" t="n">
        <v>10000</v>
      </c>
      <c r="G19" s="273"/>
      <c r="H19" s="273"/>
      <c r="I19" s="273" t="n">
        <f aca="false">I18</f>
        <v>0</v>
      </c>
      <c r="J19" s="274" t="n">
        <f aca="false">SUM(B19:I19)</f>
        <v>20000</v>
      </c>
      <c r="K19" s="275"/>
      <c r="L19" s="270" t="n">
        <v>30000</v>
      </c>
      <c r="M19" s="276"/>
      <c r="N19" s="272"/>
      <c r="O19" s="276"/>
      <c r="P19" s="277" t="n">
        <v>0</v>
      </c>
      <c r="Q19" s="277"/>
      <c r="R19" s="277" t="n">
        <v>0</v>
      </c>
      <c r="S19" s="277" t="n">
        <v>0</v>
      </c>
      <c r="T19" s="278" t="n">
        <f aca="false">SUM(L19:S19)</f>
        <v>30000</v>
      </c>
      <c r="U19" s="15"/>
      <c r="V19" s="279" t="n">
        <f aca="false">IF(AO19=1,0,IF((45000-L19-B19)&lt;0,0,45000-L19-B19))</f>
        <v>0</v>
      </c>
      <c r="W19" s="280"/>
      <c r="X19" s="272" t="n">
        <v>0</v>
      </c>
      <c r="Y19" s="281"/>
      <c r="Z19" s="272" t="n">
        <f aca="false">IF(AO19=1,0,30000-P19-F19)</f>
        <v>0</v>
      </c>
      <c r="AA19" s="273" t="n">
        <v>0</v>
      </c>
      <c r="AB19" s="282" t="n">
        <v>0</v>
      </c>
      <c r="AC19" s="274" t="n">
        <f aca="false">SUM(V19:AB19)</f>
        <v>0</v>
      </c>
      <c r="AD19" s="15"/>
      <c r="AE19" s="283" t="n">
        <f aca="false">+AC19+T19+J19</f>
        <v>50000</v>
      </c>
      <c r="AF19" s="15"/>
      <c r="AG19" s="284" t="n">
        <f aca="false">B19+L19+V19</f>
        <v>40000</v>
      </c>
      <c r="AH19" s="15" t="n">
        <f aca="false">D19+N19+X19</f>
        <v>0</v>
      </c>
      <c r="AI19" s="285" t="n">
        <f aca="false">AB19+AA19+Z19+S19+R19+Q19+P19+I19+H19+G19+F19</f>
        <v>10000</v>
      </c>
      <c r="AJ19" s="15"/>
      <c r="AK19" s="277" t="n">
        <f aca="false">B19+L19</f>
        <v>40000</v>
      </c>
      <c r="AL19" s="277" t="n">
        <f aca="false">V19</f>
        <v>0</v>
      </c>
      <c r="AM19" s="277" t="n">
        <f aca="false">SUM(AK19:AL19)</f>
        <v>40000</v>
      </c>
      <c r="AN19" s="15"/>
      <c r="AO19" s="15" t="n">
        <f aca="false">IF(now-1&gt;AR19,1,"")</f>
        <v>1</v>
      </c>
      <c r="AP19" s="15"/>
      <c r="AQ19" s="15"/>
      <c r="AR19" s="15" t="n">
        <f aca="false">AR18+1</f>
        <v>36589</v>
      </c>
      <c r="AS19" s="286" t="n">
        <f aca="false">+AS18+1</f>
        <v>36589</v>
      </c>
      <c r="AT19" s="15"/>
      <c r="AU19" s="287"/>
      <c r="AV19" s="15"/>
      <c r="AW19" s="15"/>
      <c r="AX19" s="15"/>
      <c r="AY19" s="275"/>
      <c r="AZ19" s="287"/>
      <c r="BA19" s="15"/>
      <c r="BB19" s="275"/>
      <c r="BC19" s="15"/>
      <c r="BD19" s="287"/>
      <c r="BE19" s="15"/>
      <c r="BF19" s="15"/>
      <c r="BG19" s="275"/>
      <c r="BH19" s="288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n">
        <f aca="false">+A19+1</f>
        <v>5</v>
      </c>
      <c r="B20" s="270" t="n">
        <v>10416</v>
      </c>
      <c r="C20" s="271"/>
      <c r="D20" s="272"/>
      <c r="E20" s="271"/>
      <c r="F20" s="273" t="n">
        <v>10000</v>
      </c>
      <c r="G20" s="273"/>
      <c r="H20" s="273"/>
      <c r="I20" s="273" t="n">
        <f aca="false">I19</f>
        <v>0</v>
      </c>
      <c r="J20" s="274" t="n">
        <f aca="false">SUM(B20:I20)</f>
        <v>20416</v>
      </c>
      <c r="K20" s="275"/>
      <c r="L20" s="270" t="n">
        <v>30000</v>
      </c>
      <c r="M20" s="276"/>
      <c r="N20" s="272"/>
      <c r="O20" s="276"/>
      <c r="P20" s="277" t="n">
        <v>0</v>
      </c>
      <c r="Q20" s="277"/>
      <c r="R20" s="277" t="n">
        <v>0</v>
      </c>
      <c r="S20" s="277" t="n">
        <v>0</v>
      </c>
      <c r="T20" s="278" t="n">
        <f aca="false">SUM(L20:S20)</f>
        <v>30000</v>
      </c>
      <c r="U20" s="15"/>
      <c r="V20" s="279" t="n">
        <f aca="false">IF(AO20=1,0,IF((45000-L20-B20)&lt;0,0,45000-L20-B20))</f>
        <v>0</v>
      </c>
      <c r="W20" s="280"/>
      <c r="X20" s="272" t="n">
        <v>0</v>
      </c>
      <c r="Y20" s="281"/>
      <c r="Z20" s="272" t="n">
        <v>0</v>
      </c>
      <c r="AA20" s="273" t="n">
        <v>0</v>
      </c>
      <c r="AB20" s="282" t="n">
        <v>0</v>
      </c>
      <c r="AC20" s="274" t="n">
        <f aca="false">SUM(V20:AB20)</f>
        <v>0</v>
      </c>
      <c r="AD20" s="15"/>
      <c r="AE20" s="283" t="n">
        <f aca="false">+AC20+T20+J20</f>
        <v>50416</v>
      </c>
      <c r="AF20" s="15"/>
      <c r="AG20" s="284" t="n">
        <f aca="false">B20+L20+V20</f>
        <v>40416</v>
      </c>
      <c r="AH20" s="15" t="n">
        <f aca="false">D20+N20+X20</f>
        <v>0</v>
      </c>
      <c r="AI20" s="285" t="n">
        <f aca="false">AB20+AA20+Z20+S20+R20+Q20+P20+I20+H20+G20+F20</f>
        <v>10000</v>
      </c>
      <c r="AJ20" s="15"/>
      <c r="AK20" s="277" t="n">
        <f aca="false">B20+L20</f>
        <v>40416</v>
      </c>
      <c r="AL20" s="277" t="n">
        <f aca="false">V20</f>
        <v>0</v>
      </c>
      <c r="AM20" s="277" t="n">
        <f aca="false">SUM(AK20:AL20)</f>
        <v>40416</v>
      </c>
      <c r="AN20" s="15"/>
      <c r="AO20" s="15" t="n">
        <f aca="false">IF(now-1&gt;AR20,1,"")</f>
        <v>1</v>
      </c>
      <c r="AP20" s="15"/>
      <c r="AQ20" s="15"/>
      <c r="AR20" s="15" t="n">
        <f aca="false">AR19+1</f>
        <v>36590</v>
      </c>
      <c r="AS20" s="286" t="n">
        <f aca="false">+AS19+1</f>
        <v>36590</v>
      </c>
      <c r="AT20" s="15"/>
      <c r="AU20" s="287"/>
      <c r="AV20" s="15"/>
      <c r="AW20" s="15"/>
      <c r="AX20" s="15"/>
      <c r="AY20" s="275"/>
      <c r="AZ20" s="287"/>
      <c r="BA20" s="15"/>
      <c r="BB20" s="275"/>
      <c r="BC20" s="15"/>
      <c r="BD20" s="287"/>
      <c r="BE20" s="15"/>
      <c r="BF20" s="15"/>
      <c r="BG20" s="275"/>
      <c r="BH20" s="288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n">
        <f aca="false">+A20+1</f>
        <v>6</v>
      </c>
      <c r="B21" s="270" t="n">
        <v>85833</v>
      </c>
      <c r="C21" s="271"/>
      <c r="D21" s="272"/>
      <c r="E21" s="271"/>
      <c r="F21" s="273" t="n">
        <v>10000</v>
      </c>
      <c r="G21" s="273"/>
      <c r="H21" s="273"/>
      <c r="I21" s="273" t="n">
        <f aca="false">I20</f>
        <v>0</v>
      </c>
      <c r="J21" s="274" t="n">
        <f aca="false">SUM(B21:I21)</f>
        <v>95833</v>
      </c>
      <c r="K21" s="275"/>
      <c r="L21" s="270" t="n">
        <v>60000</v>
      </c>
      <c r="M21" s="276"/>
      <c r="N21" s="272"/>
      <c r="O21" s="276"/>
      <c r="P21" s="277" t="n">
        <v>0</v>
      </c>
      <c r="Q21" s="277"/>
      <c r="R21" s="277" t="n">
        <v>0</v>
      </c>
      <c r="S21" s="277" t="n">
        <v>0</v>
      </c>
      <c r="T21" s="278" t="n">
        <f aca="false">SUM(L21:S21)</f>
        <v>60000</v>
      </c>
      <c r="U21" s="15"/>
      <c r="V21" s="279" t="n">
        <f aca="false">IF(AO21=1,0,IF((45000-L21-B21)&lt;0,0,45000-L21-B21))</f>
        <v>0</v>
      </c>
      <c r="W21" s="280"/>
      <c r="X21" s="272" t="n">
        <v>0</v>
      </c>
      <c r="Y21" s="281"/>
      <c r="Z21" s="272" t="n">
        <v>0</v>
      </c>
      <c r="AA21" s="273" t="n">
        <v>0</v>
      </c>
      <c r="AB21" s="282" t="n">
        <v>0</v>
      </c>
      <c r="AC21" s="274" t="n">
        <f aca="false">SUM(V21:AB21)</f>
        <v>0</v>
      </c>
      <c r="AD21" s="15"/>
      <c r="AE21" s="283" t="n">
        <f aca="false">+AC21+T21+J21</f>
        <v>155833</v>
      </c>
      <c r="AF21" s="15"/>
      <c r="AG21" s="284" t="n">
        <f aca="false">B21+L21+V21</f>
        <v>145833</v>
      </c>
      <c r="AH21" s="15" t="n">
        <f aca="false">D21+N21+X21</f>
        <v>0</v>
      </c>
      <c r="AI21" s="285" t="n">
        <f aca="false">AB21+AA21+Z21+S21+R21+Q21+P21+I21+H21+G21+F21</f>
        <v>10000</v>
      </c>
      <c r="AJ21" s="15"/>
      <c r="AK21" s="277" t="n">
        <f aca="false">B21+L21</f>
        <v>145833</v>
      </c>
      <c r="AL21" s="277" t="n">
        <f aca="false">V21</f>
        <v>0</v>
      </c>
      <c r="AM21" s="277" t="n">
        <f aca="false">SUM(AK21:AL21)</f>
        <v>145833</v>
      </c>
      <c r="AN21" s="15"/>
      <c r="AO21" s="15" t="n">
        <f aca="false">IF(now-1&gt;AR21,1,"")</f>
        <v>1</v>
      </c>
      <c r="AP21" s="15"/>
      <c r="AQ21" s="15"/>
      <c r="AR21" s="15" t="n">
        <f aca="false">AR20+1</f>
        <v>36591</v>
      </c>
      <c r="AS21" s="286" t="n">
        <f aca="false">+AS20+1</f>
        <v>36591</v>
      </c>
      <c r="AT21" s="15"/>
      <c r="AU21" s="287"/>
      <c r="AV21" s="15"/>
      <c r="AW21" s="15"/>
      <c r="AX21" s="15"/>
      <c r="AY21" s="275"/>
      <c r="AZ21" s="287"/>
      <c r="BA21" s="15"/>
      <c r="BB21" s="275"/>
      <c r="BC21" s="15"/>
      <c r="BD21" s="287"/>
      <c r="BE21" s="15"/>
      <c r="BF21" s="15"/>
      <c r="BG21" s="275"/>
      <c r="BH21" s="288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n">
        <f aca="false">+A21+1</f>
        <v>7</v>
      </c>
      <c r="B22" s="270" t="n">
        <v>75000</v>
      </c>
      <c r="C22" s="271"/>
      <c r="D22" s="272"/>
      <c r="E22" s="271"/>
      <c r="F22" s="273" t="n">
        <v>10000</v>
      </c>
      <c r="G22" s="273"/>
      <c r="H22" s="273"/>
      <c r="I22" s="273" t="n">
        <f aca="false">I21</f>
        <v>0</v>
      </c>
      <c r="J22" s="274" t="n">
        <f aca="false">SUM(B22:I22)</f>
        <v>85000</v>
      </c>
      <c r="K22" s="275"/>
      <c r="L22" s="270" t="n">
        <v>0</v>
      </c>
      <c r="M22" s="276"/>
      <c r="N22" s="272"/>
      <c r="O22" s="276"/>
      <c r="P22" s="277" t="n">
        <v>0</v>
      </c>
      <c r="Q22" s="277"/>
      <c r="R22" s="277" t="n">
        <v>0</v>
      </c>
      <c r="S22" s="277" t="n">
        <v>0</v>
      </c>
      <c r="T22" s="278" t="n">
        <f aca="false">SUM(L22:S22)</f>
        <v>0</v>
      </c>
      <c r="U22" s="15"/>
      <c r="V22" s="279" t="n">
        <f aca="false">IF(AO22=1,0,IF((45000-L22-B22)&lt;0,0,45000-L22-B22))</f>
        <v>0</v>
      </c>
      <c r="W22" s="280"/>
      <c r="X22" s="272" t="n">
        <v>0</v>
      </c>
      <c r="Y22" s="281"/>
      <c r="Z22" s="272" t="n">
        <v>0</v>
      </c>
      <c r="AA22" s="273" t="n">
        <v>0</v>
      </c>
      <c r="AB22" s="282" t="n">
        <v>0</v>
      </c>
      <c r="AC22" s="274" t="n">
        <f aca="false">SUM(V22:AB22)</f>
        <v>0</v>
      </c>
      <c r="AD22" s="15"/>
      <c r="AE22" s="283" t="n">
        <f aca="false">+AC22+T22+J22</f>
        <v>85000</v>
      </c>
      <c r="AF22" s="15"/>
      <c r="AG22" s="284" t="n">
        <f aca="false">B22+L22+V22</f>
        <v>75000</v>
      </c>
      <c r="AH22" s="15" t="n">
        <f aca="false">D22+N22+X22</f>
        <v>0</v>
      </c>
      <c r="AI22" s="285" t="n">
        <f aca="false">AB22+AA22+Z22+S22+R22+Q22+P22+I22+H22+G22+F22</f>
        <v>10000</v>
      </c>
      <c r="AJ22" s="15"/>
      <c r="AK22" s="277" t="n">
        <f aca="false">B22+L22</f>
        <v>75000</v>
      </c>
      <c r="AL22" s="277" t="n">
        <f aca="false">V22</f>
        <v>0</v>
      </c>
      <c r="AM22" s="277" t="n">
        <f aca="false">SUM(AK22:AL22)</f>
        <v>75000</v>
      </c>
      <c r="AN22" s="15"/>
      <c r="AO22" s="15" t="n">
        <f aca="false">IF(now-1&gt;AR22,1,"")</f>
        <v>1</v>
      </c>
      <c r="AP22" s="15"/>
      <c r="AQ22" s="15"/>
      <c r="AR22" s="15" t="n">
        <f aca="false">AR21+1</f>
        <v>36592</v>
      </c>
      <c r="AS22" s="286" t="n">
        <f aca="false">+AS21+1</f>
        <v>36592</v>
      </c>
      <c r="AT22" s="15"/>
      <c r="AU22" s="287"/>
      <c r="AV22" s="15"/>
      <c r="AW22" s="15"/>
      <c r="AX22" s="15"/>
      <c r="AY22" s="275"/>
      <c r="AZ22" s="287"/>
      <c r="BA22" s="15"/>
      <c r="BB22" s="275"/>
      <c r="BC22" s="15"/>
      <c r="BD22" s="287"/>
      <c r="BE22" s="15"/>
      <c r="BF22" s="15"/>
      <c r="BG22" s="275"/>
      <c r="BH22" s="288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5" hidden="false" customHeight="true" outlineLevel="0" collapsed="false">
      <c r="A23" s="15" t="n">
        <f aca="false">+A22+1</f>
        <v>8</v>
      </c>
      <c r="B23" s="270" t="n">
        <v>50000</v>
      </c>
      <c r="C23" s="271"/>
      <c r="D23" s="272"/>
      <c r="E23" s="271"/>
      <c r="F23" s="273" t="n">
        <v>10000</v>
      </c>
      <c r="G23" s="273"/>
      <c r="H23" s="273"/>
      <c r="I23" s="273" t="n">
        <f aca="false">I22</f>
        <v>0</v>
      </c>
      <c r="J23" s="274" t="n">
        <f aca="false">SUM(B23:I23)</f>
        <v>60000</v>
      </c>
      <c r="K23" s="275"/>
      <c r="L23" s="270" t="n">
        <v>0</v>
      </c>
      <c r="M23" s="276"/>
      <c r="N23" s="272"/>
      <c r="O23" s="276"/>
      <c r="P23" s="277" t="n">
        <v>0</v>
      </c>
      <c r="Q23" s="277"/>
      <c r="R23" s="277" t="n">
        <v>0</v>
      </c>
      <c r="S23" s="277" t="n">
        <v>0</v>
      </c>
      <c r="T23" s="278" t="n">
        <f aca="false">SUM(L23:S23)</f>
        <v>0</v>
      </c>
      <c r="U23" s="15"/>
      <c r="V23" s="279" t="n">
        <f aca="false">IF(AO23=1,0,IF((45000-L23-B23)&lt;0,0,45000-L23-B23))</f>
        <v>0</v>
      </c>
      <c r="W23" s="280"/>
      <c r="X23" s="272" t="n">
        <v>0</v>
      </c>
      <c r="Y23" s="281"/>
      <c r="Z23" s="272" t="n">
        <v>0</v>
      </c>
      <c r="AA23" s="273" t="n">
        <v>0</v>
      </c>
      <c r="AB23" s="282" t="n">
        <v>0</v>
      </c>
      <c r="AC23" s="274" t="n">
        <f aca="false">SUM(V23:AB23)</f>
        <v>0</v>
      </c>
      <c r="AD23" s="15"/>
      <c r="AE23" s="283" t="n">
        <f aca="false">+AC23+T23+J23</f>
        <v>60000</v>
      </c>
      <c r="AF23" s="15"/>
      <c r="AG23" s="284" t="n">
        <f aca="false">B23+L23+V23</f>
        <v>50000</v>
      </c>
      <c r="AH23" s="15" t="n">
        <f aca="false">D23+N23+X23</f>
        <v>0</v>
      </c>
      <c r="AI23" s="285" t="n">
        <f aca="false">AB23+AA23+Z23+S23+R23+Q23+P23+I23+H23+G23+F23</f>
        <v>10000</v>
      </c>
      <c r="AJ23" s="15"/>
      <c r="AK23" s="277" t="n">
        <f aca="false">B23+L23</f>
        <v>50000</v>
      </c>
      <c r="AL23" s="277" t="n">
        <f aca="false">V23</f>
        <v>0</v>
      </c>
      <c r="AM23" s="277" t="n">
        <f aca="false">SUM(AK23:AL23)</f>
        <v>50000</v>
      </c>
      <c r="AN23" s="15"/>
      <c r="AO23" s="15" t="n">
        <f aca="false">IF(now-1&gt;AR23,1,"")</f>
        <v>1</v>
      </c>
      <c r="AP23" s="15"/>
      <c r="AQ23" s="15"/>
      <c r="AR23" s="15" t="n">
        <f aca="false">AR22+1</f>
        <v>36593</v>
      </c>
      <c r="AS23" s="286" t="n">
        <f aca="false">+AS22+1</f>
        <v>36593</v>
      </c>
      <c r="AT23" s="15"/>
      <c r="AU23" s="287"/>
      <c r="AV23" s="15"/>
      <c r="AW23" s="15"/>
      <c r="AX23" s="15"/>
      <c r="AY23" s="275"/>
      <c r="AZ23" s="287"/>
      <c r="BA23" s="15"/>
      <c r="BB23" s="275"/>
      <c r="BC23" s="15"/>
      <c r="BD23" s="287"/>
      <c r="BE23" s="15"/>
      <c r="BF23" s="15"/>
      <c r="BG23" s="275"/>
      <c r="BH23" s="288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n">
        <f aca="false">+A23+1</f>
        <v>9</v>
      </c>
      <c r="B24" s="270" t="n">
        <v>23542</v>
      </c>
      <c r="C24" s="271"/>
      <c r="D24" s="272"/>
      <c r="E24" s="271"/>
      <c r="F24" s="273" t="n">
        <v>10000</v>
      </c>
      <c r="G24" s="273"/>
      <c r="H24" s="273"/>
      <c r="I24" s="273" t="n">
        <f aca="false">I23</f>
        <v>0</v>
      </c>
      <c r="J24" s="274" t="n">
        <f aca="false">SUM(B24:I24)</f>
        <v>33542</v>
      </c>
      <c r="K24" s="275"/>
      <c r="L24" s="270" t="n">
        <v>40000</v>
      </c>
      <c r="M24" s="276"/>
      <c r="N24" s="272"/>
      <c r="O24" s="276"/>
      <c r="P24" s="277" t="n">
        <v>0</v>
      </c>
      <c r="Q24" s="277"/>
      <c r="R24" s="277" t="n">
        <v>0</v>
      </c>
      <c r="S24" s="277" t="n">
        <v>0</v>
      </c>
      <c r="T24" s="278" t="n">
        <f aca="false">SUM(L24:S24)</f>
        <v>40000</v>
      </c>
      <c r="U24" s="15"/>
      <c r="V24" s="279" t="n">
        <f aca="false">IF(AO24=1,0,IF((45000-L24-B24)&lt;0,0,45000-L24-B24))</f>
        <v>0</v>
      </c>
      <c r="W24" s="280"/>
      <c r="X24" s="272" t="n">
        <v>0</v>
      </c>
      <c r="Y24" s="281"/>
      <c r="Z24" s="272" t="n">
        <v>0</v>
      </c>
      <c r="AA24" s="273" t="n">
        <v>0</v>
      </c>
      <c r="AB24" s="282" t="n">
        <v>0</v>
      </c>
      <c r="AC24" s="274" t="n">
        <f aca="false">SUM(V24:AB24)</f>
        <v>0</v>
      </c>
      <c r="AD24" s="15"/>
      <c r="AE24" s="283" t="n">
        <f aca="false">+AC24+T24+J24</f>
        <v>73542</v>
      </c>
      <c r="AF24" s="15"/>
      <c r="AG24" s="284" t="n">
        <f aca="false">B24+L24+V24</f>
        <v>63542</v>
      </c>
      <c r="AH24" s="15" t="n">
        <f aca="false">D24+N24+X24</f>
        <v>0</v>
      </c>
      <c r="AI24" s="285" t="n">
        <f aca="false">AB24+AA24+Z24+S24+R24+Q24+P24+I24+H24+G24+F24</f>
        <v>10000</v>
      </c>
      <c r="AJ24" s="15"/>
      <c r="AK24" s="277" t="n">
        <f aca="false">B24+L24</f>
        <v>63542</v>
      </c>
      <c r="AL24" s="277" t="n">
        <f aca="false">V24</f>
        <v>0</v>
      </c>
      <c r="AM24" s="277" t="n">
        <f aca="false">SUM(AK24:AL24)</f>
        <v>63542</v>
      </c>
      <c r="AN24" s="15"/>
      <c r="AO24" s="15" t="n">
        <f aca="false">IF(now-1&gt;AR24,1,"")</f>
        <v>1</v>
      </c>
      <c r="AP24" s="15"/>
      <c r="AQ24" s="15"/>
      <c r="AR24" s="15" t="n">
        <f aca="false">AR23+1</f>
        <v>36594</v>
      </c>
      <c r="AS24" s="286" t="n">
        <f aca="false">+AS23+1</f>
        <v>36594</v>
      </c>
      <c r="AT24" s="15"/>
      <c r="AU24" s="287"/>
      <c r="AV24" s="15"/>
      <c r="AW24" s="15"/>
      <c r="AX24" s="15"/>
      <c r="AY24" s="275"/>
      <c r="AZ24" s="287"/>
      <c r="BA24" s="15"/>
      <c r="BB24" s="275"/>
      <c r="BC24" s="15"/>
      <c r="BD24" s="287"/>
      <c r="BE24" s="15"/>
      <c r="BF24" s="15"/>
      <c r="BG24" s="275"/>
      <c r="BH24" s="288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n">
        <f aca="false">+A24+1</f>
        <v>10</v>
      </c>
      <c r="B25" s="270" t="n">
        <v>48750</v>
      </c>
      <c r="C25" s="271"/>
      <c r="D25" s="272"/>
      <c r="E25" s="271"/>
      <c r="F25" s="273" t="n">
        <v>10000</v>
      </c>
      <c r="G25" s="273"/>
      <c r="H25" s="273"/>
      <c r="I25" s="273" t="n">
        <f aca="false">I24</f>
        <v>0</v>
      </c>
      <c r="J25" s="274" t="n">
        <f aca="false">SUM(B25:I25)</f>
        <v>58750</v>
      </c>
      <c r="K25" s="275"/>
      <c r="L25" s="270" t="n">
        <v>60000</v>
      </c>
      <c r="M25" s="276"/>
      <c r="N25" s="272"/>
      <c r="O25" s="276"/>
      <c r="P25" s="277" t="n">
        <v>0</v>
      </c>
      <c r="Q25" s="277"/>
      <c r="R25" s="277" t="n">
        <v>0</v>
      </c>
      <c r="S25" s="277" t="n">
        <v>0</v>
      </c>
      <c r="T25" s="278" t="n">
        <f aca="false">SUM(L25:S25)</f>
        <v>60000</v>
      </c>
      <c r="U25" s="15"/>
      <c r="V25" s="279" t="n">
        <f aca="false">IF(AO25=1,0,IF((45000-L25-B25)&lt;0,0,45000-L25-B25))</f>
        <v>0</v>
      </c>
      <c r="W25" s="280"/>
      <c r="X25" s="272" t="n">
        <v>0</v>
      </c>
      <c r="Y25" s="281"/>
      <c r="Z25" s="272" t="n">
        <v>0</v>
      </c>
      <c r="AA25" s="273" t="n">
        <v>0</v>
      </c>
      <c r="AB25" s="282" t="n">
        <v>0</v>
      </c>
      <c r="AC25" s="274" t="n">
        <f aca="false">SUM(V25:AB25)</f>
        <v>0</v>
      </c>
      <c r="AD25" s="15"/>
      <c r="AE25" s="283" t="n">
        <f aca="false">+AC25+T25+J25</f>
        <v>118750</v>
      </c>
      <c r="AF25" s="15"/>
      <c r="AG25" s="284" t="n">
        <f aca="false">B25+L25+V25</f>
        <v>108750</v>
      </c>
      <c r="AH25" s="15" t="n">
        <f aca="false">D25+N25+X25</f>
        <v>0</v>
      </c>
      <c r="AI25" s="285" t="n">
        <f aca="false">AB25+AA25+Z25+S25+R25+Q25+P25+I25+H25+G25+F25</f>
        <v>10000</v>
      </c>
      <c r="AJ25" s="15"/>
      <c r="AK25" s="277" t="n">
        <f aca="false">B25+L25</f>
        <v>108750</v>
      </c>
      <c r="AL25" s="277" t="n">
        <f aca="false">V25</f>
        <v>0</v>
      </c>
      <c r="AM25" s="277" t="n">
        <f aca="false">SUM(AK25:AL25)</f>
        <v>108750</v>
      </c>
      <c r="AN25" s="15"/>
      <c r="AO25" s="15" t="n">
        <f aca="false">IF(now-1&gt;AR25,1,"")</f>
        <v>1</v>
      </c>
      <c r="AP25" s="15"/>
      <c r="AQ25" s="15"/>
      <c r="AR25" s="15" t="n">
        <f aca="false">AR24+1</f>
        <v>36595</v>
      </c>
      <c r="AS25" s="286" t="n">
        <f aca="false">+AS24+1</f>
        <v>36595</v>
      </c>
      <c r="AT25" s="15"/>
      <c r="AU25" s="287" t="n">
        <v>0</v>
      </c>
      <c r="AV25" s="15"/>
      <c r="AW25" s="15" t="n">
        <v>0</v>
      </c>
      <c r="AX25" s="15"/>
      <c r="AY25" s="275" t="n">
        <f aca="false">+AW25+AU25</f>
        <v>0</v>
      </c>
      <c r="AZ25" s="287"/>
      <c r="BA25" s="15"/>
      <c r="BB25" s="275"/>
      <c r="BC25" s="15"/>
      <c r="BD25" s="287"/>
      <c r="BE25" s="15"/>
      <c r="BF25" s="15"/>
      <c r="BG25" s="275"/>
      <c r="BH25" s="288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true" outlineLevel="0" collapsed="false">
      <c r="A26" s="15" t="n">
        <f aca="false">+A25+1</f>
        <v>11</v>
      </c>
      <c r="B26" s="270" t="n">
        <v>0</v>
      </c>
      <c r="C26" s="271"/>
      <c r="D26" s="272"/>
      <c r="E26" s="271"/>
      <c r="F26" s="273"/>
      <c r="G26" s="273"/>
      <c r="H26" s="273"/>
      <c r="I26" s="273" t="n">
        <f aca="false">I25</f>
        <v>0</v>
      </c>
      <c r="J26" s="274" t="n">
        <f aca="false">SUM(B26:I26)</f>
        <v>0</v>
      </c>
      <c r="K26" s="275"/>
      <c r="L26" s="270" t="n">
        <v>55000</v>
      </c>
      <c r="M26" s="276"/>
      <c r="N26" s="272"/>
      <c r="O26" s="276"/>
      <c r="P26" s="277" t="n">
        <v>0</v>
      </c>
      <c r="Q26" s="277"/>
      <c r="R26" s="277" t="n">
        <v>0</v>
      </c>
      <c r="S26" s="277" t="n">
        <v>0</v>
      </c>
      <c r="T26" s="278" t="n">
        <f aca="false">SUM(L26:S26)</f>
        <v>55000</v>
      </c>
      <c r="U26" s="15"/>
      <c r="V26" s="279" t="n">
        <f aca="false">IF(AO26=1,0,IF((45000-L26-B26)&lt;0,0,45000-L26-B26))</f>
        <v>0</v>
      </c>
      <c r="W26" s="280"/>
      <c r="X26" s="272" t="n">
        <v>0</v>
      </c>
      <c r="Y26" s="281"/>
      <c r="Z26" s="272" t="n">
        <v>0</v>
      </c>
      <c r="AA26" s="273" t="n">
        <v>0</v>
      </c>
      <c r="AB26" s="282" t="n">
        <v>0</v>
      </c>
      <c r="AC26" s="274" t="n">
        <f aca="false">SUM(V26:AB26)</f>
        <v>0</v>
      </c>
      <c r="AD26" s="15"/>
      <c r="AE26" s="283" t="n">
        <f aca="false">+AC26+T26+J26</f>
        <v>55000</v>
      </c>
      <c r="AF26" s="15"/>
      <c r="AG26" s="284" t="n">
        <f aca="false">B26+L26+V26</f>
        <v>55000</v>
      </c>
      <c r="AH26" s="15" t="n">
        <f aca="false">D26+N26+X26</f>
        <v>0</v>
      </c>
      <c r="AI26" s="285" t="n">
        <f aca="false">AB26+AA26+Z26+S26+R26+Q26+P26+I26+H26+G26+F26</f>
        <v>0</v>
      </c>
      <c r="AJ26" s="15"/>
      <c r="AK26" s="277" t="n">
        <f aca="false">B26+L26</f>
        <v>55000</v>
      </c>
      <c r="AL26" s="277" t="n">
        <f aca="false">V26</f>
        <v>0</v>
      </c>
      <c r="AM26" s="277" t="n">
        <f aca="false">SUM(AK26:AL26)</f>
        <v>55000</v>
      </c>
      <c r="AN26" s="15"/>
      <c r="AO26" s="15" t="n">
        <f aca="false">IF(now-1&gt;AR26,1,"")</f>
        <v>1</v>
      </c>
      <c r="AP26" s="15"/>
      <c r="AQ26" s="15"/>
      <c r="AR26" s="15" t="n">
        <f aca="false">AR25+1</f>
        <v>36596</v>
      </c>
      <c r="AS26" s="286" t="n">
        <f aca="false">+AS25+1</f>
        <v>36596</v>
      </c>
      <c r="AT26" s="15"/>
      <c r="AU26" s="287" t="n">
        <v>30000</v>
      </c>
      <c r="AV26" s="15"/>
      <c r="AW26" s="15" t="n">
        <v>0</v>
      </c>
      <c r="AX26" s="15"/>
      <c r="AY26" s="275" t="n">
        <f aca="false">+AW26+AU26</f>
        <v>30000</v>
      </c>
      <c r="AZ26" s="287" t="n">
        <f aca="false">+AG26-AU26</f>
        <v>25000</v>
      </c>
      <c r="BA26" s="15" t="n">
        <f aca="false">+AI26-AW26</f>
        <v>0</v>
      </c>
      <c r="BB26" s="275" t="n">
        <f aca="false">+BA26+AZ26</f>
        <v>25000</v>
      </c>
      <c r="BC26" s="15"/>
      <c r="BD26" s="287" t="n">
        <f aca="false">IF(ISNUMBER(AZ26),0,45000)</f>
        <v>0</v>
      </c>
      <c r="BE26" s="15" t="n">
        <f aca="false">IF(ISNUMBER(BA26),0,10000)</f>
        <v>0</v>
      </c>
      <c r="BF26" s="15" t="n">
        <f aca="false">+BD26+BE26</f>
        <v>0</v>
      </c>
      <c r="BG26" s="275" t="n">
        <f aca="false">IF(ISNUMBER(BB26),0,AY26-BF26)</f>
        <v>0</v>
      </c>
      <c r="BH26" s="288" t="n">
        <f aca="false">IF(ISNUMBER(BB26),BB26,BG26)</f>
        <v>25000</v>
      </c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n">
        <f aca="false">+A26+1</f>
        <v>12</v>
      </c>
      <c r="B27" s="270" t="n">
        <v>0</v>
      </c>
      <c r="C27" s="271"/>
      <c r="D27" s="272"/>
      <c r="E27" s="271"/>
      <c r="F27" s="273"/>
      <c r="G27" s="273"/>
      <c r="H27" s="273"/>
      <c r="I27" s="273" t="n">
        <f aca="false">I26</f>
        <v>0</v>
      </c>
      <c r="J27" s="274" t="n">
        <f aca="false">SUM(B27:I27)</f>
        <v>0</v>
      </c>
      <c r="K27" s="275"/>
      <c r="L27" s="270" t="n">
        <v>38750</v>
      </c>
      <c r="M27" s="276"/>
      <c r="N27" s="272"/>
      <c r="O27" s="276"/>
      <c r="P27" s="277" t="n">
        <v>0</v>
      </c>
      <c r="Q27" s="277"/>
      <c r="R27" s="277" t="n">
        <v>0</v>
      </c>
      <c r="S27" s="277" t="n">
        <v>0</v>
      </c>
      <c r="T27" s="278" t="n">
        <f aca="false">SUM(L27:S27)</f>
        <v>38750</v>
      </c>
      <c r="U27" s="15"/>
      <c r="V27" s="279" t="n">
        <f aca="false">IF(AO27=1,0,IF((45000-L27-B27)&lt;0,0,45000-L27-B27))</f>
        <v>0</v>
      </c>
      <c r="W27" s="280"/>
      <c r="X27" s="272" t="n">
        <v>0</v>
      </c>
      <c r="Y27" s="281"/>
      <c r="Z27" s="272" t="n">
        <v>0</v>
      </c>
      <c r="AA27" s="273" t="n">
        <v>0</v>
      </c>
      <c r="AB27" s="282" t="n">
        <v>0</v>
      </c>
      <c r="AC27" s="274" t="n">
        <f aca="false">SUM(V27:AB27)</f>
        <v>0</v>
      </c>
      <c r="AD27" s="15"/>
      <c r="AE27" s="283" t="n">
        <f aca="false">+AC27+T27+J27</f>
        <v>38750</v>
      </c>
      <c r="AF27" s="15"/>
      <c r="AG27" s="284" t="n">
        <f aca="false">B27+L27+V27</f>
        <v>38750</v>
      </c>
      <c r="AH27" s="15" t="n">
        <f aca="false">D27+N27+X27</f>
        <v>0</v>
      </c>
      <c r="AI27" s="285" t="n">
        <f aca="false">AB27+AA27+Z27+S27+R27+Q27+P27+I27+H27+G27+F27</f>
        <v>0</v>
      </c>
      <c r="AJ27" s="15"/>
      <c r="AK27" s="277" t="n">
        <f aca="false">B27+L27</f>
        <v>38750</v>
      </c>
      <c r="AL27" s="277" t="n">
        <f aca="false">V27</f>
        <v>0</v>
      </c>
      <c r="AM27" s="277" t="n">
        <f aca="false">SUM(AK27:AL27)</f>
        <v>38750</v>
      </c>
      <c r="AN27" s="15"/>
      <c r="AO27" s="15" t="n">
        <f aca="false">IF(now-1&gt;AR27,1,"")</f>
        <v>1</v>
      </c>
      <c r="AP27" s="15"/>
      <c r="AQ27" s="15"/>
      <c r="AR27" s="15" t="n">
        <f aca="false">AR26+1</f>
        <v>36597</v>
      </c>
      <c r="AS27" s="286" t="n">
        <f aca="false">+AS26+1</f>
        <v>36597</v>
      </c>
      <c r="AT27" s="15"/>
      <c r="AU27" s="287" t="n">
        <v>30000</v>
      </c>
      <c r="AV27" s="15"/>
      <c r="AW27" s="15" t="n">
        <v>0</v>
      </c>
      <c r="AX27" s="15"/>
      <c r="AY27" s="275" t="n">
        <f aca="false">+AW27+AU27</f>
        <v>30000</v>
      </c>
      <c r="AZ27" s="287" t="n">
        <f aca="false">+AG27-AU27</f>
        <v>8750</v>
      </c>
      <c r="BA27" s="15" t="n">
        <f aca="false">+AI27-AW27</f>
        <v>0</v>
      </c>
      <c r="BB27" s="275" t="n">
        <f aca="false">+BA27+AZ27</f>
        <v>8750</v>
      </c>
      <c r="BC27" s="15"/>
      <c r="BD27" s="287" t="n">
        <f aca="false">IF(ISNUMBER(AZ27),0,45000)</f>
        <v>0</v>
      </c>
      <c r="BE27" s="15" t="n">
        <f aca="false">IF(ISNUMBER(BA27),0,10000)</f>
        <v>0</v>
      </c>
      <c r="BF27" s="15" t="n">
        <f aca="false">+BD27+BE27</f>
        <v>0</v>
      </c>
      <c r="BG27" s="275" t="n">
        <f aca="false">IF(ISNUMBER(BB27),0,AY27-BF27)</f>
        <v>0</v>
      </c>
      <c r="BH27" s="288" t="n">
        <f aca="false">IF(ISNUMBER(BB27),BB27,BG27)</f>
        <v>8750</v>
      </c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n">
        <f aca="false">+A27+1</f>
        <v>13</v>
      </c>
      <c r="B28" s="270" t="n">
        <v>20000</v>
      </c>
      <c r="C28" s="271"/>
      <c r="D28" s="272"/>
      <c r="E28" s="271"/>
      <c r="F28" s="273" t="n">
        <v>10000</v>
      </c>
      <c r="G28" s="273"/>
      <c r="H28" s="273"/>
      <c r="I28" s="273" t="n">
        <f aca="false">I27</f>
        <v>0</v>
      </c>
      <c r="J28" s="274" t="n">
        <f aca="false">SUM(B28:I28)</f>
        <v>30000</v>
      </c>
      <c r="K28" s="275"/>
      <c r="L28" s="270" t="n">
        <v>60000</v>
      </c>
      <c r="M28" s="276"/>
      <c r="N28" s="272"/>
      <c r="O28" s="276"/>
      <c r="P28" s="277" t="n">
        <v>0</v>
      </c>
      <c r="Q28" s="277"/>
      <c r="R28" s="277" t="n">
        <v>0</v>
      </c>
      <c r="S28" s="277" t="n">
        <v>0</v>
      </c>
      <c r="T28" s="278" t="n">
        <f aca="false">SUM(L28:S28)</f>
        <v>60000</v>
      </c>
      <c r="U28" s="15"/>
      <c r="V28" s="279" t="n">
        <f aca="false">IF(AO28=1,0,IF((45000-L28-B28)&lt;0,0,45000-L28-B28))</f>
        <v>0</v>
      </c>
      <c r="W28" s="280"/>
      <c r="X28" s="272" t="n">
        <v>0</v>
      </c>
      <c r="Y28" s="281"/>
      <c r="Z28" s="272" t="n">
        <v>0</v>
      </c>
      <c r="AA28" s="273" t="n">
        <v>0</v>
      </c>
      <c r="AB28" s="282" t="n">
        <v>0</v>
      </c>
      <c r="AC28" s="274" t="n">
        <f aca="false">SUM(V28:AB28)</f>
        <v>0</v>
      </c>
      <c r="AD28" s="15"/>
      <c r="AE28" s="283" t="n">
        <f aca="false">+AC28+T28+J28</f>
        <v>90000</v>
      </c>
      <c r="AF28" s="15"/>
      <c r="AG28" s="284" t="n">
        <f aca="false">B28+L28+V28</f>
        <v>80000</v>
      </c>
      <c r="AH28" s="15" t="n">
        <f aca="false">D28+N28+X28</f>
        <v>0</v>
      </c>
      <c r="AI28" s="285" t="n">
        <f aca="false">AB28+AA28+Z28+S28+R28+Q28+P28+I28+H28+G28+F28</f>
        <v>10000</v>
      </c>
      <c r="AJ28" s="15"/>
      <c r="AK28" s="277" t="n">
        <f aca="false">B28+L28</f>
        <v>80000</v>
      </c>
      <c r="AL28" s="277" t="n">
        <f aca="false">V28</f>
        <v>0</v>
      </c>
      <c r="AM28" s="277" t="n">
        <f aca="false">SUM(AK28:AL28)</f>
        <v>80000</v>
      </c>
      <c r="AN28" s="15"/>
      <c r="AO28" s="15" t="n">
        <f aca="false">IF(now-1&gt;AR28,1,"")</f>
        <v>1</v>
      </c>
      <c r="AP28" s="15"/>
      <c r="AQ28" s="15"/>
      <c r="AR28" s="15" t="n">
        <f aca="false">AR27+1</f>
        <v>36598</v>
      </c>
      <c r="AS28" s="286" t="n">
        <f aca="false">+AS27+1</f>
        <v>36598</v>
      </c>
      <c r="AT28" s="15"/>
      <c r="AU28" s="287" t="n">
        <v>60000</v>
      </c>
      <c r="AV28" s="15"/>
      <c r="AW28" s="15" t="n">
        <v>10000</v>
      </c>
      <c r="AX28" s="15"/>
      <c r="AY28" s="275" t="n">
        <f aca="false">+AW28+AU28</f>
        <v>70000</v>
      </c>
      <c r="AZ28" s="287" t="n">
        <f aca="false">+AG28-AU28</f>
        <v>20000</v>
      </c>
      <c r="BA28" s="15" t="n">
        <f aca="false">+AI28-AW28</f>
        <v>0</v>
      </c>
      <c r="BB28" s="275" t="n">
        <f aca="false">+BA28+AZ28</f>
        <v>20000</v>
      </c>
      <c r="BC28" s="15"/>
      <c r="BD28" s="287" t="n">
        <f aca="false">IF(ISNUMBER(AZ28),0,45000)</f>
        <v>0</v>
      </c>
      <c r="BE28" s="15" t="n">
        <f aca="false">IF(ISNUMBER(BA28),0,10000)</f>
        <v>0</v>
      </c>
      <c r="BF28" s="15" t="n">
        <f aca="false">+BD28+BE28</f>
        <v>0</v>
      </c>
      <c r="BG28" s="275" t="n">
        <f aca="false">IF(ISNUMBER(BB28),0,AY28-BF28)</f>
        <v>0</v>
      </c>
      <c r="BH28" s="288" t="n">
        <f aca="false">IF(ISNUMBER(BB28),BB28,BG28)</f>
        <v>20000</v>
      </c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n">
        <f aca="false">+A28+1</f>
        <v>14</v>
      </c>
      <c r="B29" s="270" t="n">
        <v>0</v>
      </c>
      <c r="C29" s="271"/>
      <c r="D29" s="272"/>
      <c r="E29" s="271"/>
      <c r="F29" s="273" t="n">
        <v>10000</v>
      </c>
      <c r="G29" s="273"/>
      <c r="H29" s="273"/>
      <c r="I29" s="273" t="n">
        <f aca="false">I28</f>
        <v>0</v>
      </c>
      <c r="J29" s="274" t="n">
        <f aca="false">SUM(B29:I29)</f>
        <v>10000</v>
      </c>
      <c r="K29" s="275"/>
      <c r="L29" s="270" t="n">
        <v>54167</v>
      </c>
      <c r="M29" s="276"/>
      <c r="N29" s="272"/>
      <c r="O29" s="276"/>
      <c r="P29" s="277" t="n">
        <v>0</v>
      </c>
      <c r="Q29" s="277"/>
      <c r="R29" s="277" t="n">
        <v>0</v>
      </c>
      <c r="S29" s="277" t="n">
        <v>0</v>
      </c>
      <c r="T29" s="278" t="n">
        <f aca="false">SUM(L29:S29)</f>
        <v>54167</v>
      </c>
      <c r="U29" s="15"/>
      <c r="V29" s="279" t="n">
        <f aca="false">IF(AO29=1,0,IF((45000-L29-B29)&lt;0,0,45000-L29-B29))</f>
        <v>0</v>
      </c>
      <c r="W29" s="280"/>
      <c r="X29" s="272" t="n">
        <v>0</v>
      </c>
      <c r="Y29" s="281"/>
      <c r="Z29" s="272" t="n">
        <v>0</v>
      </c>
      <c r="AA29" s="273" t="n">
        <v>0</v>
      </c>
      <c r="AB29" s="282" t="n">
        <v>0</v>
      </c>
      <c r="AC29" s="274" t="n">
        <f aca="false">SUM(V29:AB29)</f>
        <v>0</v>
      </c>
      <c r="AD29" s="15"/>
      <c r="AE29" s="283" t="n">
        <f aca="false">+AC29+T29+J29</f>
        <v>64167</v>
      </c>
      <c r="AF29" s="15"/>
      <c r="AG29" s="284" t="n">
        <f aca="false">B29+L29+V29</f>
        <v>54167</v>
      </c>
      <c r="AH29" s="15" t="n">
        <f aca="false">D29+N29+X29</f>
        <v>0</v>
      </c>
      <c r="AI29" s="285" t="n">
        <f aca="false">AB29+AA29+Z29+S29+R29+Q29+P29+I29+H29+G29+F29</f>
        <v>10000</v>
      </c>
      <c r="AJ29" s="15"/>
      <c r="AK29" s="277" t="n">
        <f aca="false">B29+L29</f>
        <v>54167</v>
      </c>
      <c r="AL29" s="277" t="n">
        <f aca="false">V29</f>
        <v>0</v>
      </c>
      <c r="AM29" s="277" t="n">
        <f aca="false">SUM(AK29:AL29)</f>
        <v>54167</v>
      </c>
      <c r="AN29" s="15"/>
      <c r="AO29" s="15" t="n">
        <f aca="false">IF(now-1&gt;AR29,1,"")</f>
        <v>1</v>
      </c>
      <c r="AP29" s="15"/>
      <c r="AQ29" s="15"/>
      <c r="AR29" s="15" t="n">
        <f aca="false">AR28+1</f>
        <v>36599</v>
      </c>
      <c r="AS29" s="286" t="n">
        <f aca="false">+AS28+1</f>
        <v>36599</v>
      </c>
      <c r="AT29" s="15"/>
      <c r="AU29" s="287" t="n">
        <v>70000</v>
      </c>
      <c r="AV29" s="15"/>
      <c r="AW29" s="15" t="n">
        <v>10000</v>
      </c>
      <c r="AX29" s="15"/>
      <c r="AY29" s="275" t="n">
        <f aca="false">+AW29+AU29</f>
        <v>80000</v>
      </c>
      <c r="AZ29" s="287" t="n">
        <f aca="false">IF(+AG29-AU29=0,"",AG29-AU29)</f>
        <v>-15833</v>
      </c>
      <c r="BA29" s="15" t="n">
        <f aca="false">+AI29-AW29</f>
        <v>0</v>
      </c>
      <c r="BB29" s="275" t="n">
        <f aca="false">+BA29+AZ29</f>
        <v>-15833</v>
      </c>
      <c r="BC29" s="15"/>
      <c r="BD29" s="287" t="n">
        <f aca="false">IF(ISNUMBER(AZ29),0,45000)</f>
        <v>0</v>
      </c>
      <c r="BE29" s="15" t="n">
        <f aca="false">IF(ISNUMBER(BA29),0,10000)</f>
        <v>0</v>
      </c>
      <c r="BF29" s="15" t="n">
        <f aca="false">+BD29+BE29</f>
        <v>0</v>
      </c>
      <c r="BG29" s="275" t="n">
        <f aca="false">IF(ISNUMBER(BB29),0,AY29-BF29)</f>
        <v>0</v>
      </c>
      <c r="BH29" s="288" t="n">
        <f aca="false">IF(ISNUMBER(BB29),BB29,BG29)</f>
        <v>-15833</v>
      </c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n">
        <f aca="false">+A29+1</f>
        <v>15</v>
      </c>
      <c r="B30" s="270" t="n">
        <v>6666</v>
      </c>
      <c r="C30" s="271"/>
      <c r="D30" s="272"/>
      <c r="E30" s="271"/>
      <c r="F30" s="273" t="n">
        <v>30000</v>
      </c>
      <c r="G30" s="273"/>
      <c r="H30" s="273"/>
      <c r="I30" s="273" t="n">
        <f aca="false">I29</f>
        <v>0</v>
      </c>
      <c r="J30" s="274" t="n">
        <f aca="false">SUM(B30:I30)</f>
        <v>36666</v>
      </c>
      <c r="K30" s="275"/>
      <c r="L30" s="270" t="n">
        <v>60000</v>
      </c>
      <c r="M30" s="276"/>
      <c r="N30" s="272"/>
      <c r="O30" s="276"/>
      <c r="P30" s="277" t="n">
        <v>0</v>
      </c>
      <c r="Q30" s="277"/>
      <c r="R30" s="277" t="n">
        <v>0</v>
      </c>
      <c r="S30" s="277" t="n">
        <v>0</v>
      </c>
      <c r="T30" s="278" t="n">
        <f aca="false">SUM(L30:S30)</f>
        <v>60000</v>
      </c>
      <c r="U30" s="15"/>
      <c r="V30" s="279" t="n">
        <f aca="false">IF(AO30=1,0,IF((45000-L30-B30)&lt;0,0,45000-L30-B30))</f>
        <v>0</v>
      </c>
      <c r="W30" s="280"/>
      <c r="X30" s="272" t="n">
        <v>0</v>
      </c>
      <c r="Y30" s="281"/>
      <c r="Z30" s="272" t="n">
        <v>0</v>
      </c>
      <c r="AA30" s="273" t="n">
        <v>0</v>
      </c>
      <c r="AB30" s="282" t="n">
        <v>0</v>
      </c>
      <c r="AC30" s="274" t="n">
        <f aca="false">SUM(V30:AB30)</f>
        <v>0</v>
      </c>
      <c r="AD30" s="15"/>
      <c r="AE30" s="283" t="n">
        <f aca="false">+AC30+T30+J30</f>
        <v>96666</v>
      </c>
      <c r="AF30" s="15"/>
      <c r="AG30" s="284" t="n">
        <f aca="false">B30+L30+V30</f>
        <v>66666</v>
      </c>
      <c r="AH30" s="15" t="n">
        <f aca="false">D30+N30+X30</f>
        <v>0</v>
      </c>
      <c r="AI30" s="285" t="n">
        <f aca="false">AB30+AA30+Z30+S30+R30+Q30+P30+I30+H30+G30+F30</f>
        <v>30000</v>
      </c>
      <c r="AJ30" s="15"/>
      <c r="AK30" s="277" t="n">
        <f aca="false">B30+L30</f>
        <v>66666</v>
      </c>
      <c r="AL30" s="277" t="n">
        <f aca="false">V30</f>
        <v>0</v>
      </c>
      <c r="AM30" s="277" t="n">
        <f aca="false">SUM(AK30:AL30)</f>
        <v>66666</v>
      </c>
      <c r="AN30" s="15"/>
      <c r="AO30" s="15" t="n">
        <f aca="false">IF(now-1&gt;AR30,1,"")</f>
        <v>1</v>
      </c>
      <c r="AP30" s="15"/>
      <c r="AQ30" s="15"/>
      <c r="AR30" s="15" t="n">
        <f aca="false">AR29+1</f>
        <v>36600</v>
      </c>
      <c r="AS30" s="286" t="n">
        <f aca="false">+AS29+1</f>
        <v>36600</v>
      </c>
      <c r="AT30" s="15"/>
      <c r="AU30" s="287" t="n">
        <v>70000</v>
      </c>
      <c r="AV30" s="15"/>
      <c r="AW30" s="15" t="n">
        <v>10000</v>
      </c>
      <c r="AX30" s="15"/>
      <c r="AY30" s="275" t="n">
        <f aca="false">+AW30+AU30</f>
        <v>80000</v>
      </c>
      <c r="AZ30" s="287" t="n">
        <f aca="false">IF(+AG30-AU30=0,"",AG30-AU30)</f>
        <v>-3334</v>
      </c>
      <c r="BA30" s="15" t="n">
        <f aca="false">IF(+AI30-AW30=0,"",AI30-AW30)</f>
        <v>20000</v>
      </c>
      <c r="BB30" s="275" t="n">
        <f aca="false">+BA30+AZ30</f>
        <v>16666</v>
      </c>
      <c r="BC30" s="15"/>
      <c r="BD30" s="287" t="n">
        <f aca="false">+IF(ISNUMBER(AZ30),0,45000)</f>
        <v>0</v>
      </c>
      <c r="BE30" s="15" t="n">
        <f aca="false">IF(ISNUMBER(BA30),0,10000)</f>
        <v>0</v>
      </c>
      <c r="BF30" s="15" t="n">
        <f aca="false">+BD30+BE30</f>
        <v>0</v>
      </c>
      <c r="BG30" s="275" t="n">
        <f aca="false">IF(ISNUMBER(BB30),0,AY30-BF30)</f>
        <v>0</v>
      </c>
      <c r="BH30" s="289" t="n">
        <f aca="false">IF(ISNUMBER(BB30),BB30,BG30)</f>
        <v>16666</v>
      </c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n">
        <f aca="false">+A30+1</f>
        <v>16</v>
      </c>
      <c r="B31" s="270" t="n">
        <v>63750</v>
      </c>
      <c r="C31" s="271"/>
      <c r="D31" s="272"/>
      <c r="E31" s="271"/>
      <c r="F31" s="273" t="n">
        <v>0</v>
      </c>
      <c r="G31" s="273"/>
      <c r="H31" s="273"/>
      <c r="I31" s="273" t="n">
        <f aca="false">I30</f>
        <v>0</v>
      </c>
      <c r="J31" s="274" t="n">
        <f aca="false">SUM(B31:I31)</f>
        <v>63750</v>
      </c>
      <c r="K31" s="275"/>
      <c r="L31" s="270" t="n">
        <v>30000</v>
      </c>
      <c r="M31" s="276"/>
      <c r="N31" s="272"/>
      <c r="O31" s="276"/>
      <c r="P31" s="277" t="n">
        <v>30000</v>
      </c>
      <c r="Q31" s="277"/>
      <c r="R31" s="277" t="n">
        <v>0</v>
      </c>
      <c r="S31" s="277" t="n">
        <v>0</v>
      </c>
      <c r="T31" s="278" t="n">
        <f aca="false">SUM(L31:S31)</f>
        <v>60000</v>
      </c>
      <c r="U31" s="15"/>
      <c r="V31" s="279" t="n">
        <f aca="false">IF(AO31=1,0,IF((45000-L31-B31)&lt;0,0,45000-L31-B31))</f>
        <v>0</v>
      </c>
      <c r="W31" s="280"/>
      <c r="X31" s="272" t="n">
        <v>0</v>
      </c>
      <c r="Y31" s="281"/>
      <c r="Z31" s="272" t="n">
        <v>0</v>
      </c>
      <c r="AA31" s="273" t="n">
        <v>0</v>
      </c>
      <c r="AB31" s="282" t="n">
        <v>0</v>
      </c>
      <c r="AC31" s="274" t="n">
        <f aca="false">SUM(V31:AB31)</f>
        <v>0</v>
      </c>
      <c r="AD31" s="15"/>
      <c r="AE31" s="283" t="n">
        <f aca="false">+AC31+T31+J31</f>
        <v>123750</v>
      </c>
      <c r="AF31" s="15"/>
      <c r="AG31" s="284" t="n">
        <f aca="false">B31+L31+V31</f>
        <v>93750</v>
      </c>
      <c r="AH31" s="15" t="n">
        <f aca="false">D31+N31+X31</f>
        <v>0</v>
      </c>
      <c r="AI31" s="285" t="n">
        <f aca="false">AB31+AA31+Z31+S31+R31+Q31+P31+I31+H31+G31+F31</f>
        <v>30000</v>
      </c>
      <c r="AJ31" s="15"/>
      <c r="AK31" s="277" t="n">
        <f aca="false">B31+L31</f>
        <v>93750</v>
      </c>
      <c r="AL31" s="277" t="n">
        <f aca="false">V31</f>
        <v>0</v>
      </c>
      <c r="AM31" s="277" t="n">
        <f aca="false">SUM(AK31:AL31)</f>
        <v>93750</v>
      </c>
      <c r="AN31" s="15"/>
      <c r="AO31" s="15" t="n">
        <f aca="false">IF(now-1&gt;AR31,1,"")</f>
        <v>1</v>
      </c>
      <c r="AP31" s="15"/>
      <c r="AQ31" s="15"/>
      <c r="AR31" s="15" t="n">
        <f aca="false">AR30+1</f>
        <v>36601</v>
      </c>
      <c r="AS31" s="286" t="n">
        <f aca="false">+AS30+1</f>
        <v>36601</v>
      </c>
      <c r="AT31" s="15"/>
      <c r="AU31" s="287" t="n">
        <v>45000</v>
      </c>
      <c r="AV31" s="15"/>
      <c r="AW31" s="15" t="n">
        <v>10000</v>
      </c>
      <c r="AX31" s="15"/>
      <c r="AY31" s="275" t="n">
        <f aca="false">+AW31+AU31</f>
        <v>55000</v>
      </c>
      <c r="AZ31" s="287" t="n">
        <f aca="false">IF(+AG31-AU31=0,"",AG31-AU31)</f>
        <v>48750</v>
      </c>
      <c r="BA31" s="15" t="n">
        <f aca="false">IF(+AI31-AW31=0,"",AI31-AW31)</f>
        <v>20000</v>
      </c>
      <c r="BB31" s="275" t="n">
        <f aca="false">+BA31+AZ31</f>
        <v>68750</v>
      </c>
      <c r="BC31" s="15"/>
      <c r="BD31" s="287" t="n">
        <f aca="false">+IF(ISNUMBER(AZ31),0,45000)</f>
        <v>0</v>
      </c>
      <c r="BE31" s="15" t="n">
        <f aca="false">IF(ISNUMBER(BA31),0,10000)</f>
        <v>0</v>
      </c>
      <c r="BF31" s="15" t="n">
        <f aca="false">+BD31+BE31</f>
        <v>0</v>
      </c>
      <c r="BG31" s="275" t="n">
        <f aca="false">IF(ISNUMBER(BB31),0,AY31-BF31)</f>
        <v>0</v>
      </c>
      <c r="BH31" s="289" t="n">
        <f aca="false">IF(ISNUMBER(BB31),BB31,BG31)</f>
        <v>68750</v>
      </c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n">
        <f aca="false">+A31+1</f>
        <v>17</v>
      </c>
      <c r="B32" s="270" t="n">
        <v>43333</v>
      </c>
      <c r="C32" s="271"/>
      <c r="D32" s="272"/>
      <c r="E32" s="271"/>
      <c r="F32" s="273" t="n">
        <v>30000</v>
      </c>
      <c r="G32" s="273"/>
      <c r="H32" s="273"/>
      <c r="I32" s="273" t="n">
        <f aca="false">I31</f>
        <v>0</v>
      </c>
      <c r="J32" s="274" t="n">
        <f aca="false">SUM(B32:I32)</f>
        <v>73333</v>
      </c>
      <c r="K32" s="275"/>
      <c r="L32" s="270" t="n">
        <v>60000</v>
      </c>
      <c r="M32" s="276"/>
      <c r="N32" s="272"/>
      <c r="O32" s="276"/>
      <c r="P32" s="277" t="n">
        <v>0</v>
      </c>
      <c r="Q32" s="277"/>
      <c r="R32" s="277" t="n">
        <v>0</v>
      </c>
      <c r="S32" s="277" t="n">
        <v>0</v>
      </c>
      <c r="T32" s="278" t="n">
        <f aca="false">SUM(L32:S32)</f>
        <v>60000</v>
      </c>
      <c r="U32" s="15"/>
      <c r="V32" s="279" t="n">
        <f aca="false">IF(AO32=1,0,IF((45000-L32-B32)&lt;0,0,45000-L32-B32))</f>
        <v>0</v>
      </c>
      <c r="W32" s="280"/>
      <c r="X32" s="272" t="n">
        <v>0</v>
      </c>
      <c r="Y32" s="281"/>
      <c r="Z32" s="272" t="n">
        <v>0</v>
      </c>
      <c r="AA32" s="273" t="n">
        <v>0</v>
      </c>
      <c r="AB32" s="282" t="n">
        <v>0</v>
      </c>
      <c r="AC32" s="274" t="n">
        <f aca="false">SUM(V32:AB32)</f>
        <v>0</v>
      </c>
      <c r="AD32" s="15"/>
      <c r="AE32" s="283" t="n">
        <f aca="false">+AC32+T32+J32</f>
        <v>133333</v>
      </c>
      <c r="AF32" s="15"/>
      <c r="AG32" s="284" t="n">
        <f aca="false">B32+L32+V32</f>
        <v>103333</v>
      </c>
      <c r="AH32" s="15" t="n">
        <f aca="false">D32+N32+X32</f>
        <v>0</v>
      </c>
      <c r="AI32" s="285" t="n">
        <f aca="false">AB32+AA32+Z32+S32+R32+Q32+P32+I32+H32+G32+F32</f>
        <v>30000</v>
      </c>
      <c r="AJ32" s="15"/>
      <c r="AK32" s="277" t="n">
        <f aca="false">B32+L32</f>
        <v>103333</v>
      </c>
      <c r="AL32" s="277" t="n">
        <f aca="false">V32</f>
        <v>0</v>
      </c>
      <c r="AM32" s="277" t="n">
        <f aca="false">SUM(AK32:AL32)</f>
        <v>103333</v>
      </c>
      <c r="AN32" s="15"/>
      <c r="AO32" s="15" t="n">
        <f aca="false">IF(now-1&gt;AR32,1,"")</f>
        <v>1</v>
      </c>
      <c r="AP32" s="15"/>
      <c r="AQ32" s="15"/>
      <c r="AR32" s="15" t="n">
        <f aca="false">AR31+1</f>
        <v>36602</v>
      </c>
      <c r="AS32" s="286" t="n">
        <f aca="false">+AS31+1</f>
        <v>36602</v>
      </c>
      <c r="AT32" s="15"/>
      <c r="AU32" s="287" t="n">
        <v>45000</v>
      </c>
      <c r="AV32" s="15"/>
      <c r="AW32" s="15" t="n">
        <v>10000</v>
      </c>
      <c r="AX32" s="15"/>
      <c r="AY32" s="275" t="n">
        <f aca="false">+AW32+AU32</f>
        <v>55000</v>
      </c>
      <c r="AZ32" s="287" t="n">
        <f aca="false">IF(+AG32-AU32=0,"",AG32-AU32)</f>
        <v>58333</v>
      </c>
      <c r="BA32" s="15" t="n">
        <f aca="false">IF(+AI32-AW32=0,"",AI32-AW32)</f>
        <v>20000</v>
      </c>
      <c r="BB32" s="275" t="n">
        <f aca="false">+BA32+AZ32</f>
        <v>78333</v>
      </c>
      <c r="BC32" s="15"/>
      <c r="BD32" s="287" t="n">
        <f aca="false">+IF(ISNUMBER(AZ32),0,45000)</f>
        <v>0</v>
      </c>
      <c r="BE32" s="15" t="n">
        <f aca="false">IF(ISNUMBER(BA32),0,10000)</f>
        <v>0</v>
      </c>
      <c r="BF32" s="15" t="n">
        <f aca="false">+BD32+BE32</f>
        <v>0</v>
      </c>
      <c r="BG32" s="275" t="n">
        <f aca="false">IF(ISNUMBER(BB32),0,AY32-BF32)</f>
        <v>0</v>
      </c>
      <c r="BH32" s="289" t="n">
        <f aca="false">IF(ISNUMBER(BB32),BB32,BG32)</f>
        <v>78333</v>
      </c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n">
        <f aca="false">+A32+1</f>
        <v>18</v>
      </c>
      <c r="B33" s="270" t="n">
        <v>0</v>
      </c>
      <c r="C33" s="271"/>
      <c r="D33" s="272"/>
      <c r="E33" s="271"/>
      <c r="F33" s="273"/>
      <c r="G33" s="273"/>
      <c r="H33" s="273"/>
      <c r="I33" s="273" t="n">
        <f aca="false">I32</f>
        <v>0</v>
      </c>
      <c r="J33" s="274" t="n">
        <f aca="false">SUM(B33:I33)</f>
        <v>0</v>
      </c>
      <c r="K33" s="275"/>
      <c r="L33" s="270" t="n">
        <v>20000</v>
      </c>
      <c r="M33" s="276"/>
      <c r="N33" s="272"/>
      <c r="O33" s="276"/>
      <c r="P33" s="277" t="n">
        <v>0</v>
      </c>
      <c r="Q33" s="277"/>
      <c r="R33" s="277" t="n">
        <v>0</v>
      </c>
      <c r="S33" s="277" t="n">
        <v>0</v>
      </c>
      <c r="T33" s="278" t="n">
        <f aca="false">SUM(L33:S33)</f>
        <v>20000</v>
      </c>
      <c r="U33" s="15"/>
      <c r="V33" s="279" t="n">
        <f aca="false">IF(AO33=1,0,IF((45000-L33-B33)&lt;0,0,45000-L33-B33))</f>
        <v>0</v>
      </c>
      <c r="W33" s="280"/>
      <c r="X33" s="272" t="n">
        <v>0</v>
      </c>
      <c r="Y33" s="281"/>
      <c r="Z33" s="272" t="n">
        <v>0</v>
      </c>
      <c r="AA33" s="273" t="n">
        <v>0</v>
      </c>
      <c r="AB33" s="282" t="n">
        <v>0</v>
      </c>
      <c r="AC33" s="274" t="n">
        <f aca="false">SUM(V33:AB33)</f>
        <v>0</v>
      </c>
      <c r="AD33" s="15"/>
      <c r="AE33" s="283" t="n">
        <f aca="false">+AC33+T33+J33</f>
        <v>20000</v>
      </c>
      <c r="AF33" s="15"/>
      <c r="AG33" s="284" t="n">
        <f aca="false">B33+L33+V33</f>
        <v>20000</v>
      </c>
      <c r="AH33" s="15" t="n">
        <f aca="false">D33+N33+X33</f>
        <v>0</v>
      </c>
      <c r="AI33" s="285" t="n">
        <f aca="false">AB33+AA33+Z33+S33+R33+Q33+P33+I33+H33+G33+F33</f>
        <v>0</v>
      </c>
      <c r="AJ33" s="15"/>
      <c r="AK33" s="277" t="n">
        <f aca="false">B33+L33</f>
        <v>20000</v>
      </c>
      <c r="AL33" s="277" t="n">
        <f aca="false">V33</f>
        <v>0</v>
      </c>
      <c r="AM33" s="277" t="n">
        <f aca="false">SUM(AK33:AL33)</f>
        <v>20000</v>
      </c>
      <c r="AN33" s="15"/>
      <c r="AO33" s="15" t="n">
        <f aca="false">IF(now-1&gt;AR33,1,"")</f>
        <v>1</v>
      </c>
      <c r="AP33" s="15"/>
      <c r="AQ33" s="15"/>
      <c r="AR33" s="15" t="n">
        <f aca="false">AR32+1</f>
        <v>36603</v>
      </c>
      <c r="AS33" s="286" t="n">
        <f aca="false">+AS32+1</f>
        <v>36603</v>
      </c>
      <c r="AT33" s="15"/>
      <c r="AU33" s="287" t="n">
        <v>45000</v>
      </c>
      <c r="AV33" s="15"/>
      <c r="AW33" s="15" t="n">
        <v>10000</v>
      </c>
      <c r="AX33" s="15"/>
      <c r="AY33" s="275" t="n">
        <f aca="false">+AW33+AU33</f>
        <v>55000</v>
      </c>
      <c r="AZ33" s="287" t="n">
        <f aca="false">IF(+AG33-AU33=0,"",AG33-AU33)</f>
        <v>-25000</v>
      </c>
      <c r="BA33" s="15" t="n">
        <f aca="false">IF(+AI33-AW33=0,"",AI33-AW33)</f>
        <v>-10000</v>
      </c>
      <c r="BB33" s="275" t="n">
        <f aca="false">+BA33+AZ33</f>
        <v>-35000</v>
      </c>
      <c r="BC33" s="15"/>
      <c r="BD33" s="287" t="n">
        <f aca="false">+IF(ISNUMBER(AZ33),0,45000)</f>
        <v>0</v>
      </c>
      <c r="BE33" s="15" t="n">
        <f aca="false">IF(ISNUMBER(BA33),0,10000)</f>
        <v>0</v>
      </c>
      <c r="BF33" s="15" t="n">
        <f aca="false">+BD33+BE33</f>
        <v>0</v>
      </c>
      <c r="BG33" s="275" t="n">
        <f aca="false">IF(ISNUMBER(BB33),0,AY33-BF33)</f>
        <v>0</v>
      </c>
      <c r="BH33" s="289" t="n">
        <f aca="false">IF(ISNUMBER(BB33),BB33,BG33)</f>
        <v>-35000</v>
      </c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n">
        <f aca="false">+A33+1</f>
        <v>19</v>
      </c>
      <c r="B34" s="270" t="n">
        <v>0</v>
      </c>
      <c r="C34" s="271"/>
      <c r="D34" s="272"/>
      <c r="E34" s="271"/>
      <c r="F34" s="273"/>
      <c r="G34" s="273"/>
      <c r="H34" s="273"/>
      <c r="I34" s="273" t="n">
        <f aca="false">I33</f>
        <v>0</v>
      </c>
      <c r="J34" s="274" t="n">
        <f aca="false">SUM(B34:I34)</f>
        <v>0</v>
      </c>
      <c r="K34" s="275"/>
      <c r="L34" s="270" t="n">
        <v>21583</v>
      </c>
      <c r="M34" s="276"/>
      <c r="N34" s="272"/>
      <c r="O34" s="276"/>
      <c r="P34" s="277" t="n">
        <v>0</v>
      </c>
      <c r="Q34" s="277"/>
      <c r="R34" s="277" t="n">
        <v>0</v>
      </c>
      <c r="S34" s="277" t="n">
        <v>0</v>
      </c>
      <c r="T34" s="278" t="n">
        <f aca="false">SUM(L34:S34)</f>
        <v>21583</v>
      </c>
      <c r="U34" s="15"/>
      <c r="V34" s="279" t="n">
        <f aca="false">IF(AO34=1,0,IF((45000-L34-B34)&lt;0,0,45000-L34-B34))</f>
        <v>0</v>
      </c>
      <c r="W34" s="280"/>
      <c r="X34" s="272" t="n">
        <v>0</v>
      </c>
      <c r="Y34" s="281"/>
      <c r="Z34" s="272" t="n">
        <v>0</v>
      </c>
      <c r="AA34" s="273" t="n">
        <v>0</v>
      </c>
      <c r="AB34" s="282" t="n">
        <v>0</v>
      </c>
      <c r="AC34" s="274" t="n">
        <f aca="false">SUM(V34:AB34)</f>
        <v>0</v>
      </c>
      <c r="AD34" s="15"/>
      <c r="AE34" s="283" t="n">
        <f aca="false">+AC34+T34+J34</f>
        <v>21583</v>
      </c>
      <c r="AF34" s="15"/>
      <c r="AG34" s="284" t="n">
        <f aca="false">B34+L34+V34</f>
        <v>21583</v>
      </c>
      <c r="AH34" s="15" t="n">
        <f aca="false">D34+N34+X34</f>
        <v>0</v>
      </c>
      <c r="AI34" s="285" t="n">
        <f aca="false">AB34+AA34+Z34+S34+R34+Q34+P34+I34+H34+G34+F34</f>
        <v>0</v>
      </c>
      <c r="AJ34" s="15"/>
      <c r="AK34" s="277" t="n">
        <f aca="false">B34+L34</f>
        <v>21583</v>
      </c>
      <c r="AL34" s="277" t="n">
        <f aca="false">V34</f>
        <v>0</v>
      </c>
      <c r="AM34" s="277" t="n">
        <f aca="false">SUM(AK34:AL34)</f>
        <v>21583</v>
      </c>
      <c r="AN34" s="15"/>
      <c r="AO34" s="15" t="n">
        <f aca="false">IF(now-1&gt;AR34,1,"")</f>
        <v>1</v>
      </c>
      <c r="AP34" s="15"/>
      <c r="AQ34" s="15"/>
      <c r="AR34" s="15" t="n">
        <f aca="false">AR33+1</f>
        <v>36604</v>
      </c>
      <c r="AS34" s="286" t="n">
        <f aca="false">+AS33+1</f>
        <v>36604</v>
      </c>
      <c r="AT34" s="15"/>
      <c r="AU34" s="287" t="n">
        <v>45000</v>
      </c>
      <c r="AV34" s="15"/>
      <c r="AW34" s="15" t="n">
        <v>10000</v>
      </c>
      <c r="AX34" s="15"/>
      <c r="AY34" s="275" t="n">
        <f aca="false">+AW34+AU34</f>
        <v>55000</v>
      </c>
      <c r="AZ34" s="287" t="n">
        <f aca="false">IF(+AG34-AU34=0,"",AG34-AU34)</f>
        <v>-23417</v>
      </c>
      <c r="BA34" s="15" t="n">
        <f aca="false">IF(+AI34-AW34=0,"",AI34-AW34)</f>
        <v>-10000</v>
      </c>
      <c r="BB34" s="275" t="n">
        <f aca="false">+BA34+AZ34</f>
        <v>-33417</v>
      </c>
      <c r="BC34" s="15"/>
      <c r="BD34" s="287" t="n">
        <f aca="false">+IF(ISNUMBER(AZ34),0,45000)</f>
        <v>0</v>
      </c>
      <c r="BE34" s="15" t="n">
        <f aca="false">IF(ISNUMBER(BA34),0,10000)</f>
        <v>0</v>
      </c>
      <c r="BF34" s="15" t="n">
        <f aca="false">+BD34+BE34</f>
        <v>0</v>
      </c>
      <c r="BG34" s="275" t="n">
        <f aca="false">IF(ISNUMBER(BB34),0,AY34-BF34)</f>
        <v>0</v>
      </c>
      <c r="BH34" s="289" t="n">
        <f aca="false">IF(ISNUMBER(BB34),BB34,BG34)</f>
        <v>-33417</v>
      </c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n">
        <f aca="false">+A34+1</f>
        <v>20</v>
      </c>
      <c r="B35" s="270" t="n">
        <f aca="false">775000-757290</f>
        <v>17710</v>
      </c>
      <c r="C35" s="271"/>
      <c r="D35" s="272"/>
      <c r="E35" s="271"/>
      <c r="F35" s="273"/>
      <c r="G35" s="273"/>
      <c r="H35" s="273"/>
      <c r="I35" s="273" t="n">
        <f aca="false">I34</f>
        <v>0</v>
      </c>
      <c r="J35" s="274" t="n">
        <f aca="false">SUM(B35:I35)</f>
        <v>17710</v>
      </c>
      <c r="K35" s="275"/>
      <c r="L35" s="270" t="n">
        <v>0</v>
      </c>
      <c r="M35" s="276"/>
      <c r="N35" s="272"/>
      <c r="O35" s="276"/>
      <c r="P35" s="277" t="n">
        <v>20000</v>
      </c>
      <c r="Q35" s="277"/>
      <c r="R35" s="277" t="n">
        <v>0</v>
      </c>
      <c r="S35" s="277" t="n">
        <v>0</v>
      </c>
      <c r="T35" s="278" t="n">
        <f aca="false">SUM(L35:S35)</f>
        <v>20000</v>
      </c>
      <c r="U35" s="15"/>
      <c r="V35" s="279" t="n">
        <v>30623</v>
      </c>
      <c r="W35" s="280"/>
      <c r="X35" s="272" t="n">
        <v>0</v>
      </c>
      <c r="Y35" s="281"/>
      <c r="Z35" s="272" t="n">
        <v>0</v>
      </c>
      <c r="AA35" s="273" t="n">
        <v>0</v>
      </c>
      <c r="AB35" s="282" t="n">
        <v>0</v>
      </c>
      <c r="AC35" s="274" t="n">
        <f aca="false">SUM(V35:AB35)</f>
        <v>30623</v>
      </c>
      <c r="AD35" s="15"/>
      <c r="AE35" s="283" t="n">
        <f aca="false">+AC35+T35+J35</f>
        <v>68333</v>
      </c>
      <c r="AF35" s="15"/>
      <c r="AG35" s="284" t="n">
        <f aca="false">B35+L35+V35</f>
        <v>48333</v>
      </c>
      <c r="AH35" s="15" t="n">
        <f aca="false">D35+N35+X35</f>
        <v>0</v>
      </c>
      <c r="AI35" s="285" t="n">
        <f aca="false">AB35+AA35+Z35+S35+R35+Q35+P35+I35+H35+G35+F35</f>
        <v>20000</v>
      </c>
      <c r="AJ35" s="15"/>
      <c r="AK35" s="277" t="n">
        <f aca="false">B35+L35</f>
        <v>17710</v>
      </c>
      <c r="AL35" s="277" t="n">
        <f aca="false">V35</f>
        <v>30623</v>
      </c>
      <c r="AM35" s="277" t="n">
        <f aca="false">SUM(AK35:AL35)</f>
        <v>48333</v>
      </c>
      <c r="AN35" s="15"/>
      <c r="AO35" s="15" t="n">
        <f aca="false">IF(now-1&gt;AR35,1,"")</f>
        <v>1</v>
      </c>
      <c r="AP35" s="15"/>
      <c r="AQ35" s="15"/>
      <c r="AR35" s="15" t="n">
        <f aca="false">AR34+1</f>
        <v>36605</v>
      </c>
      <c r="AS35" s="286" t="n">
        <f aca="false">+AS34+1</f>
        <v>36605</v>
      </c>
      <c r="AT35" s="15"/>
      <c r="AU35" s="287" t="n">
        <v>37710</v>
      </c>
      <c r="AV35" s="15"/>
      <c r="AW35" s="15" t="n">
        <v>20000</v>
      </c>
      <c r="AX35" s="15"/>
      <c r="AY35" s="275" t="n">
        <f aca="false">+AW35+AU35</f>
        <v>57710</v>
      </c>
      <c r="AZ35" s="287" t="n">
        <f aca="false">IF(+AG35-AU35=0,"",AG35-AU35)</f>
        <v>10623</v>
      </c>
      <c r="BA35" s="15" t="n">
        <v>0</v>
      </c>
      <c r="BB35" s="275" t="n">
        <f aca="false">+BA35+AZ35</f>
        <v>10623</v>
      </c>
      <c r="BC35" s="15"/>
      <c r="BD35" s="287" t="n">
        <f aca="false">+IF(ISNUMBER(AZ35),0,45000)</f>
        <v>0</v>
      </c>
      <c r="BE35" s="15" t="n">
        <f aca="false">IF(ISNUMBER(BA35),0,10000)</f>
        <v>0</v>
      </c>
      <c r="BF35" s="15" t="n">
        <f aca="false">+BD35+BE35</f>
        <v>0</v>
      </c>
      <c r="BG35" s="275" t="n">
        <f aca="false">IF(ISNUMBER(BB35),0,AY35-BF35)</f>
        <v>0</v>
      </c>
      <c r="BH35" s="288" t="n">
        <f aca="false">IF(ISNUMBER(BB35),BB35,BG35)</f>
        <v>10623</v>
      </c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n">
        <f aca="false">+A35+1</f>
        <v>21</v>
      </c>
      <c r="B36" s="270" t="n">
        <v>0</v>
      </c>
      <c r="C36" s="271"/>
      <c r="D36" s="272"/>
      <c r="E36" s="271"/>
      <c r="F36" s="273"/>
      <c r="G36" s="273"/>
      <c r="H36" s="273"/>
      <c r="I36" s="273" t="n">
        <f aca="false">I35</f>
        <v>0</v>
      </c>
      <c r="J36" s="274" t="n">
        <f aca="false">SUM(B36:I36)</f>
        <v>0</v>
      </c>
      <c r="K36" s="275"/>
      <c r="L36" s="270" t="n">
        <v>3333</v>
      </c>
      <c r="M36" s="276"/>
      <c r="N36" s="272"/>
      <c r="O36" s="276"/>
      <c r="P36" s="277" t="n">
        <v>20000</v>
      </c>
      <c r="Q36" s="277"/>
      <c r="R36" s="277" t="n">
        <v>0</v>
      </c>
      <c r="S36" s="277" t="n">
        <v>0</v>
      </c>
      <c r="T36" s="278" t="n">
        <f aca="false">SUM(L36:S36)</f>
        <v>23333</v>
      </c>
      <c r="U36" s="15"/>
      <c r="V36" s="279" t="n">
        <v>0</v>
      </c>
      <c r="W36" s="280"/>
      <c r="X36" s="272" t="n">
        <v>0</v>
      </c>
      <c r="Y36" s="281"/>
      <c r="Z36" s="272" t="n">
        <v>0</v>
      </c>
      <c r="AA36" s="273" t="n">
        <v>0</v>
      </c>
      <c r="AB36" s="282" t="n">
        <v>0</v>
      </c>
      <c r="AC36" s="274" t="n">
        <f aca="false">SUM(V36:AB36)</f>
        <v>0</v>
      </c>
      <c r="AD36" s="15"/>
      <c r="AE36" s="283" t="n">
        <f aca="false">+AC36+T36+J36</f>
        <v>23333</v>
      </c>
      <c r="AF36" s="15"/>
      <c r="AG36" s="284" t="n">
        <f aca="false">B36+L36+V36</f>
        <v>3333</v>
      </c>
      <c r="AH36" s="15" t="n">
        <f aca="false">D36+N36+X36</f>
        <v>0</v>
      </c>
      <c r="AI36" s="285" t="n">
        <f aca="false">AB36+AA36+Z36+S36+R36+Q36+P36+I36+H36+G36+F36</f>
        <v>20000</v>
      </c>
      <c r="AJ36" s="15"/>
      <c r="AK36" s="277" t="n">
        <f aca="false">B36+L36</f>
        <v>3333</v>
      </c>
      <c r="AL36" s="277" t="n">
        <f aca="false">V36</f>
        <v>0</v>
      </c>
      <c r="AM36" s="277" t="n">
        <f aca="false">SUM(AK36:AL36)</f>
        <v>3333</v>
      </c>
      <c r="AN36" s="15"/>
      <c r="AO36" s="15" t="n">
        <f aca="false">IF(now-1&gt;AR36,1,"")</f>
        <v>1</v>
      </c>
      <c r="AP36" s="15"/>
      <c r="AQ36" s="15"/>
      <c r="AR36" s="15" t="n">
        <f aca="false">AR35+1</f>
        <v>36606</v>
      </c>
      <c r="AS36" s="286" t="n">
        <f aca="false">+AS35+1</f>
        <v>36606</v>
      </c>
      <c r="AT36" s="15"/>
      <c r="AU36" s="287" t="n">
        <v>30000</v>
      </c>
      <c r="AV36" s="15"/>
      <c r="AW36" s="15" t="n">
        <v>20000</v>
      </c>
      <c r="AX36" s="15"/>
      <c r="AY36" s="275" t="n">
        <f aca="false">+AW36+AU36</f>
        <v>50000</v>
      </c>
      <c r="AZ36" s="287" t="n">
        <f aca="false">IF(+AG36-AU36=0,"",AG36-AU36)</f>
        <v>-26667</v>
      </c>
      <c r="BA36" s="15" t="n">
        <v>0</v>
      </c>
      <c r="BB36" s="275" t="n">
        <f aca="false">+BA36+AZ36</f>
        <v>-26667</v>
      </c>
      <c r="BC36" s="15"/>
      <c r="BD36" s="287" t="n">
        <f aca="false">+IF(ISNUMBER(AZ36),0,45000)</f>
        <v>0</v>
      </c>
      <c r="BE36" s="15" t="n">
        <f aca="false">IF(ISNUMBER(BA36),0,10000)</f>
        <v>0</v>
      </c>
      <c r="BF36" s="15" t="n">
        <f aca="false">+BD36+BE36</f>
        <v>0</v>
      </c>
      <c r="BG36" s="275" t="n">
        <f aca="false">IF(ISNUMBER(BB36),0,AY36-BF36)</f>
        <v>0</v>
      </c>
      <c r="BH36" s="288" t="n">
        <f aca="false">IF(ISNUMBER(BB36),BB36,BG36)</f>
        <v>-26667</v>
      </c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</row>
    <row r="37" customFormat="false" ht="15" hidden="false" customHeight="true" outlineLevel="0" collapsed="false">
      <c r="A37" s="15" t="n">
        <f aca="false">+A36+1</f>
        <v>22</v>
      </c>
      <c r="B37" s="270" t="n">
        <v>0</v>
      </c>
      <c r="C37" s="271"/>
      <c r="D37" s="272"/>
      <c r="E37" s="271"/>
      <c r="F37" s="273"/>
      <c r="G37" s="273"/>
      <c r="H37" s="273"/>
      <c r="I37" s="273" t="n">
        <v>0</v>
      </c>
      <c r="J37" s="274" t="n">
        <f aca="false">SUM(B37:I37)</f>
        <v>0</v>
      </c>
      <c r="K37" s="275"/>
      <c r="L37" s="270" t="n">
        <v>0</v>
      </c>
      <c r="M37" s="276"/>
      <c r="N37" s="272"/>
      <c r="O37" s="276"/>
      <c r="P37" s="277" t="n">
        <v>20000</v>
      </c>
      <c r="Q37" s="277"/>
      <c r="R37" s="277" t="n">
        <v>0</v>
      </c>
      <c r="S37" s="277" t="n">
        <v>0</v>
      </c>
      <c r="T37" s="278" t="n">
        <f aca="false">SUM(L37:S37)</f>
        <v>20000</v>
      </c>
      <c r="U37" s="15"/>
      <c r="V37" s="279" t="n">
        <v>0</v>
      </c>
      <c r="W37" s="280"/>
      <c r="X37" s="272" t="n">
        <v>0</v>
      </c>
      <c r="Y37" s="281"/>
      <c r="Z37" s="272" t="n">
        <v>0</v>
      </c>
      <c r="AA37" s="273" t="n">
        <v>0</v>
      </c>
      <c r="AB37" s="282" t="n">
        <v>0</v>
      </c>
      <c r="AC37" s="274" t="n">
        <f aca="false">SUM(V37:AB37)</f>
        <v>0</v>
      </c>
      <c r="AD37" s="15"/>
      <c r="AE37" s="283" t="n">
        <f aca="false">+AC37+T37+J37</f>
        <v>20000</v>
      </c>
      <c r="AF37" s="15"/>
      <c r="AG37" s="284" t="n">
        <f aca="false">B37+L37+V37</f>
        <v>0</v>
      </c>
      <c r="AH37" s="15" t="n">
        <f aca="false">D37+N37+X37</f>
        <v>0</v>
      </c>
      <c r="AI37" s="285" t="n">
        <f aca="false">AB37+AA37+Z37+S37+R37+Q37+P37+I37+H37+G37+F37</f>
        <v>20000</v>
      </c>
      <c r="AJ37" s="15"/>
      <c r="AK37" s="277" t="n">
        <f aca="false">B37+L37</f>
        <v>0</v>
      </c>
      <c r="AL37" s="277" t="n">
        <f aca="false">V37</f>
        <v>0</v>
      </c>
      <c r="AM37" s="277" t="n">
        <f aca="false">SUM(AK37:AL37)</f>
        <v>0</v>
      </c>
      <c r="AN37" s="15"/>
      <c r="AO37" s="15" t="n">
        <f aca="false">IF(now-1&gt;AR37,1,"")</f>
        <v>1</v>
      </c>
      <c r="AP37" s="15"/>
      <c r="AQ37" s="15"/>
      <c r="AR37" s="15" t="n">
        <f aca="false">AR36+1</f>
        <v>36607</v>
      </c>
      <c r="AS37" s="286" t="n">
        <f aca="false">+AS36+1</f>
        <v>36607</v>
      </c>
      <c r="AT37" s="15"/>
      <c r="AU37" s="287" t="n">
        <v>30000</v>
      </c>
      <c r="AV37" s="15"/>
      <c r="AW37" s="15" t="n">
        <v>20000</v>
      </c>
      <c r="AX37" s="15"/>
      <c r="AY37" s="275" t="n">
        <f aca="false">+AW37+AU37</f>
        <v>50000</v>
      </c>
      <c r="AZ37" s="287" t="n">
        <f aca="false">IF(+AG37-AU37=0,"",AG37-AU37)</f>
        <v>-30000</v>
      </c>
      <c r="BA37" s="15" t="n">
        <v>0</v>
      </c>
      <c r="BB37" s="275" t="n">
        <f aca="false">+BA37+AZ37</f>
        <v>-30000</v>
      </c>
      <c r="BC37" s="15"/>
      <c r="BD37" s="287" t="n">
        <f aca="false">+IF(ISNUMBER(AZ37),0,45000)</f>
        <v>0</v>
      </c>
      <c r="BE37" s="15" t="n">
        <f aca="false">IF(ISNUMBER(BA37),0,10000)</f>
        <v>0</v>
      </c>
      <c r="BF37" s="15" t="n">
        <f aca="false">+BD37+BE37</f>
        <v>0</v>
      </c>
      <c r="BG37" s="275" t="n">
        <f aca="false">IF(ISNUMBER(BB37),0,AY37-BF37)</f>
        <v>0</v>
      </c>
      <c r="BH37" s="288" t="n">
        <f aca="false">IF(ISNUMBER(BB37),BB37,BG37)</f>
        <v>-30000</v>
      </c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n">
        <f aca="false">+A37+1</f>
        <v>23</v>
      </c>
      <c r="B38" s="270" t="n">
        <v>0</v>
      </c>
      <c r="C38" s="271"/>
      <c r="D38" s="272"/>
      <c r="E38" s="271"/>
      <c r="F38" s="273"/>
      <c r="G38" s="273"/>
      <c r="H38" s="273"/>
      <c r="I38" s="273" t="n">
        <v>0</v>
      </c>
      <c r="J38" s="274" t="n">
        <f aca="false">SUM(B38:I38)</f>
        <v>0</v>
      </c>
      <c r="K38" s="275"/>
      <c r="L38" s="270" t="n">
        <v>0</v>
      </c>
      <c r="M38" s="276"/>
      <c r="N38" s="272"/>
      <c r="O38" s="276"/>
      <c r="P38" s="277" t="n">
        <v>20000</v>
      </c>
      <c r="Q38" s="277"/>
      <c r="R38" s="277" t="n">
        <v>0</v>
      </c>
      <c r="S38" s="277" t="n">
        <v>0</v>
      </c>
      <c r="T38" s="278" t="n">
        <f aca="false">SUM(L38:S38)</f>
        <v>20000</v>
      </c>
      <c r="U38" s="15"/>
      <c r="V38" s="279" t="n">
        <v>0</v>
      </c>
      <c r="W38" s="280"/>
      <c r="X38" s="272" t="n">
        <v>0</v>
      </c>
      <c r="Y38" s="281"/>
      <c r="Z38" s="272" t="n">
        <v>0</v>
      </c>
      <c r="AA38" s="273" t="n">
        <v>0</v>
      </c>
      <c r="AB38" s="282" t="n">
        <v>0</v>
      </c>
      <c r="AC38" s="274" t="n">
        <f aca="false">SUM(V38:AB38)</f>
        <v>0</v>
      </c>
      <c r="AD38" s="15"/>
      <c r="AE38" s="283" t="n">
        <f aca="false">+AC38+T38+J38</f>
        <v>20000</v>
      </c>
      <c r="AF38" s="15"/>
      <c r="AG38" s="284" t="n">
        <f aca="false">B38+L38+V38</f>
        <v>0</v>
      </c>
      <c r="AH38" s="15" t="n">
        <f aca="false">D38+N38+X38</f>
        <v>0</v>
      </c>
      <c r="AI38" s="285" t="n">
        <f aca="false">AB38+AA38+Z38+S38+R38+Q38+P38+I38+H38+G38+F38</f>
        <v>20000</v>
      </c>
      <c r="AJ38" s="15"/>
      <c r="AK38" s="277" t="n">
        <f aca="false">B38+L38</f>
        <v>0</v>
      </c>
      <c r="AL38" s="277" t="n">
        <f aca="false">V38</f>
        <v>0</v>
      </c>
      <c r="AM38" s="277" t="n">
        <f aca="false">SUM(AK38:AL38)</f>
        <v>0</v>
      </c>
      <c r="AN38" s="15"/>
      <c r="AO38" s="15" t="n">
        <f aca="false">IF(now-1&gt;AR38,1,"")</f>
        <v>1</v>
      </c>
      <c r="AP38" s="15"/>
      <c r="AQ38" s="15"/>
      <c r="AR38" s="15" t="n">
        <f aca="false">AR37+1</f>
        <v>36608</v>
      </c>
      <c r="AS38" s="286" t="n">
        <f aca="false">+AS37+1</f>
        <v>36608</v>
      </c>
      <c r="AT38" s="15"/>
      <c r="AU38" s="287" t="n">
        <v>0</v>
      </c>
      <c r="AV38" s="15"/>
      <c r="AW38" s="15" t="n">
        <v>20000</v>
      </c>
      <c r="AX38" s="15"/>
      <c r="AY38" s="275" t="n">
        <f aca="false">+AW38+AU38</f>
        <v>20000</v>
      </c>
      <c r="AZ38" s="287" t="n">
        <v>0</v>
      </c>
      <c r="BA38" s="15" t="n">
        <v>0</v>
      </c>
      <c r="BB38" s="275" t="n">
        <f aca="false">+BA38+AZ38</f>
        <v>0</v>
      </c>
      <c r="BC38" s="15"/>
      <c r="BD38" s="287" t="n">
        <f aca="false">+IF(ISNUMBER(AZ38),0,45000)</f>
        <v>0</v>
      </c>
      <c r="BE38" s="15" t="n">
        <f aca="false">IF(ISNUMBER(BA38),0,10000)</f>
        <v>0</v>
      </c>
      <c r="BF38" s="15" t="n">
        <f aca="false">+BD38+BE38</f>
        <v>0</v>
      </c>
      <c r="BG38" s="275" t="n">
        <f aca="false">IF(ISNUMBER(BB38),0,AY38-BF38)</f>
        <v>0</v>
      </c>
      <c r="BH38" s="288" t="n">
        <f aca="false">IF(ISNUMBER(BB38),BB38,BG38)</f>
        <v>0</v>
      </c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n">
        <f aca="false">+A38+1</f>
        <v>24</v>
      </c>
      <c r="B39" s="270" t="n">
        <v>0</v>
      </c>
      <c r="C39" s="271"/>
      <c r="D39" s="272"/>
      <c r="E39" s="271"/>
      <c r="F39" s="273"/>
      <c r="G39" s="273"/>
      <c r="H39" s="273"/>
      <c r="I39" s="273" t="n">
        <v>0</v>
      </c>
      <c r="J39" s="274" t="n">
        <f aca="false">SUM(B39:I39)</f>
        <v>0</v>
      </c>
      <c r="K39" s="275"/>
      <c r="L39" s="270" t="n">
        <v>20000</v>
      </c>
      <c r="M39" s="276"/>
      <c r="N39" s="272"/>
      <c r="O39" s="276"/>
      <c r="P39" s="277" t="n">
        <v>0</v>
      </c>
      <c r="Q39" s="277"/>
      <c r="R39" s="277" t="n">
        <v>0</v>
      </c>
      <c r="S39" s="277" t="n">
        <v>0</v>
      </c>
      <c r="T39" s="278" t="n">
        <f aca="false">SUM(L39:S39)</f>
        <v>20000</v>
      </c>
      <c r="U39" s="15"/>
      <c r="V39" s="279" t="n">
        <v>0</v>
      </c>
      <c r="W39" s="280"/>
      <c r="X39" s="272" t="n">
        <v>0</v>
      </c>
      <c r="Y39" s="281"/>
      <c r="Z39" s="272" t="n">
        <v>20000</v>
      </c>
      <c r="AA39" s="273" t="n">
        <v>0</v>
      </c>
      <c r="AB39" s="282" t="n">
        <v>0</v>
      </c>
      <c r="AC39" s="274" t="n">
        <f aca="false">SUM(V39:AB39)</f>
        <v>20000</v>
      </c>
      <c r="AD39" s="15"/>
      <c r="AE39" s="283" t="n">
        <f aca="false">+AC39+T39+J39</f>
        <v>40000</v>
      </c>
      <c r="AF39" s="15"/>
      <c r="AG39" s="284" t="n">
        <f aca="false">B39+L39+V39</f>
        <v>20000</v>
      </c>
      <c r="AH39" s="15" t="n">
        <f aca="false">D39+N39+X39</f>
        <v>0</v>
      </c>
      <c r="AI39" s="285" t="n">
        <f aca="false">AB39+AA39+Z39+S39+R39+Q39+P39+I39+H39+G39+F39</f>
        <v>20000</v>
      </c>
      <c r="AJ39" s="15"/>
      <c r="AK39" s="277" t="n">
        <f aca="false">B39+L39</f>
        <v>20000</v>
      </c>
      <c r="AL39" s="277" t="n">
        <f aca="false">V39</f>
        <v>0</v>
      </c>
      <c r="AM39" s="277" t="n">
        <f aca="false">SUM(AK39:AL39)</f>
        <v>20000</v>
      </c>
      <c r="AN39" s="15"/>
      <c r="AO39" s="15" t="n">
        <f aca="false">IF(now-1&gt;AR39,1,"")</f>
        <v>1</v>
      </c>
      <c r="AP39" s="15"/>
      <c r="AQ39" s="15"/>
      <c r="AR39" s="15" t="n">
        <f aca="false">AR38+1</f>
        <v>36609</v>
      </c>
      <c r="AS39" s="286" t="n">
        <f aca="false">+AS38+1</f>
        <v>36609</v>
      </c>
      <c r="AT39" s="15"/>
      <c r="AU39" s="287" t="n">
        <v>0</v>
      </c>
      <c r="AV39" s="15"/>
      <c r="AW39" s="15" t="n">
        <v>20000</v>
      </c>
      <c r="AX39" s="15"/>
      <c r="AY39" s="275" t="n">
        <f aca="false">+AW39+AU39</f>
        <v>20000</v>
      </c>
      <c r="AZ39" s="287" t="n">
        <f aca="false">IF(+AG39-AU39=0,"",AG39-AU39)</f>
        <v>20000</v>
      </c>
      <c r="BA39" s="15" t="n">
        <v>0</v>
      </c>
      <c r="BB39" s="275" t="n">
        <f aca="false">+BA39+AZ39</f>
        <v>20000</v>
      </c>
      <c r="BC39" s="15"/>
      <c r="BD39" s="287" t="n">
        <f aca="false">+IF(ISNUMBER(AZ39),0,45000)</f>
        <v>0</v>
      </c>
      <c r="BE39" s="15" t="n">
        <f aca="false">IF(ISNUMBER(BA39),0,10000)</f>
        <v>0</v>
      </c>
      <c r="BF39" s="15" t="n">
        <f aca="false">+BD39+BE39</f>
        <v>0</v>
      </c>
      <c r="BG39" s="275" t="n">
        <f aca="false">IF(ISNUMBER(BB39),0,AY39-BF39)</f>
        <v>0</v>
      </c>
      <c r="BH39" s="288" t="n">
        <f aca="false">IF(ISNUMBER(BB39),BB39,BG39)</f>
        <v>20000</v>
      </c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n">
        <f aca="false">+A39+1</f>
        <v>25</v>
      </c>
      <c r="B40" s="270" t="n">
        <v>0</v>
      </c>
      <c r="C40" s="271"/>
      <c r="D40" s="272"/>
      <c r="E40" s="271"/>
      <c r="F40" s="273"/>
      <c r="G40" s="273"/>
      <c r="H40" s="273"/>
      <c r="I40" s="273" t="n">
        <v>0</v>
      </c>
      <c r="J40" s="274" t="n">
        <f aca="false">SUM(B40:I40)</f>
        <v>0</v>
      </c>
      <c r="K40" s="275"/>
      <c r="L40" s="270" t="n">
        <v>20000</v>
      </c>
      <c r="M40" s="276"/>
      <c r="N40" s="272"/>
      <c r="O40" s="276"/>
      <c r="P40" s="277" t="n">
        <v>0</v>
      </c>
      <c r="Q40" s="277"/>
      <c r="R40" s="277" t="n">
        <v>0</v>
      </c>
      <c r="S40" s="277" t="n">
        <v>0</v>
      </c>
      <c r="T40" s="278" t="n">
        <f aca="false">SUM(L40:S40)</f>
        <v>20000</v>
      </c>
      <c r="U40" s="15"/>
      <c r="V40" s="279" t="n">
        <v>40375</v>
      </c>
      <c r="W40" s="280"/>
      <c r="X40" s="272" t="n">
        <v>0</v>
      </c>
      <c r="Y40" s="281"/>
      <c r="Z40" s="272" t="n">
        <v>0</v>
      </c>
      <c r="AA40" s="273" t="n">
        <v>0</v>
      </c>
      <c r="AB40" s="282" t="n">
        <v>0</v>
      </c>
      <c r="AC40" s="274" t="n">
        <f aca="false">SUM(V40:AB40)</f>
        <v>40375</v>
      </c>
      <c r="AD40" s="15"/>
      <c r="AE40" s="283" t="n">
        <f aca="false">+AC40+T40+J40</f>
        <v>60375</v>
      </c>
      <c r="AF40" s="15"/>
      <c r="AG40" s="284" t="n">
        <f aca="false">B40+L40+V40</f>
        <v>60375</v>
      </c>
      <c r="AH40" s="15" t="n">
        <f aca="false">D40+N40+X40</f>
        <v>0</v>
      </c>
      <c r="AI40" s="285" t="n">
        <f aca="false">AB40+AA40+Z40+S40+R40+Q40+P40+I40+H40+G40+F40</f>
        <v>0</v>
      </c>
      <c r="AJ40" s="15"/>
      <c r="AK40" s="277" t="n">
        <f aca="false">B40+L40</f>
        <v>20000</v>
      </c>
      <c r="AL40" s="277" t="n">
        <f aca="false">V40</f>
        <v>40375</v>
      </c>
      <c r="AM40" s="277" t="n">
        <f aca="false">SUM(AK40:AL40)</f>
        <v>60375</v>
      </c>
      <c r="AN40" s="15"/>
      <c r="AO40" s="15" t="n">
        <f aca="false">IF(now-1&gt;AR40,1,"")</f>
        <v>1</v>
      </c>
      <c r="AP40" s="15"/>
      <c r="AQ40" s="15"/>
      <c r="AR40" s="15" t="n">
        <f aca="false">AR39+1</f>
        <v>36610</v>
      </c>
      <c r="AS40" s="286" t="n">
        <f aca="false">+AS39+1</f>
        <v>36610</v>
      </c>
      <c r="AT40" s="15"/>
      <c r="AU40" s="287" t="n">
        <v>0</v>
      </c>
      <c r="AV40" s="15"/>
      <c r="AW40" s="15" t="n">
        <v>0</v>
      </c>
      <c r="AX40" s="15"/>
      <c r="AY40" s="275" t="n">
        <f aca="false">+AW40+AU40</f>
        <v>0</v>
      </c>
      <c r="AZ40" s="287" t="n">
        <f aca="false">IF(+AG40-AU40=0,"",AG40-AU40)</f>
        <v>60375</v>
      </c>
      <c r="BA40" s="15" t="n">
        <v>0</v>
      </c>
      <c r="BB40" s="275" t="n">
        <f aca="false">+BA40+AZ40</f>
        <v>60375</v>
      </c>
      <c r="BC40" s="15"/>
      <c r="BD40" s="287" t="n">
        <f aca="false">+IF(ISNUMBER(AZ40),0,45000)</f>
        <v>0</v>
      </c>
      <c r="BE40" s="15" t="n">
        <f aca="false">IF(ISNUMBER(BA40),0,10000)</f>
        <v>0</v>
      </c>
      <c r="BF40" s="15" t="n">
        <f aca="false">+BD40+BE40</f>
        <v>0</v>
      </c>
      <c r="BG40" s="275" t="n">
        <f aca="false">IF(ISNUMBER(BB40),0,AY40-BF40)</f>
        <v>0</v>
      </c>
      <c r="BH40" s="288" t="n">
        <f aca="false">IF(ISNUMBER(BB40),BB40,BG40)</f>
        <v>60375</v>
      </c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n">
        <f aca="false">+A40+1</f>
        <v>26</v>
      </c>
      <c r="B41" s="270" t="n">
        <v>0</v>
      </c>
      <c r="C41" s="271"/>
      <c r="D41" s="272"/>
      <c r="E41" s="271"/>
      <c r="F41" s="273"/>
      <c r="G41" s="273"/>
      <c r="H41" s="273"/>
      <c r="I41" s="273" t="n">
        <v>0</v>
      </c>
      <c r="J41" s="274" t="n">
        <f aca="false">SUM(B41:I41)</f>
        <v>0</v>
      </c>
      <c r="K41" s="275"/>
      <c r="L41" s="270" t="n">
        <v>0</v>
      </c>
      <c r="M41" s="276"/>
      <c r="N41" s="272"/>
      <c r="O41" s="276"/>
      <c r="P41" s="277" t="n">
        <v>0</v>
      </c>
      <c r="Q41" s="277" t="n">
        <f aca="false">Q40</f>
        <v>0</v>
      </c>
      <c r="R41" s="277" t="n">
        <v>0</v>
      </c>
      <c r="S41" s="277" t="n">
        <v>0</v>
      </c>
      <c r="T41" s="278" t="n">
        <f aca="false">SUM(L41:S41)</f>
        <v>0</v>
      </c>
      <c r="U41" s="15"/>
      <c r="V41" s="279" t="n">
        <v>0</v>
      </c>
      <c r="W41" s="280"/>
      <c r="X41" s="272" t="n">
        <v>0</v>
      </c>
      <c r="Y41" s="281"/>
      <c r="Z41" s="272" t="n">
        <v>0</v>
      </c>
      <c r="AA41" s="273"/>
      <c r="AB41" s="282" t="n">
        <v>0</v>
      </c>
      <c r="AC41" s="274" t="n">
        <f aca="false">SUM(V41:AB41)</f>
        <v>0</v>
      </c>
      <c r="AD41" s="15"/>
      <c r="AE41" s="283" t="n">
        <f aca="false">+AC41+T41+J41</f>
        <v>0</v>
      </c>
      <c r="AF41" s="15"/>
      <c r="AG41" s="284" t="n">
        <f aca="false">B41+L41+V41</f>
        <v>0</v>
      </c>
      <c r="AH41" s="15" t="n">
        <f aca="false">D41+N41+X41</f>
        <v>0</v>
      </c>
      <c r="AI41" s="285" t="n">
        <f aca="false">AB41+AA41+Z41+S41+R41+Q41+P41+I41+H41+G41+F41</f>
        <v>0</v>
      </c>
      <c r="AJ41" s="15"/>
      <c r="AK41" s="277" t="n">
        <f aca="false">B41+L41</f>
        <v>0</v>
      </c>
      <c r="AL41" s="277" t="n">
        <f aca="false">V41</f>
        <v>0</v>
      </c>
      <c r="AM41" s="277" t="n">
        <f aca="false">SUM(AK41:AL41)</f>
        <v>0</v>
      </c>
      <c r="AN41" s="15"/>
      <c r="AO41" s="15" t="n">
        <f aca="false">IF(now-1&gt;AR41,1,"")</f>
        <v>1</v>
      </c>
      <c r="AP41" s="15"/>
      <c r="AQ41" s="15"/>
      <c r="AR41" s="15" t="n">
        <f aca="false">AR40+1</f>
        <v>36611</v>
      </c>
      <c r="AS41" s="286" t="n">
        <f aca="false">+AS40+1</f>
        <v>36611</v>
      </c>
      <c r="AT41" s="15"/>
      <c r="AU41" s="287" t="n">
        <v>0</v>
      </c>
      <c r="AV41" s="15"/>
      <c r="AW41" s="15" t="n">
        <v>0</v>
      </c>
      <c r="AX41" s="15"/>
      <c r="AY41" s="275" t="n">
        <f aca="false">+AW41+AU41</f>
        <v>0</v>
      </c>
      <c r="AZ41" s="287" t="n">
        <v>0</v>
      </c>
      <c r="BA41" s="15" t="n">
        <v>0</v>
      </c>
      <c r="BB41" s="275" t="n">
        <f aca="false">+BA41+AZ41</f>
        <v>0</v>
      </c>
      <c r="BC41" s="15"/>
      <c r="BD41" s="287" t="n">
        <f aca="false">+IF(ISNUMBER(AZ41),0,45000)</f>
        <v>0</v>
      </c>
      <c r="BE41" s="15" t="n">
        <f aca="false">IF(ISNUMBER(BA41),0,10000)</f>
        <v>0</v>
      </c>
      <c r="BF41" s="15" t="n">
        <f aca="false">+BD41+BE41</f>
        <v>0</v>
      </c>
      <c r="BG41" s="275" t="n">
        <f aca="false">IF(ISNUMBER(BB41),0,AY41-BF41)</f>
        <v>0</v>
      </c>
      <c r="BH41" s="288" t="n">
        <f aca="false">IF(ISNUMBER(BB41),BB41,BG41)</f>
        <v>0</v>
      </c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n">
        <f aca="false">+A41+1</f>
        <v>27</v>
      </c>
      <c r="B42" s="270" t="n">
        <v>0</v>
      </c>
      <c r="C42" s="271"/>
      <c r="D42" s="272"/>
      <c r="E42" s="271"/>
      <c r="F42" s="273"/>
      <c r="G42" s="273"/>
      <c r="H42" s="273"/>
      <c r="I42" s="273" t="n">
        <v>0</v>
      </c>
      <c r="J42" s="274" t="n">
        <f aca="false">SUM(B42:I42)</f>
        <v>0</v>
      </c>
      <c r="K42" s="275"/>
      <c r="L42" s="270" t="n">
        <v>47167</v>
      </c>
      <c r="M42" s="276"/>
      <c r="N42" s="272"/>
      <c r="O42" s="276"/>
      <c r="P42" s="277" t="n">
        <v>0</v>
      </c>
      <c r="Q42" s="277" t="n">
        <f aca="false">Q41</f>
        <v>0</v>
      </c>
      <c r="R42" s="277" t="n">
        <v>0</v>
      </c>
      <c r="S42" s="277" t="n">
        <v>0</v>
      </c>
      <c r="T42" s="278" t="n">
        <f aca="false">SUM(L42:S42)</f>
        <v>47167</v>
      </c>
      <c r="U42" s="15"/>
      <c r="V42" s="279" t="n">
        <v>102833</v>
      </c>
      <c r="W42" s="280"/>
      <c r="X42" s="272" t="n">
        <v>0</v>
      </c>
      <c r="Y42" s="281"/>
      <c r="Z42" s="272" t="n">
        <v>20000</v>
      </c>
      <c r="AA42" s="273"/>
      <c r="AB42" s="282" t="n">
        <v>0</v>
      </c>
      <c r="AC42" s="274" t="n">
        <f aca="false">SUM(V42:AB42)</f>
        <v>122833</v>
      </c>
      <c r="AD42" s="15"/>
      <c r="AE42" s="283" t="n">
        <f aca="false">+AC42+T42+J42</f>
        <v>170000</v>
      </c>
      <c r="AF42" s="15"/>
      <c r="AG42" s="284" t="n">
        <f aca="false">B42+L42+V42</f>
        <v>150000</v>
      </c>
      <c r="AH42" s="15" t="n">
        <f aca="false">D42+N42+X42</f>
        <v>0</v>
      </c>
      <c r="AI42" s="285" t="n">
        <f aca="false">AB42+AA42+Z42+S42+R42+Q42+P42+I42+H42+G42+F42</f>
        <v>20000</v>
      </c>
      <c r="AJ42" s="15"/>
      <c r="AK42" s="277" t="n">
        <f aca="false">B42+L42</f>
        <v>47167</v>
      </c>
      <c r="AL42" s="277" t="n">
        <f aca="false">V42</f>
        <v>102833</v>
      </c>
      <c r="AM42" s="277" t="n">
        <f aca="false">SUM(AK42:AL42)</f>
        <v>150000</v>
      </c>
      <c r="AN42" s="15"/>
      <c r="AO42" s="15" t="n">
        <f aca="false">IF(now-1&gt;AR42,1,"")</f>
        <v>1</v>
      </c>
      <c r="AP42" s="15"/>
      <c r="AQ42" s="15"/>
      <c r="AR42" s="15" t="n">
        <f aca="false">AR41+1</f>
        <v>36612</v>
      </c>
      <c r="AS42" s="286" t="n">
        <f aca="false">+AS41+1</f>
        <v>36612</v>
      </c>
      <c r="AT42" s="15"/>
      <c r="AU42" s="287" t="n">
        <v>0</v>
      </c>
      <c r="AV42" s="15"/>
      <c r="AW42" s="15" t="n">
        <v>20000</v>
      </c>
      <c r="AX42" s="15"/>
      <c r="AY42" s="275" t="n">
        <f aca="false">+AW42+AU42</f>
        <v>20000</v>
      </c>
      <c r="AZ42" s="287" t="n">
        <f aca="false">IF(+AG42-AU42=0,"",AG42-AU42)</f>
        <v>150000</v>
      </c>
      <c r="BA42" s="15" t="str">
        <f aca="false">IF(+AI42-AW42=0,"",AI42-AW42)</f>
        <v/>
      </c>
      <c r="BB42" s="275" t="e">
        <f aca="false">+BA42+AZ42</f>
        <v>#VALUE!</v>
      </c>
      <c r="BC42" s="15"/>
      <c r="BD42" s="287" t="n">
        <f aca="false">+IF(ISNUMBER(AZ42),0,45000)</f>
        <v>0</v>
      </c>
      <c r="BE42" s="15" t="n">
        <f aca="false">IF(ISNUMBER(BA42),0,10000)</f>
        <v>10000</v>
      </c>
      <c r="BF42" s="15" t="n">
        <f aca="false">+BD42+BE42</f>
        <v>10000</v>
      </c>
      <c r="BG42" s="275" t="n">
        <f aca="false">IF(ISNUMBER(BB42),0,AY42-BF42)</f>
        <v>10000</v>
      </c>
      <c r="BH42" s="288" t="n">
        <f aca="false">IF(ISNUMBER(BB42),BB42,BG42)</f>
        <v>10000</v>
      </c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n">
        <f aca="false">+A42+1</f>
        <v>28</v>
      </c>
      <c r="B43" s="270" t="n">
        <v>0</v>
      </c>
      <c r="C43" s="271"/>
      <c r="D43" s="272"/>
      <c r="E43" s="271"/>
      <c r="F43" s="273"/>
      <c r="G43" s="273"/>
      <c r="H43" s="273"/>
      <c r="I43" s="273" t="n">
        <v>0</v>
      </c>
      <c r="J43" s="274" t="n">
        <f aca="false">SUM(B43:I43)</f>
        <v>0</v>
      </c>
      <c r="K43" s="275"/>
      <c r="L43" s="270" t="n">
        <v>0</v>
      </c>
      <c r="M43" s="276"/>
      <c r="N43" s="272"/>
      <c r="O43" s="276"/>
      <c r="P43" s="277" t="n">
        <v>0</v>
      </c>
      <c r="Q43" s="277" t="n">
        <f aca="false">Q42</f>
        <v>0</v>
      </c>
      <c r="R43" s="277" t="n">
        <v>0</v>
      </c>
      <c r="S43" s="277" t="n">
        <v>0</v>
      </c>
      <c r="T43" s="278" t="n">
        <f aca="false">SUM(L43:S43)</f>
        <v>0</v>
      </c>
      <c r="U43" s="15"/>
      <c r="V43" s="279" t="n">
        <v>50750</v>
      </c>
      <c r="W43" s="280"/>
      <c r="X43" s="272" t="n">
        <v>0</v>
      </c>
      <c r="Y43" s="281"/>
      <c r="Z43" s="272" t="n">
        <v>20000</v>
      </c>
      <c r="AA43" s="273"/>
      <c r="AB43" s="282" t="n">
        <v>0</v>
      </c>
      <c r="AC43" s="274" t="n">
        <f aca="false">SUM(V43:AB43)</f>
        <v>70750</v>
      </c>
      <c r="AD43" s="15"/>
      <c r="AE43" s="283" t="n">
        <f aca="false">+AC43+T43+J43</f>
        <v>70750</v>
      </c>
      <c r="AF43" s="15"/>
      <c r="AG43" s="284" t="n">
        <f aca="false">B43+L43+V43</f>
        <v>50750</v>
      </c>
      <c r="AH43" s="15" t="n">
        <f aca="false">D43+N43+X43</f>
        <v>0</v>
      </c>
      <c r="AI43" s="285" t="n">
        <f aca="false">AB43+AA43+Z43+S43+R43+Q43+P43+I43+H43+G43+F43</f>
        <v>20000</v>
      </c>
      <c r="AJ43" s="15"/>
      <c r="AK43" s="277" t="n">
        <f aca="false">B43+L43</f>
        <v>0</v>
      </c>
      <c r="AL43" s="277" t="n">
        <f aca="false">V43</f>
        <v>50750</v>
      </c>
      <c r="AM43" s="277" t="n">
        <f aca="false">SUM(AK43:AL43)</f>
        <v>50750</v>
      </c>
      <c r="AN43" s="15"/>
      <c r="AO43" s="15" t="n">
        <f aca="false">IF(now-1&gt;AR43,1,"")</f>
        <v>1</v>
      </c>
      <c r="AP43" s="15"/>
      <c r="AQ43" s="15"/>
      <c r="AR43" s="15" t="n">
        <f aca="false">AR42+1</f>
        <v>36613</v>
      </c>
      <c r="AS43" s="286" t="n">
        <f aca="false">+AS42+1</f>
        <v>36613</v>
      </c>
      <c r="AT43" s="15"/>
      <c r="AU43" s="287" t="n">
        <v>60000</v>
      </c>
      <c r="AV43" s="15"/>
      <c r="AW43" s="15" t="n">
        <v>20000</v>
      </c>
      <c r="AX43" s="15"/>
      <c r="AY43" s="275" t="n">
        <f aca="false">+AW43+AU43</f>
        <v>80000</v>
      </c>
      <c r="AZ43" s="287" t="n">
        <f aca="false">IF(+AG43-AU43=0,"",AG43-AU43)</f>
        <v>-9250</v>
      </c>
      <c r="BA43" s="15" t="n">
        <v>0</v>
      </c>
      <c r="BB43" s="275" t="n">
        <f aca="false">+BA43+AZ43</f>
        <v>-9250</v>
      </c>
      <c r="BC43" s="15"/>
      <c r="BD43" s="287" t="n">
        <f aca="false">+IF(ISNUMBER(AZ43),0,45000)</f>
        <v>0</v>
      </c>
      <c r="BE43" s="15" t="n">
        <f aca="false">IF(ISNUMBER(BA43),0,10000)</f>
        <v>0</v>
      </c>
      <c r="BF43" s="15" t="n">
        <f aca="false">+BD43+BE43</f>
        <v>0</v>
      </c>
      <c r="BG43" s="275" t="n">
        <f aca="false">IF(ISNUMBER(BB43),0,AY43-BF43)</f>
        <v>0</v>
      </c>
      <c r="BH43" s="288" t="n">
        <f aca="false">IF(ISNUMBER(BB43),BB43,BG43)</f>
        <v>-9250</v>
      </c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n">
        <f aca="false">+A43+1</f>
        <v>29</v>
      </c>
      <c r="B44" s="270" t="n">
        <v>0</v>
      </c>
      <c r="C44" s="271"/>
      <c r="D44" s="272"/>
      <c r="E44" s="271"/>
      <c r="F44" s="273"/>
      <c r="G44" s="273"/>
      <c r="H44" s="273"/>
      <c r="I44" s="273" t="n">
        <v>0</v>
      </c>
      <c r="J44" s="274" t="n">
        <f aca="false">SUM(B44:I44)</f>
        <v>0</v>
      </c>
      <c r="K44" s="275"/>
      <c r="L44" s="270" t="n">
        <v>0</v>
      </c>
      <c r="M44" s="276"/>
      <c r="N44" s="272"/>
      <c r="O44" s="276"/>
      <c r="P44" s="277" t="n">
        <v>0</v>
      </c>
      <c r="Q44" s="277" t="n">
        <f aca="false">Q43</f>
        <v>0</v>
      </c>
      <c r="R44" s="277" t="n">
        <v>0</v>
      </c>
      <c r="S44" s="277" t="n">
        <v>0</v>
      </c>
      <c r="T44" s="278" t="n">
        <f aca="false">SUM(L44:S44)</f>
        <v>0</v>
      </c>
      <c r="U44" s="15"/>
      <c r="V44" s="279" t="n">
        <v>62500</v>
      </c>
      <c r="W44" s="280"/>
      <c r="X44" s="272" t="n">
        <v>0</v>
      </c>
      <c r="Y44" s="281"/>
      <c r="Z44" s="272" t="n">
        <v>0</v>
      </c>
      <c r="AA44" s="273"/>
      <c r="AB44" s="282" t="n">
        <v>0</v>
      </c>
      <c r="AC44" s="274" t="n">
        <f aca="false">SUM(V44:AB44)</f>
        <v>62500</v>
      </c>
      <c r="AD44" s="15"/>
      <c r="AE44" s="283" t="n">
        <f aca="false">+AC44+T44+J44</f>
        <v>62500</v>
      </c>
      <c r="AF44" s="15"/>
      <c r="AG44" s="284" t="n">
        <f aca="false">B44+L44+V44</f>
        <v>62500</v>
      </c>
      <c r="AH44" s="15" t="n">
        <f aca="false">D44+N44+X44</f>
        <v>0</v>
      </c>
      <c r="AI44" s="285" t="n">
        <f aca="false">AB44+AA44+Z44+S44+R44+Q44+P44+I44+H44+G44+F44</f>
        <v>0</v>
      </c>
      <c r="AJ44" s="15"/>
      <c r="AK44" s="277" t="n">
        <f aca="false">B44+L44</f>
        <v>0</v>
      </c>
      <c r="AL44" s="277" t="n">
        <f aca="false">V44</f>
        <v>62500</v>
      </c>
      <c r="AM44" s="277" t="n">
        <f aca="false">SUM(AK44:AL44)</f>
        <v>62500</v>
      </c>
      <c r="AN44" s="15"/>
      <c r="AO44" s="15" t="n">
        <f aca="false">IF(now-1&gt;AR44,1,"")</f>
        <v>1</v>
      </c>
      <c r="AP44" s="15"/>
      <c r="AQ44" s="15"/>
      <c r="AR44" s="15" t="n">
        <f aca="false">AR43+1</f>
        <v>36614</v>
      </c>
      <c r="AS44" s="286" t="n">
        <f aca="false">+AS43+1</f>
        <v>36614</v>
      </c>
      <c r="AT44" s="15"/>
      <c r="AU44" s="287" t="n">
        <v>20000</v>
      </c>
      <c r="AV44" s="15"/>
      <c r="AW44" s="15" t="n">
        <v>0</v>
      </c>
      <c r="AX44" s="15"/>
      <c r="AY44" s="275" t="n">
        <f aca="false">+AW44+AU44</f>
        <v>20000</v>
      </c>
      <c r="AZ44" s="287" t="n">
        <f aca="false">IF(+AG44-AU44=0,"",AG44-AU44)</f>
        <v>42500</v>
      </c>
      <c r="BA44" s="15" t="str">
        <f aca="false">IF(+AI44-AW44=0,"",AI44-AW44)</f>
        <v/>
      </c>
      <c r="BB44" s="275" t="e">
        <f aca="false">+BA44+AZ44</f>
        <v>#VALUE!</v>
      </c>
      <c r="BC44" s="15"/>
      <c r="BD44" s="287" t="n">
        <f aca="false">+IF(ISNUMBER(AZ44),0,45000)</f>
        <v>0</v>
      </c>
      <c r="BE44" s="15" t="n">
        <f aca="false">IF(ISNUMBER(BA44),0,10000)</f>
        <v>10000</v>
      </c>
      <c r="BF44" s="15" t="n">
        <f aca="false">+BD44+BE44</f>
        <v>10000</v>
      </c>
      <c r="BG44" s="275" t="n">
        <f aca="false">IF(ISNUMBER(BB44),0,AY44-BF44)</f>
        <v>10000</v>
      </c>
      <c r="BH44" s="288" t="n">
        <f aca="false">IF(ISNUMBER(BB44),BB44,BG44)</f>
        <v>10000</v>
      </c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n">
        <f aca="false">+A44+1</f>
        <v>30</v>
      </c>
      <c r="B45" s="270" t="n">
        <v>0</v>
      </c>
      <c r="C45" s="271"/>
      <c r="D45" s="272"/>
      <c r="E45" s="271"/>
      <c r="F45" s="273"/>
      <c r="G45" s="273"/>
      <c r="H45" s="273"/>
      <c r="I45" s="273" t="n">
        <v>0</v>
      </c>
      <c r="J45" s="274" t="n">
        <f aca="false">SUM(B45:I45)</f>
        <v>0</v>
      </c>
      <c r="K45" s="275"/>
      <c r="L45" s="270" t="n">
        <v>0</v>
      </c>
      <c r="M45" s="276"/>
      <c r="N45" s="272"/>
      <c r="O45" s="276"/>
      <c r="P45" s="277" t="n">
        <v>0</v>
      </c>
      <c r="Q45" s="277" t="n">
        <f aca="false">Q44</f>
        <v>0</v>
      </c>
      <c r="R45" s="277" t="n">
        <v>0</v>
      </c>
      <c r="S45" s="277" t="n">
        <v>0</v>
      </c>
      <c r="T45" s="278" t="n">
        <f aca="false">SUM(L45:S45)</f>
        <v>0</v>
      </c>
      <c r="U45" s="15"/>
      <c r="V45" s="279" t="n">
        <v>0</v>
      </c>
      <c r="W45" s="280"/>
      <c r="X45" s="272" t="n">
        <v>0</v>
      </c>
      <c r="Y45" s="281"/>
      <c r="Z45" s="272" t="n">
        <v>0</v>
      </c>
      <c r="AA45" s="273"/>
      <c r="AB45" s="282" t="n">
        <v>0</v>
      </c>
      <c r="AC45" s="274" t="n">
        <f aca="false">SUM(V45:AB45)</f>
        <v>0</v>
      </c>
      <c r="AD45" s="15"/>
      <c r="AE45" s="283" t="n">
        <f aca="false">+AC45+T45+J45</f>
        <v>0</v>
      </c>
      <c r="AF45" s="15"/>
      <c r="AG45" s="284" t="n">
        <f aca="false">B45+L45+V45</f>
        <v>0</v>
      </c>
      <c r="AH45" s="15" t="n">
        <f aca="false">D45+N45+X45</f>
        <v>0</v>
      </c>
      <c r="AI45" s="285" t="n">
        <f aca="false">AB45+AA45+Z45+S45+R45+Q45+P45+I45+H45+G45+F45</f>
        <v>0</v>
      </c>
      <c r="AJ45" s="15"/>
      <c r="AK45" s="277" t="n">
        <f aca="false">B45+L45</f>
        <v>0</v>
      </c>
      <c r="AL45" s="277" t="n">
        <f aca="false">V45</f>
        <v>0</v>
      </c>
      <c r="AM45" s="277" t="n">
        <f aca="false">SUM(AK45:AL45)</f>
        <v>0</v>
      </c>
      <c r="AN45" s="15"/>
      <c r="AO45" s="15" t="n">
        <f aca="false">IF(now-1&gt;AR45,1,"")</f>
        <v>1</v>
      </c>
      <c r="AP45" s="15"/>
      <c r="AQ45" s="15"/>
      <c r="AR45" s="15" t="n">
        <f aca="false">AR44+1</f>
        <v>36615</v>
      </c>
      <c r="AS45" s="286" t="n">
        <f aca="false">+AS44+1</f>
        <v>36615</v>
      </c>
      <c r="AT45" s="15"/>
      <c r="AU45" s="287" t="n">
        <v>45000</v>
      </c>
      <c r="AV45" s="15"/>
      <c r="AW45" s="15" t="n">
        <v>0</v>
      </c>
      <c r="AX45" s="15"/>
      <c r="AY45" s="275" t="n">
        <f aca="false">+AW45+AU45</f>
        <v>45000</v>
      </c>
      <c r="AZ45" s="287" t="n">
        <f aca="false">IF(+AG45-AU45=0,"",AG45-AU45)</f>
        <v>-45000</v>
      </c>
      <c r="BA45" s="15" t="str">
        <f aca="false">IF(+AI45-AW45=0,"",AI45-AW45)</f>
        <v/>
      </c>
      <c r="BB45" s="275" t="e">
        <f aca="false">+BA45+AZ45</f>
        <v>#VALUE!</v>
      </c>
      <c r="BC45" s="15"/>
      <c r="BD45" s="287" t="n">
        <f aca="false">+IF(ISNUMBER(AZ45),0,45000)</f>
        <v>0</v>
      </c>
      <c r="BE45" s="15" t="n">
        <v>0</v>
      </c>
      <c r="BF45" s="15" t="n">
        <f aca="false">+BD45+BE45</f>
        <v>0</v>
      </c>
      <c r="BG45" s="275" t="n">
        <f aca="false">IF(ISNUMBER(BB45),0,AY45-BF45)</f>
        <v>45000</v>
      </c>
      <c r="BH45" s="288" t="n">
        <f aca="false">IF(ISNUMBER(BB45),BB45,BG45)</f>
        <v>45000</v>
      </c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15" t="n">
        <f aca="false">+A45+1</f>
        <v>31</v>
      </c>
      <c r="B46" s="270" t="n">
        <v>0</v>
      </c>
      <c r="C46" s="290"/>
      <c r="D46" s="291" t="n">
        <v>0</v>
      </c>
      <c r="E46" s="290"/>
      <c r="F46" s="290" t="n">
        <v>0</v>
      </c>
      <c r="G46" s="290" t="n">
        <v>0</v>
      </c>
      <c r="H46" s="290" t="n">
        <v>0</v>
      </c>
      <c r="I46" s="290" t="n">
        <v>0</v>
      </c>
      <c r="J46" s="292" t="n">
        <f aca="false">SUM(B46:I46)</f>
        <v>0</v>
      </c>
      <c r="K46" s="275"/>
      <c r="L46" s="293" t="n">
        <v>0</v>
      </c>
      <c r="M46" s="294"/>
      <c r="N46" s="291"/>
      <c r="O46" s="294"/>
      <c r="P46" s="277" t="n">
        <v>0</v>
      </c>
      <c r="Q46" s="295" t="n">
        <f aca="false">Q45</f>
        <v>0</v>
      </c>
      <c r="R46" s="295" t="n">
        <v>0</v>
      </c>
      <c r="S46" s="295" t="n">
        <v>0</v>
      </c>
      <c r="T46" s="292" t="n">
        <f aca="false">SUM(L46:S46)</f>
        <v>0</v>
      </c>
      <c r="U46" s="15"/>
      <c r="V46" s="279" t="n">
        <v>0</v>
      </c>
      <c r="W46" s="296"/>
      <c r="X46" s="295" t="n">
        <v>0</v>
      </c>
      <c r="Y46" s="297"/>
      <c r="Z46" s="295" t="n">
        <v>0</v>
      </c>
      <c r="AA46" s="295"/>
      <c r="AB46" s="295" t="n">
        <v>0</v>
      </c>
      <c r="AC46" s="292" t="n">
        <f aca="false">SUM(V46:AB46)</f>
        <v>0</v>
      </c>
      <c r="AD46" s="15"/>
      <c r="AE46" s="298" t="n">
        <f aca="false">+AC46+T46+J46</f>
        <v>0</v>
      </c>
      <c r="AF46" s="15"/>
      <c r="AG46" s="299" t="n">
        <f aca="false">B46+L46+V46</f>
        <v>0</v>
      </c>
      <c r="AH46" s="300" t="n">
        <f aca="false">D46+N46+X46</f>
        <v>0</v>
      </c>
      <c r="AI46" s="55" t="n">
        <f aca="false">AB46+AA46+Z46+S46+R46+Q46+P46+I46+H46+G46+F46</f>
        <v>0</v>
      </c>
      <c r="AJ46" s="15"/>
      <c r="AK46" s="277" t="n">
        <f aca="false">B46+L46</f>
        <v>0</v>
      </c>
      <c r="AL46" s="277" t="n">
        <f aca="false">V46</f>
        <v>0</v>
      </c>
      <c r="AM46" s="277" t="n">
        <f aca="false">SUM(AK46:AL46)</f>
        <v>0</v>
      </c>
      <c r="AN46" s="15"/>
      <c r="AO46" s="15" t="str">
        <f aca="false">IF(now-1&gt;AR46,1,"")</f>
        <v/>
      </c>
      <c r="AP46" s="15"/>
      <c r="AQ46" s="15"/>
      <c r="AR46" s="15" t="n">
        <f aca="false">AR45+1</f>
        <v>36616</v>
      </c>
      <c r="AS46" s="286" t="n">
        <f aca="false">+AS45+1</f>
        <v>36616</v>
      </c>
      <c r="AT46" s="15"/>
      <c r="AU46" s="287" t="n">
        <v>0</v>
      </c>
      <c r="AV46" s="15"/>
      <c r="AW46" s="15" t="n">
        <v>0</v>
      </c>
      <c r="AX46" s="15"/>
      <c r="AY46" s="275" t="n">
        <f aca="false">+AW46+AU46</f>
        <v>0</v>
      </c>
      <c r="AZ46" s="287" t="str">
        <f aca="false">IF(+AG46-AU46=0,"",AG46-AU46)</f>
        <v/>
      </c>
      <c r="BA46" s="15" t="str">
        <f aca="false">IF(+AI46-AW46=0,"",AI46-AW46)</f>
        <v/>
      </c>
      <c r="BB46" s="275" t="e">
        <f aca="false">+BA46+AZ46</f>
        <v>#VALUE!</v>
      </c>
      <c r="BC46" s="15"/>
      <c r="BD46" s="287" t="n">
        <f aca="false">+IF(ISNUMBER(AZ46),0,45000)</f>
        <v>45000</v>
      </c>
      <c r="BE46" s="15" t="n">
        <v>0</v>
      </c>
      <c r="BF46" s="15" t="n">
        <f aca="false">+BD46+BE46</f>
        <v>45000</v>
      </c>
      <c r="BG46" s="275" t="n">
        <f aca="false">IF(ISNUMBER(BB46),0,AY46-BF46)</f>
        <v>-45000</v>
      </c>
      <c r="BH46" s="288" t="n">
        <f aca="false">IF(ISNUMBER(BB46),BB46,BG46)</f>
        <v>-45000</v>
      </c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156" t="n">
        <f aca="false">IF(now-1&gt;AR47,1,"")</f>
        <v>1</v>
      </c>
      <c r="AP47" s="36"/>
      <c r="AQ47" s="36"/>
      <c r="AR47" s="36"/>
      <c r="AS47" s="36"/>
      <c r="AT47" s="36"/>
      <c r="AU47" s="203"/>
      <c r="AV47" s="301"/>
      <c r="AW47" s="302"/>
      <c r="AX47" s="301"/>
      <c r="AY47" s="303"/>
      <c r="AZ47" s="203" t="n">
        <f aca="false">+AE47-AU47</f>
        <v>0</v>
      </c>
      <c r="BA47" s="301" t="n">
        <f aca="false">+AI47-AW47</f>
        <v>0</v>
      </c>
      <c r="BB47" s="303"/>
      <c r="BC47" s="36"/>
      <c r="BD47" s="203"/>
      <c r="BE47" s="301"/>
      <c r="BF47" s="301"/>
      <c r="BG47" s="205"/>
      <c r="BH47" s="304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615000</v>
      </c>
      <c r="C48" s="158"/>
      <c r="D48" s="158" t="n">
        <f aca="false">SUM(D16:D46)</f>
        <v>0</v>
      </c>
      <c r="E48" s="158"/>
      <c r="F48" s="158" t="n">
        <f aca="false">SUM(F16:F46)</f>
        <v>160000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775000</v>
      </c>
      <c r="K48" s="158"/>
      <c r="L48" s="158" t="n">
        <f aca="false">SUM(L16:L46)</f>
        <v>810000</v>
      </c>
      <c r="M48" s="158"/>
      <c r="N48" s="158" t="n">
        <f aca="false">SUM(N16:N46)</f>
        <v>0</v>
      </c>
      <c r="O48" s="158"/>
      <c r="P48" s="158" t="n">
        <f aca="false">SUM(P16:P46)</f>
        <v>120000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287081</v>
      </c>
      <c r="W48" s="158"/>
      <c r="X48" s="158" t="n">
        <f aca="false">SUM(X16:X46)</f>
        <v>0</v>
      </c>
      <c r="Y48" s="158"/>
      <c r="Z48" s="158" t="n">
        <f aca="false">SUM(Z16:Z46)</f>
        <v>60000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347081</v>
      </c>
      <c r="AD48" s="158"/>
      <c r="AE48" s="158" t="n">
        <f aca="false">SUM(AE16:AE47)</f>
        <v>2052081</v>
      </c>
      <c r="AF48" s="158"/>
      <c r="AG48" s="158" t="n">
        <f aca="false">SUM(AG16:AG47)</f>
        <v>1712081</v>
      </c>
      <c r="AH48" s="158" t="n">
        <f aca="false">SUM(AH16:AH47)</f>
        <v>0</v>
      </c>
      <c r="AI48" s="158" t="n">
        <f aca="false">SUM(AI16:AI47)</f>
        <v>340000</v>
      </c>
      <c r="AJ48" s="158"/>
      <c r="AK48" s="158" t="n">
        <f aca="false">SUM(AK16:AK46)</f>
        <v>1425000</v>
      </c>
      <c r="AL48" s="158" t="n">
        <f aca="false">SUM(AL16:AL46)</f>
        <v>287081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50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/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288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/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25833.3333333333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31000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0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n">
        <f aca="false">DSUM(tufco,"wbtotal",cnt)+Feb!S58</f>
        <v>2730000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NA()</f>
        <v>#N/A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n">
        <f aca="false">DSUM(tufco,"hplrtotal",cnt)+Feb!H61</f>
        <v>2275000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11569.3666666667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NA()</f>
        <v>#N/A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NA()</f>
        <v>#N/A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1122081</v>
      </c>
      <c r="L65" s="35" t="s">
        <v>60</v>
      </c>
      <c r="M65" s="36"/>
      <c r="N65" s="36"/>
      <c r="O65" s="36"/>
      <c r="P65" s="36"/>
      <c r="Q65" s="36"/>
      <c r="R65" s="36"/>
      <c r="S65" s="169" t="n">
        <f aca="false">DSUM(tufco,"gdtotal",cnt)+Feb!S65</f>
        <v>1630206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n">
        <f aca="false">H65+Feb!H66</f>
        <v>3905206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NA()</f>
        <v>#N/A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#N/A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NA()</f>
        <v>#N/A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305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305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8">
    <mergeCell ref="F12:I12"/>
    <mergeCell ref="P12:S12"/>
    <mergeCell ref="Z12:AB12"/>
    <mergeCell ref="AK12:AM12"/>
    <mergeCell ref="AG13:AI13"/>
    <mergeCell ref="AU13:AY13"/>
    <mergeCell ref="AZ13:BB13"/>
    <mergeCell ref="BD13:BG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V29" activePane="bottomRight" state="frozen"/>
      <selection pane="topLeft" activeCell="A3" activeCellId="0" sqref="A3"/>
      <selection pane="topRight" activeCell="V3" activeCellId="0" sqref="V3"/>
      <selection pane="bottomLeft" activeCell="A29" activeCellId="0" sqref="A29"/>
      <selection pane="bottomRight" activeCell="AC33" activeCellId="0" sqref="A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0.71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4.7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30</v>
      </c>
      <c r="D2" s="7"/>
      <c r="E2" s="8"/>
      <c r="F2" s="7"/>
      <c r="I2" s="9" t="n">
        <v>20000</v>
      </c>
      <c r="J2" s="10" t="n">
        <v>30000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36617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36647</v>
      </c>
      <c r="AT5" s="1" t="s">
        <v>6</v>
      </c>
      <c r="AV5" s="13"/>
    </row>
    <row r="6" customFormat="false" ht="19.5" hidden="false" customHeight="false" outlineLevel="0" collapsed="false">
      <c r="B6" s="14" t="s">
        <v>80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36647</v>
      </c>
      <c r="AT6" s="306" t="n">
        <f aca="true">NOW()</f>
        <v>45926.9765006313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81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82</v>
      </c>
      <c r="K10" s="43" t="n">
        <v>20000</v>
      </c>
      <c r="M10" s="41" t="s">
        <v>18</v>
      </c>
      <c r="O10" s="42"/>
      <c r="S10" s="42" t="str">
        <f aca="false">I10</f>
        <v>Apr Nom:</v>
      </c>
      <c r="T10" s="44" t="n">
        <f aca="false">wb</f>
        <v>30000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600000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900000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33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s">
        <v>38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n">
        <v>17806000</v>
      </c>
      <c r="S14" s="73" t="n">
        <v>4132</v>
      </c>
      <c r="T14" s="79" t="s">
        <v>38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90</v>
      </c>
      <c r="B16" s="312" t="n">
        <v>1</v>
      </c>
      <c r="C16" s="270" t="n">
        <v>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0</v>
      </c>
      <c r="L16" s="275"/>
      <c r="M16" s="270" t="n">
        <v>0</v>
      </c>
      <c r="N16" s="276"/>
      <c r="O16" s="272"/>
      <c r="P16" s="276"/>
      <c r="Q16" s="277" t="n">
        <v>0</v>
      </c>
      <c r="R16" s="277"/>
      <c r="S16" s="277" t="n">
        <v>0</v>
      </c>
      <c r="T16" s="277" t="n">
        <v>0</v>
      </c>
      <c r="U16" s="278" t="n">
        <f aca="false">SUM(M16:T16)</f>
        <v>0</v>
      </c>
      <c r="V16" s="15"/>
      <c r="W16" s="279" t="n">
        <f aca="false">IF(AP16=1,0,IF((40000-M16-C16)&lt;0,0,40000-M16-C16))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0</v>
      </c>
      <c r="AG16" s="15"/>
      <c r="AH16" s="284" t="n">
        <f aca="false">C16+M16+W16</f>
        <v>0</v>
      </c>
      <c r="AI16" s="15" t="n">
        <f aca="false">E16+O16+Y16</f>
        <v>0</v>
      </c>
      <c r="AJ16" s="285" t="n">
        <f aca="false">AC16+AB16+AA16+T16+S16+R16+Q16+J16+I16+H16+G16</f>
        <v>0</v>
      </c>
      <c r="AK16" s="15"/>
      <c r="AL16" s="277" t="n">
        <f aca="false">C16+M16</f>
        <v>0</v>
      </c>
      <c r="AM16" s="277" t="n">
        <f aca="false">W16</f>
        <v>0</v>
      </c>
      <c r="AN16" s="277" t="n">
        <f aca="false">SUM(AL16:AM16)</f>
        <v>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36617</v>
      </c>
      <c r="AT16" s="313" t="n">
        <v>36617</v>
      </c>
      <c r="AU16" s="15"/>
      <c r="AV16" s="287" t="n">
        <v>0</v>
      </c>
      <c r="AW16" s="15"/>
      <c r="AX16" s="15" t="n">
        <v>0</v>
      </c>
      <c r="AY16" s="15"/>
      <c r="AZ16" s="275" t="n">
        <f aca="false">+AX16+AV16</f>
        <v>0</v>
      </c>
      <c r="BA16" s="287" t="n">
        <v>0</v>
      </c>
      <c r="BB16" s="15" t="n">
        <v>0</v>
      </c>
      <c r="BC16" s="275" t="n">
        <f aca="false">+BB16+BA16</f>
        <v>0</v>
      </c>
      <c r="BD16" s="15"/>
      <c r="BE16" s="287" t="n">
        <f aca="false">IF(ISNUMBER(BA16),0,40000)</f>
        <v>0</v>
      </c>
      <c r="BF16" s="15" t="n">
        <f aca="false">IF(ISNUMBER(BB16),0,30000)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0</v>
      </c>
      <c r="BK16" s="315"/>
      <c r="BL16" s="316" t="s">
        <v>90</v>
      </c>
      <c r="BM16" s="317" t="n">
        <f aca="false">+AT16</f>
        <v>36617</v>
      </c>
      <c r="BN16" s="318"/>
      <c r="BO16" s="319" t="n">
        <f aca="false">+[1]Sheet1!Y493</f>
        <v>67</v>
      </c>
      <c r="BP16" s="263" t="n">
        <f aca="false">+[1]Sheet1!Z493</f>
        <v>55</v>
      </c>
      <c r="BQ16" s="320" t="n">
        <f aca="false">+(BO16+BP16)/2</f>
        <v>61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91</v>
      </c>
      <c r="B17" s="312" t="n">
        <f aca="false">+B16+1</f>
        <v>2</v>
      </c>
      <c r="C17" s="270" t="n">
        <v>0</v>
      </c>
      <c r="D17" s="271"/>
      <c r="E17" s="272"/>
      <c r="F17" s="271"/>
      <c r="G17" s="273" t="n">
        <v>0</v>
      </c>
      <c r="H17" s="273"/>
      <c r="I17" s="273"/>
      <c r="J17" s="273" t="n">
        <f aca="false">J16</f>
        <v>0</v>
      </c>
      <c r="K17" s="274" t="n">
        <f aca="false">SUM(C17:J17)</f>
        <v>0</v>
      </c>
      <c r="L17" s="275"/>
      <c r="M17" s="270" t="n">
        <v>16667</v>
      </c>
      <c r="N17" s="276"/>
      <c r="O17" s="272"/>
      <c r="P17" s="276"/>
      <c r="Q17" s="277" t="n">
        <v>0</v>
      </c>
      <c r="R17" s="277" t="n">
        <v>0</v>
      </c>
      <c r="S17" s="277" t="n">
        <v>0</v>
      </c>
      <c r="T17" s="277" t="n">
        <v>0</v>
      </c>
      <c r="U17" s="278" t="n">
        <f aca="false">SUM(M17:T17)</f>
        <v>16667</v>
      </c>
      <c r="V17" s="15"/>
      <c r="W17" s="279" t="n"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16667</v>
      </c>
      <c r="AG17" s="15"/>
      <c r="AH17" s="284" t="n">
        <f aca="false">C17+M17+W17</f>
        <v>16667</v>
      </c>
      <c r="AI17" s="15" t="n">
        <f aca="false">E17+O17+Y17</f>
        <v>0</v>
      </c>
      <c r="AJ17" s="285" t="n">
        <f aca="false">AC17+AB17+AA17+T17+S17+R17+Q17+J17+I17+H17+G17</f>
        <v>0</v>
      </c>
      <c r="AK17" s="15"/>
      <c r="AL17" s="277" t="n">
        <f aca="false">C17+M17</f>
        <v>16667</v>
      </c>
      <c r="AM17" s="277" t="n">
        <f aca="false">W17</f>
        <v>0</v>
      </c>
      <c r="AN17" s="277" t="n">
        <f aca="false">SUM(AL17:AM17)</f>
        <v>16667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36618</v>
      </c>
      <c r="AT17" s="313" t="n">
        <f aca="false">+AT16+1</f>
        <v>36618</v>
      </c>
      <c r="AU17" s="15"/>
      <c r="AV17" s="287" t="n">
        <v>0</v>
      </c>
      <c r="AW17" s="15"/>
      <c r="AX17" s="15" t="n">
        <v>0</v>
      </c>
      <c r="AY17" s="15"/>
      <c r="AZ17" s="275" t="n">
        <f aca="false">+AX17+AV17</f>
        <v>0</v>
      </c>
      <c r="BA17" s="287" t="n">
        <f aca="false">IF(+AH17-AV17=0,"",AH17-AV17)</f>
        <v>16667</v>
      </c>
      <c r="BB17" s="15" t="n">
        <v>0</v>
      </c>
      <c r="BC17" s="275" t="n">
        <f aca="false">+BB17+BA17</f>
        <v>16667</v>
      </c>
      <c r="BD17" s="15"/>
      <c r="BE17" s="287" t="n">
        <f aca="false">IF(ISNUMBER(BA17),0,40000)</f>
        <v>0</v>
      </c>
      <c r="BF17" s="15" t="n">
        <f aca="false">IF(ISNUMBER(BB17),0,30000)</f>
        <v>0</v>
      </c>
      <c r="BG17" s="15" t="n">
        <f aca="false">+BE17+BF17</f>
        <v>0</v>
      </c>
      <c r="BH17" s="275" t="n">
        <f aca="false">IF(ISNUMBER(BC17),0,AZ17-BG17)</f>
        <v>0</v>
      </c>
      <c r="BI17" s="15"/>
      <c r="BJ17" s="314" t="n">
        <f aca="false">IF(ISNUMBER(BC17),BC17,BH17)</f>
        <v>16667</v>
      </c>
      <c r="BK17" s="315"/>
      <c r="BL17" s="316" t="s">
        <v>91</v>
      </c>
      <c r="BM17" s="317" t="n">
        <f aca="false">+AT17</f>
        <v>36618</v>
      </c>
      <c r="BN17" s="318"/>
      <c r="BO17" s="319" t="n">
        <f aca="false">+[1]Sheet1!Y494</f>
        <v>59</v>
      </c>
      <c r="BP17" s="263" t="n">
        <f aca="false">+[1]Sheet1!Z494</f>
        <v>53</v>
      </c>
      <c r="BQ17" s="320" t="n">
        <f aca="false">+(BO17+BP17)/2</f>
        <v>56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92</v>
      </c>
      <c r="B18" s="312" t="n">
        <f aca="false">+B17+1</f>
        <v>3</v>
      </c>
      <c r="C18" s="270" t="n">
        <v>120000</v>
      </c>
      <c r="D18" s="271"/>
      <c r="E18" s="272"/>
      <c r="F18" s="271"/>
      <c r="G18" s="273" t="n">
        <v>0</v>
      </c>
      <c r="H18" s="273"/>
      <c r="I18" s="273"/>
      <c r="J18" s="273" t="n">
        <f aca="false">J17</f>
        <v>0</v>
      </c>
      <c r="K18" s="274" t="n">
        <f aca="false">SUM(C18:J18)</f>
        <v>120000</v>
      </c>
      <c r="L18" s="275"/>
      <c r="M18" s="270" t="n">
        <v>3958</v>
      </c>
      <c r="N18" s="276"/>
      <c r="O18" s="272"/>
      <c r="P18" s="276"/>
      <c r="Q18" s="277" t="n">
        <v>20000</v>
      </c>
      <c r="R18" s="277" t="n">
        <v>0</v>
      </c>
      <c r="S18" s="277" t="n">
        <v>0</v>
      </c>
      <c r="T18" s="277" t="n">
        <v>0</v>
      </c>
      <c r="U18" s="278" t="n">
        <f aca="false">SUM(M18:T18)</f>
        <v>23958</v>
      </c>
      <c r="V18" s="15"/>
      <c r="W18" s="279" t="n"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143958</v>
      </c>
      <c r="AG18" s="15"/>
      <c r="AH18" s="284" t="n">
        <f aca="false">C18+M18+W18</f>
        <v>123958</v>
      </c>
      <c r="AI18" s="15" t="n">
        <f aca="false">E18+O18+Y18</f>
        <v>0</v>
      </c>
      <c r="AJ18" s="285" t="n">
        <f aca="false">AC18+AB18+AA18+T18+S18+R18+Q18+J18+I18+H18+G18</f>
        <v>20000</v>
      </c>
      <c r="AK18" s="15"/>
      <c r="AL18" s="277" t="n">
        <f aca="false">C18+M18</f>
        <v>123958</v>
      </c>
      <c r="AM18" s="277" t="n">
        <f aca="false">W18</f>
        <v>0</v>
      </c>
      <c r="AN18" s="277" t="n">
        <f aca="false">SUM(AL18:AM18)</f>
        <v>123958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36619</v>
      </c>
      <c r="AT18" s="313" t="n">
        <f aca="false">+AT17+1</f>
        <v>36619</v>
      </c>
      <c r="AU18" s="15"/>
      <c r="AV18" s="287" t="n">
        <v>20000</v>
      </c>
      <c r="AW18" s="15"/>
      <c r="AX18" s="15" t="n">
        <v>20000</v>
      </c>
      <c r="AY18" s="15"/>
      <c r="AZ18" s="275" t="n">
        <f aca="false">+AX18+AV18</f>
        <v>40000</v>
      </c>
      <c r="BA18" s="287" t="n">
        <f aca="false">IF(+AH18-AV18=0,"",AH18-AV18)</f>
        <v>103958</v>
      </c>
      <c r="BB18" s="15" t="n">
        <v>0</v>
      </c>
      <c r="BC18" s="275" t="n">
        <f aca="false">+BB18+BA18</f>
        <v>103958</v>
      </c>
      <c r="BD18" s="15"/>
      <c r="BE18" s="287" t="n">
        <f aca="false">IF(ISNUMBER(BA18),0,20000)</f>
        <v>0</v>
      </c>
      <c r="BF18" s="15" t="n">
        <f aca="false">IF(ISNUMBER(BB18),0,30000)</f>
        <v>0</v>
      </c>
      <c r="BG18" s="15" t="n">
        <f aca="false">+BE18+BF18</f>
        <v>0</v>
      </c>
      <c r="BH18" s="275" t="n">
        <f aca="false">IF(ISNUMBER(BC18),0,AZ18-BG18)</f>
        <v>0</v>
      </c>
      <c r="BI18" s="15"/>
      <c r="BJ18" s="314" t="n">
        <f aca="false">IF(ISNUMBER(BC18),BC18,BH18)</f>
        <v>103958</v>
      </c>
      <c r="BK18" s="315"/>
      <c r="BL18" s="316" t="s">
        <v>92</v>
      </c>
      <c r="BM18" s="317" t="n">
        <f aca="false">+AT18</f>
        <v>36619</v>
      </c>
      <c r="BN18" s="318"/>
      <c r="BO18" s="319" t="n">
        <f aca="false">+[1]Sheet1!Y495</f>
        <v>61</v>
      </c>
      <c r="BP18" s="263" t="n">
        <f aca="false">+[1]Sheet1!Z495</f>
        <v>47</v>
      </c>
      <c r="BQ18" s="320" t="n">
        <f aca="false">+(BO18+BP18)/2</f>
        <v>54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93</v>
      </c>
      <c r="B19" s="312" t="n">
        <f aca="false">+B18+1</f>
        <v>4</v>
      </c>
      <c r="C19" s="270" t="n">
        <v>0</v>
      </c>
      <c r="D19" s="271"/>
      <c r="E19" s="272"/>
      <c r="F19" s="271"/>
      <c r="G19" s="273" t="n">
        <v>20000</v>
      </c>
      <c r="H19" s="273"/>
      <c r="I19" s="273" t="n">
        <v>20000</v>
      </c>
      <c r="J19" s="273" t="n">
        <f aca="false">J18</f>
        <v>0</v>
      </c>
      <c r="K19" s="274" t="n">
        <f aca="false">SUM(C19:J19)</f>
        <v>40000</v>
      </c>
      <c r="L19" s="275"/>
      <c r="M19" s="270" t="n">
        <v>0</v>
      </c>
      <c r="N19" s="276"/>
      <c r="O19" s="272"/>
      <c r="P19" s="276"/>
      <c r="Q19" s="277" t="n">
        <v>0</v>
      </c>
      <c r="R19" s="277" t="n">
        <v>0</v>
      </c>
      <c r="S19" s="277" t="n">
        <v>0</v>
      </c>
      <c r="T19" s="277" t="n">
        <v>0</v>
      </c>
      <c r="U19" s="278" t="n">
        <f aca="false">SUM(M19:T19)</f>
        <v>0</v>
      </c>
      <c r="V19" s="15"/>
      <c r="W19" s="279" t="n"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40000</v>
      </c>
      <c r="AG19" s="15"/>
      <c r="AH19" s="284" t="n">
        <f aca="false">C19+M19+W19</f>
        <v>0</v>
      </c>
      <c r="AI19" s="15" t="n">
        <f aca="false">E19+O19+Y19</f>
        <v>0</v>
      </c>
      <c r="AJ19" s="285" t="n">
        <f aca="false">AC19+AB19+AA19+T19+S19+R19+Q19+J19+I19+H19+G19</f>
        <v>40000</v>
      </c>
      <c r="AK19" s="15"/>
      <c r="AL19" s="277" t="n">
        <f aca="false">C19+M19</f>
        <v>0</v>
      </c>
      <c r="AM19" s="277" t="n">
        <f aca="false">W19</f>
        <v>0</v>
      </c>
      <c r="AN19" s="277" t="n">
        <f aca="false">SUM(AL19:AM19)</f>
        <v>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36620</v>
      </c>
      <c r="AT19" s="313" t="n">
        <f aca="false">+AT18+1</f>
        <v>36620</v>
      </c>
      <c r="AU19" s="15"/>
      <c r="AV19" s="287" t="n">
        <v>75000</v>
      </c>
      <c r="AW19" s="15"/>
      <c r="AX19" s="15" t="n">
        <v>40000</v>
      </c>
      <c r="AY19" s="15"/>
      <c r="AZ19" s="275" t="n">
        <f aca="false">+AX19+AV19</f>
        <v>115000</v>
      </c>
      <c r="BA19" s="287" t="n">
        <f aca="false">IF(+AH19-AV19=0,"",AH19-AV19)</f>
        <v>-75000</v>
      </c>
      <c r="BB19" s="15" t="n">
        <v>0</v>
      </c>
      <c r="BC19" s="275" t="n">
        <f aca="false">+BB19+BA19</f>
        <v>-75000</v>
      </c>
      <c r="BD19" s="15"/>
      <c r="BE19" s="287" t="n">
        <f aca="false">IF(ISNUMBER(BA19),0,20000)</f>
        <v>0</v>
      </c>
      <c r="BF19" s="15" t="n">
        <f aca="false">IF(ISNUMBER(BB19),0,30000)</f>
        <v>0</v>
      </c>
      <c r="BG19" s="15" t="n">
        <f aca="false">+BE19+BF19</f>
        <v>0</v>
      </c>
      <c r="BH19" s="275" t="n">
        <f aca="false">IF(ISNUMBER(BC19),0,AZ19-BG19)</f>
        <v>0</v>
      </c>
      <c r="BI19" s="15"/>
      <c r="BJ19" s="314" t="n">
        <f aca="false">IF(ISNUMBER(BC19),BC19,BH19)</f>
        <v>-75000</v>
      </c>
      <c r="BK19" s="315"/>
      <c r="BL19" s="316" t="s">
        <v>93</v>
      </c>
      <c r="BM19" s="317" t="n">
        <f aca="false">+AT19</f>
        <v>36620</v>
      </c>
      <c r="BN19" s="318"/>
      <c r="BO19" s="319" t="n">
        <f aca="false">+[1]Sheet1!Y496</f>
        <v>70</v>
      </c>
      <c r="BP19" s="263" t="n">
        <f aca="false">+[1]Sheet1!Z496</f>
        <v>41</v>
      </c>
      <c r="BQ19" s="320" t="n">
        <f aca="false">+(BO19+BP19)/2</f>
        <v>55.5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94</v>
      </c>
      <c r="B20" s="312" t="n">
        <f aca="false">+B19+1</f>
        <v>5</v>
      </c>
      <c r="C20" s="270" t="n">
        <v>40000</v>
      </c>
      <c r="D20" s="271"/>
      <c r="E20" s="272"/>
      <c r="F20" s="271"/>
      <c r="G20" s="273" t="n">
        <v>0</v>
      </c>
      <c r="H20" s="273"/>
      <c r="I20" s="273"/>
      <c r="J20" s="273" t="n">
        <f aca="false">J19</f>
        <v>0</v>
      </c>
      <c r="K20" s="274" t="n">
        <f aca="false">SUM(C20:J20)</f>
        <v>40000</v>
      </c>
      <c r="L20" s="275"/>
      <c r="M20" s="270" t="n">
        <v>0</v>
      </c>
      <c r="N20" s="276"/>
      <c r="O20" s="272"/>
      <c r="P20" s="276"/>
      <c r="Q20" s="277" t="n">
        <v>30000</v>
      </c>
      <c r="R20" s="277" t="n">
        <v>0</v>
      </c>
      <c r="S20" s="277" t="n">
        <v>0</v>
      </c>
      <c r="T20" s="277" t="n">
        <v>0</v>
      </c>
      <c r="U20" s="278" t="n">
        <f aca="false">SUM(M20:T20)</f>
        <v>30000</v>
      </c>
      <c r="V20" s="15"/>
      <c r="W20" s="279" t="n">
        <f aca="false">IF(AP20=1,0,IF((20000-M20-C20)&lt;0,0,20000-M20-C20))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70000</v>
      </c>
      <c r="AG20" s="15"/>
      <c r="AH20" s="284" t="n">
        <f aca="false">C20+M20+W20</f>
        <v>40000</v>
      </c>
      <c r="AI20" s="15" t="n">
        <f aca="false">E20+O20+Y20</f>
        <v>0</v>
      </c>
      <c r="AJ20" s="285" t="n">
        <f aca="false">AC20+AB20+AA20+T20+S20+R20+Q20+J20+I20+H20+G20</f>
        <v>30000</v>
      </c>
      <c r="AK20" s="15"/>
      <c r="AL20" s="277" t="n">
        <f aca="false">C20+M20</f>
        <v>40000</v>
      </c>
      <c r="AM20" s="277" t="n">
        <f aca="false">W20</f>
        <v>0</v>
      </c>
      <c r="AN20" s="277" t="n">
        <f aca="false">SUM(AL20:AM20)</f>
        <v>40000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36621</v>
      </c>
      <c r="AT20" s="313" t="n">
        <f aca="false">+AT19+1</f>
        <v>36621</v>
      </c>
      <c r="AU20" s="15"/>
      <c r="AV20" s="287" t="n">
        <v>50000</v>
      </c>
      <c r="AW20" s="15"/>
      <c r="AX20" s="15" t="n">
        <v>30000</v>
      </c>
      <c r="AY20" s="15"/>
      <c r="AZ20" s="275" t="n">
        <f aca="false">+AX20+AV20</f>
        <v>80000</v>
      </c>
      <c r="BA20" s="287" t="n">
        <f aca="false">IF(+AH20-AV20=0,"",AH20-AV20)</f>
        <v>-10000</v>
      </c>
      <c r="BB20" s="15" t="n">
        <v>0</v>
      </c>
      <c r="BC20" s="275" t="n">
        <f aca="false">+BB20+BA20</f>
        <v>-10000</v>
      </c>
      <c r="BD20" s="15"/>
      <c r="BE20" s="287" t="n">
        <f aca="false">IF(ISNUMBER(BA20),0,20000)</f>
        <v>0</v>
      </c>
      <c r="BF20" s="15" t="n">
        <f aca="false">IF(ISNUMBER(BB20),0,30000)</f>
        <v>0</v>
      </c>
      <c r="BG20" s="15" t="n">
        <f aca="false">+BE20+BF20</f>
        <v>0</v>
      </c>
      <c r="BH20" s="275" t="n">
        <f aca="false">IF(ISNUMBER(BC20),0,AZ20-BG20)</f>
        <v>0</v>
      </c>
      <c r="BI20" s="15"/>
      <c r="BJ20" s="314" t="n">
        <f aca="false">IF(ISNUMBER(BC20),BC20,BH20)</f>
        <v>-10000</v>
      </c>
      <c r="BK20" s="315"/>
      <c r="BL20" s="316" t="s">
        <v>94</v>
      </c>
      <c r="BM20" s="317" t="n">
        <f aca="false">+AT20</f>
        <v>36621</v>
      </c>
      <c r="BN20" s="318"/>
      <c r="BO20" s="319" t="n">
        <f aca="false">+[1]Sheet1!Y497</f>
        <v>79</v>
      </c>
      <c r="BP20" s="263" t="n">
        <f aca="false">+[1]Sheet1!Z497</f>
        <v>48</v>
      </c>
      <c r="BQ20" s="320" t="n">
        <f aca="false">+(BO20+BP20)/2</f>
        <v>63.5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95</v>
      </c>
      <c r="B21" s="312" t="n">
        <f aca="false">+B20+1</f>
        <v>6</v>
      </c>
      <c r="C21" s="270" t="n">
        <v>86250</v>
      </c>
      <c r="D21" s="271"/>
      <c r="E21" s="272"/>
      <c r="F21" s="271"/>
      <c r="G21" s="273" t="n">
        <v>0</v>
      </c>
      <c r="H21" s="273"/>
      <c r="I21" s="273"/>
      <c r="J21" s="273" t="n">
        <f aca="false">J20</f>
        <v>0</v>
      </c>
      <c r="K21" s="274" t="n">
        <f aca="false">SUM(C21:J21)</f>
        <v>86250</v>
      </c>
      <c r="L21" s="275"/>
      <c r="M21" s="270" t="n">
        <v>0</v>
      </c>
      <c r="N21" s="276"/>
      <c r="O21" s="272"/>
      <c r="P21" s="276"/>
      <c r="Q21" s="277" t="n">
        <v>30000</v>
      </c>
      <c r="R21" s="277" t="n">
        <v>0</v>
      </c>
      <c r="S21" s="277" t="n">
        <v>0</v>
      </c>
      <c r="T21" s="277" t="n">
        <v>0</v>
      </c>
      <c r="U21" s="278" t="n">
        <f aca="false">SUM(M21:T21)</f>
        <v>30000</v>
      </c>
      <c r="V21" s="15"/>
      <c r="W21" s="279" t="n">
        <f aca="false">IF(AP21=1,0,IF((20000-M21-C21)&lt;0,0,20000-M21-C21))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116250</v>
      </c>
      <c r="AG21" s="15"/>
      <c r="AH21" s="284" t="n">
        <f aca="false">C21+M21+W21</f>
        <v>86250</v>
      </c>
      <c r="AI21" s="15" t="n">
        <f aca="false">E21+O21+Y21</f>
        <v>0</v>
      </c>
      <c r="AJ21" s="285" t="n">
        <f aca="false">AC21+AB21+AA21+T21+S21+R21+Q21+J21+I21+H21+G21</f>
        <v>30000</v>
      </c>
      <c r="AK21" s="15"/>
      <c r="AL21" s="277" t="n">
        <f aca="false">C21+M21</f>
        <v>86250</v>
      </c>
      <c r="AM21" s="277" t="n">
        <f aca="false">W21</f>
        <v>0</v>
      </c>
      <c r="AN21" s="277" t="n">
        <f aca="false">SUM(AL21:AM21)</f>
        <v>86250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36622</v>
      </c>
      <c r="AT21" s="313" t="n">
        <f aca="false">+AT20+1</f>
        <v>36622</v>
      </c>
      <c r="AU21" s="15"/>
      <c r="AV21" s="287" t="n">
        <v>40000</v>
      </c>
      <c r="AW21" s="15"/>
      <c r="AX21" s="15" t="n">
        <v>30000</v>
      </c>
      <c r="AY21" s="15"/>
      <c r="AZ21" s="275" t="n">
        <f aca="false">+AX21+AV21</f>
        <v>70000</v>
      </c>
      <c r="BA21" s="287" t="n">
        <f aca="false">IF(+AH21-AV21=0,"",AH21-AV21)</f>
        <v>46250</v>
      </c>
      <c r="BB21" s="15" t="n">
        <v>0</v>
      </c>
      <c r="BC21" s="275" t="n">
        <f aca="false">+BB21+BA21</f>
        <v>46250</v>
      </c>
      <c r="BD21" s="15"/>
      <c r="BE21" s="287" t="n">
        <f aca="false">IF(ISNUMBER(BA21),0,20000)</f>
        <v>0</v>
      </c>
      <c r="BF21" s="15" t="n">
        <f aca="false">IF(ISNUMBER(BB21),0,30000)</f>
        <v>0</v>
      </c>
      <c r="BG21" s="15" t="n">
        <f aca="false">+BE21+BF21</f>
        <v>0</v>
      </c>
      <c r="BH21" s="275" t="n">
        <f aca="false">IF(ISNUMBER(BC21),0,AZ21-BG21)</f>
        <v>0</v>
      </c>
      <c r="BI21" s="15"/>
      <c r="BJ21" s="314" t="n">
        <f aca="false">IF(ISNUMBER(BC21),BC21,BH21)</f>
        <v>46250</v>
      </c>
      <c r="BK21" s="315"/>
      <c r="BL21" s="316" t="s">
        <v>95</v>
      </c>
      <c r="BM21" s="317" t="n">
        <f aca="false">+AT21</f>
        <v>36622</v>
      </c>
      <c r="BN21" s="318"/>
      <c r="BO21" s="319" t="n">
        <f aca="false">+[1]Sheet1!Y498</f>
        <v>82</v>
      </c>
      <c r="BP21" s="263" t="n">
        <f aca="false">+[1]Sheet1!Z498</f>
        <v>57</v>
      </c>
      <c r="BQ21" s="320" t="n">
        <f aca="false">+(BO21+BP21)/2</f>
        <v>69.5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96</v>
      </c>
      <c r="B22" s="312" t="n">
        <f aca="false">+B21+1</f>
        <v>7</v>
      </c>
      <c r="C22" s="270" t="n">
        <v>118748</v>
      </c>
      <c r="D22" s="271"/>
      <c r="E22" s="272"/>
      <c r="F22" s="271"/>
      <c r="G22" s="273" t="n">
        <v>0</v>
      </c>
      <c r="H22" s="273"/>
      <c r="I22" s="273"/>
      <c r="J22" s="273" t="n">
        <f aca="false">J21</f>
        <v>0</v>
      </c>
      <c r="K22" s="274" t="n">
        <f aca="false">SUM(C22:J22)</f>
        <v>118748</v>
      </c>
      <c r="L22" s="275"/>
      <c r="M22" s="270" t="n">
        <v>0</v>
      </c>
      <c r="N22" s="276"/>
      <c r="O22" s="272"/>
      <c r="P22" s="276"/>
      <c r="Q22" s="277" t="n">
        <v>30000</v>
      </c>
      <c r="R22" s="277" t="n">
        <v>0</v>
      </c>
      <c r="S22" s="277" t="n">
        <v>0</v>
      </c>
      <c r="T22" s="277" t="n">
        <v>0</v>
      </c>
      <c r="U22" s="278" t="n">
        <f aca="false">SUM(M22:T22)</f>
        <v>30000</v>
      </c>
      <c r="V22" s="15"/>
      <c r="W22" s="279" t="n">
        <f aca="false">IF(AP22=1,0,IF((20000-M22-C22)&lt;0,0,20000-M22-C22))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148748</v>
      </c>
      <c r="AG22" s="15"/>
      <c r="AH22" s="284" t="n">
        <f aca="false">C22+M22+W22</f>
        <v>118748</v>
      </c>
      <c r="AI22" s="15" t="n">
        <f aca="false">E22+O22+Y22</f>
        <v>0</v>
      </c>
      <c r="AJ22" s="285" t="n">
        <f aca="false">AC22+AB22+AA22+T22+S22+R22+Q22+J22+I22+H22+G22</f>
        <v>30000</v>
      </c>
      <c r="AK22" s="15"/>
      <c r="AL22" s="277" t="n">
        <f aca="false">C22+M22</f>
        <v>118748</v>
      </c>
      <c r="AM22" s="277" t="n">
        <f aca="false">W22</f>
        <v>0</v>
      </c>
      <c r="AN22" s="277" t="n">
        <f aca="false">SUM(AL22:AM22)</f>
        <v>118748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36623</v>
      </c>
      <c r="AT22" s="313" t="n">
        <f aca="false">+AT21+1</f>
        <v>36623</v>
      </c>
      <c r="AU22" s="15"/>
      <c r="AV22" s="287" t="n">
        <v>100000</v>
      </c>
      <c r="AW22" s="15"/>
      <c r="AX22" s="15" t="n">
        <v>30000</v>
      </c>
      <c r="AY22" s="15"/>
      <c r="AZ22" s="275" t="n">
        <f aca="false">+AX22+AV22</f>
        <v>130000</v>
      </c>
      <c r="BA22" s="287" t="n">
        <f aca="false">IF(+AH22-AV22=0,"",AH22-AV22)</f>
        <v>18748</v>
      </c>
      <c r="BB22" s="15" t="n">
        <v>0</v>
      </c>
      <c r="BC22" s="275" t="n">
        <f aca="false">+BB22+BA22</f>
        <v>18748</v>
      </c>
      <c r="BD22" s="15"/>
      <c r="BE22" s="287" t="n">
        <f aca="false">IF(ISNUMBER(BA22),0,20000)</f>
        <v>0</v>
      </c>
      <c r="BF22" s="15" t="n">
        <f aca="false">IF(ISNUMBER(BB22),0,30000)</f>
        <v>0</v>
      </c>
      <c r="BG22" s="15" t="n">
        <f aca="false">+BE22+BF22</f>
        <v>0</v>
      </c>
      <c r="BH22" s="275" t="n">
        <f aca="false">IF(ISNUMBER(BC22),0,AZ22-BG22)</f>
        <v>0</v>
      </c>
      <c r="BI22" s="15"/>
      <c r="BJ22" s="314" t="n">
        <f aca="false">IF(ISNUMBER(BC22),BC22,BH22)</f>
        <v>18748</v>
      </c>
      <c r="BK22" s="315"/>
      <c r="BL22" s="316" t="s">
        <v>96</v>
      </c>
      <c r="BM22" s="317" t="n">
        <f aca="false">+AT22</f>
        <v>36623</v>
      </c>
      <c r="BN22" s="318"/>
      <c r="BO22" s="319" t="n">
        <f aca="false">+[1]Sheet1!Y499</f>
        <v>90</v>
      </c>
      <c r="BP22" s="263" t="n">
        <f aca="false">+[1]Sheet1!Z499</f>
        <v>60</v>
      </c>
      <c r="BQ22" s="320" t="n">
        <f aca="false">+(BO22+BP22)/2</f>
        <v>75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5" hidden="false" customHeight="true" outlineLevel="0" collapsed="false">
      <c r="A23" s="15" t="s">
        <v>90</v>
      </c>
      <c r="B23" s="312" t="n">
        <f aca="false">+B22+1</f>
        <v>8</v>
      </c>
      <c r="C23" s="270" t="n">
        <v>0</v>
      </c>
      <c r="D23" s="271"/>
      <c r="E23" s="272"/>
      <c r="F23" s="271"/>
      <c r="G23" s="273" t="n">
        <v>0</v>
      </c>
      <c r="H23" s="273"/>
      <c r="I23" s="273"/>
      <c r="J23" s="273" t="n">
        <f aca="false">J22</f>
        <v>0</v>
      </c>
      <c r="K23" s="274" t="n">
        <f aca="false">SUM(C23:J23)</f>
        <v>0</v>
      </c>
      <c r="L23" s="275"/>
      <c r="M23" s="270" t="n">
        <v>30417</v>
      </c>
      <c r="N23" s="276"/>
      <c r="O23" s="272"/>
      <c r="P23" s="276"/>
      <c r="Q23" s="277" t="n">
        <v>0</v>
      </c>
      <c r="R23" s="277" t="n">
        <v>0</v>
      </c>
      <c r="S23" s="277" t="n">
        <v>0</v>
      </c>
      <c r="T23" s="277" t="n">
        <v>0</v>
      </c>
      <c r="U23" s="278" t="n">
        <f aca="false">SUM(M23:T23)</f>
        <v>30417</v>
      </c>
      <c r="V23" s="15"/>
      <c r="W23" s="279" t="n">
        <f aca="false">IF(AP23=1,0,IF((20000-M23-C23)&lt;0,0,20000-M23-C23))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30417</v>
      </c>
      <c r="AG23" s="15"/>
      <c r="AH23" s="284" t="n">
        <f aca="false">C23+M23+W23</f>
        <v>30417</v>
      </c>
      <c r="AI23" s="15" t="n">
        <f aca="false">E23+O23+Y23</f>
        <v>0</v>
      </c>
      <c r="AJ23" s="285" t="n">
        <f aca="false">AC23+AB23+AA23+T23+S23+R23+Q23+J23+I23+H23+G23</f>
        <v>0</v>
      </c>
      <c r="AK23" s="15"/>
      <c r="AL23" s="277" t="n">
        <f aca="false">C23+M23</f>
        <v>30417</v>
      </c>
      <c r="AM23" s="277" t="n">
        <f aca="false">W23</f>
        <v>0</v>
      </c>
      <c r="AN23" s="277" t="n">
        <f aca="false">SUM(AL23:AM23)</f>
        <v>30417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36624</v>
      </c>
      <c r="AT23" s="313" t="n">
        <f aca="false">+AT22+1</f>
        <v>36624</v>
      </c>
      <c r="AU23" s="15"/>
      <c r="AV23" s="287" t="n">
        <v>30000</v>
      </c>
      <c r="AW23" s="15"/>
      <c r="AX23" s="15" t="n">
        <v>0</v>
      </c>
      <c r="AY23" s="15"/>
      <c r="AZ23" s="275" t="n">
        <f aca="false">+AX23+AV23</f>
        <v>30000</v>
      </c>
      <c r="BA23" s="287" t="n">
        <f aca="false">IF(+AH23-AV23=0,"",AH23-AV23)</f>
        <v>417</v>
      </c>
      <c r="BB23" s="15" t="n">
        <v>0</v>
      </c>
      <c r="BC23" s="275" t="n">
        <f aca="false">+BB23+BA23</f>
        <v>417</v>
      </c>
      <c r="BD23" s="15"/>
      <c r="BE23" s="287" t="n">
        <f aca="false">IF(ISNUMBER(BA23),0,20000)</f>
        <v>0</v>
      </c>
      <c r="BF23" s="15" t="n">
        <f aca="false">IF(ISNUMBER(BB23),0,30000)</f>
        <v>0</v>
      </c>
      <c r="BG23" s="15" t="n">
        <f aca="false">+BE23+BF23</f>
        <v>0</v>
      </c>
      <c r="BH23" s="275" t="n">
        <f aca="false">IF(ISNUMBER(BC23),0,AZ23-BG23)</f>
        <v>0</v>
      </c>
      <c r="BI23" s="15"/>
      <c r="BJ23" s="314" t="n">
        <f aca="false">IF(ISNUMBER(BC23),BC23,BH23)</f>
        <v>417</v>
      </c>
      <c r="BK23" s="315"/>
      <c r="BL23" s="316" t="s">
        <v>90</v>
      </c>
      <c r="BM23" s="317" t="n">
        <f aca="false">+AT23</f>
        <v>36624</v>
      </c>
      <c r="BN23" s="318"/>
      <c r="BO23" s="319" t="n">
        <f aca="false">+[1]Sheet1!Y500</f>
        <v>62</v>
      </c>
      <c r="BP23" s="263" t="n">
        <f aca="false">+[1]Sheet1!Z500</f>
        <v>46</v>
      </c>
      <c r="BQ23" s="320" t="n">
        <f aca="false">+(BO23+BP23)/2</f>
        <v>54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91</v>
      </c>
      <c r="B24" s="312" t="n">
        <f aca="false">+B23+1</f>
        <v>9</v>
      </c>
      <c r="C24" s="270" t="n">
        <v>0</v>
      </c>
      <c r="D24" s="271"/>
      <c r="E24" s="272"/>
      <c r="F24" s="271"/>
      <c r="G24" s="273" t="n">
        <v>0</v>
      </c>
      <c r="H24" s="273"/>
      <c r="I24" s="273"/>
      <c r="J24" s="273" t="n">
        <f aca="false">J23</f>
        <v>0</v>
      </c>
      <c r="K24" s="274" t="n">
        <f aca="false">SUM(C24:J24)</f>
        <v>0</v>
      </c>
      <c r="L24" s="275"/>
      <c r="M24" s="270" t="n">
        <v>30000</v>
      </c>
      <c r="N24" s="276"/>
      <c r="O24" s="272"/>
      <c r="P24" s="276"/>
      <c r="Q24" s="277" t="n">
        <v>0</v>
      </c>
      <c r="R24" s="277" t="n">
        <v>0</v>
      </c>
      <c r="S24" s="277" t="n">
        <v>0</v>
      </c>
      <c r="T24" s="277" t="n">
        <v>0</v>
      </c>
      <c r="U24" s="278" t="n">
        <f aca="false">SUM(M24:T24)</f>
        <v>30000</v>
      </c>
      <c r="V24" s="15"/>
      <c r="W24" s="279" t="n">
        <f aca="false">IF(AP24=1,0,IF((20000-M24-C24)&lt;0,0,20000-M24-C24))</f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30000</v>
      </c>
      <c r="AG24" s="15"/>
      <c r="AH24" s="284" t="n">
        <f aca="false">C24+M24+W24</f>
        <v>30000</v>
      </c>
      <c r="AI24" s="15" t="n">
        <f aca="false">E24+O24+Y24</f>
        <v>0</v>
      </c>
      <c r="AJ24" s="285" t="n">
        <f aca="false">AC24+AB24+AA24+T24+S24+R24+Q24+J24+I24+H24+G24</f>
        <v>0</v>
      </c>
      <c r="AK24" s="15"/>
      <c r="AL24" s="277" t="n">
        <f aca="false">C24+M24</f>
        <v>30000</v>
      </c>
      <c r="AM24" s="277" t="n">
        <f aca="false">W24</f>
        <v>0</v>
      </c>
      <c r="AN24" s="277" t="n">
        <f aca="false">SUM(AL24:AM24)</f>
        <v>30000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36625</v>
      </c>
      <c r="AT24" s="313" t="n">
        <f aca="false">+AT23+1</f>
        <v>36625</v>
      </c>
      <c r="AU24" s="15"/>
      <c r="AV24" s="287" t="n">
        <v>30000</v>
      </c>
      <c r="AW24" s="15"/>
      <c r="AX24" s="15" t="n">
        <v>0</v>
      </c>
      <c r="AY24" s="15"/>
      <c r="AZ24" s="275" t="n">
        <f aca="false">+AX24+AV24</f>
        <v>30000</v>
      </c>
      <c r="BA24" s="287" t="n">
        <v>0</v>
      </c>
      <c r="BB24" s="15" t="n">
        <v>0</v>
      </c>
      <c r="BC24" s="275" t="n">
        <f aca="false">+BB24+BA24</f>
        <v>0</v>
      </c>
      <c r="BD24" s="15"/>
      <c r="BE24" s="287" t="n">
        <f aca="false">IF(ISNUMBER(BA24),0,20000)</f>
        <v>0</v>
      </c>
      <c r="BF24" s="15" t="n">
        <f aca="false">IF(ISNUMBER(BB24),0,30000)</f>
        <v>0</v>
      </c>
      <c r="BG24" s="15" t="n">
        <f aca="false">+BE24+BF24</f>
        <v>0</v>
      </c>
      <c r="BH24" s="275" t="n">
        <f aca="false">IF(ISNUMBER(BC24),0,AZ24-BG24)</f>
        <v>0</v>
      </c>
      <c r="BI24" s="15"/>
      <c r="BJ24" s="314" t="n">
        <f aca="false">IF(ISNUMBER(BC24),BC24,BH24)</f>
        <v>0</v>
      </c>
      <c r="BK24" s="315"/>
      <c r="BL24" s="316" t="s">
        <v>91</v>
      </c>
      <c r="BM24" s="317" t="n">
        <f aca="false">+AT24</f>
        <v>36625</v>
      </c>
      <c r="BN24" s="318"/>
      <c r="BO24" s="319" t="n">
        <f aca="false">+[1]Sheet1!Y501</f>
        <v>72</v>
      </c>
      <c r="BP24" s="263" t="n">
        <f aca="false">+[1]Sheet1!Z501</f>
        <v>41</v>
      </c>
      <c r="BQ24" s="320" t="n">
        <f aca="false">+(BO24+BP24)/2</f>
        <v>56.5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92</v>
      </c>
      <c r="B25" s="312" t="n">
        <f aca="false">+B24+1</f>
        <v>10</v>
      </c>
      <c r="C25" s="270" t="n">
        <v>66666</v>
      </c>
      <c r="D25" s="271"/>
      <c r="E25" s="272"/>
      <c r="F25" s="271"/>
      <c r="G25" s="273" t="n">
        <v>0</v>
      </c>
      <c r="H25" s="273"/>
      <c r="I25" s="273"/>
      <c r="J25" s="273" t="n">
        <f aca="false">J24</f>
        <v>0</v>
      </c>
      <c r="K25" s="274" t="n">
        <f aca="false">SUM(C25:J25)</f>
        <v>66666</v>
      </c>
      <c r="L25" s="275"/>
      <c r="M25" s="270" t="n">
        <v>30000</v>
      </c>
      <c r="N25" s="276"/>
      <c r="O25" s="272"/>
      <c r="P25" s="276"/>
      <c r="Q25" s="277" t="n">
        <v>30000</v>
      </c>
      <c r="R25" s="277" t="n">
        <v>0</v>
      </c>
      <c r="S25" s="277" t="n">
        <v>0</v>
      </c>
      <c r="T25" s="277" t="n">
        <v>0</v>
      </c>
      <c r="U25" s="278" t="n">
        <f aca="false">SUM(M25:T25)</f>
        <v>60000</v>
      </c>
      <c r="V25" s="15"/>
      <c r="W25" s="279" t="n">
        <f aca="false">IF(AP25=1,0,IF((20000-M25-C25)&lt;0,0,20000-M25-C25))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126666</v>
      </c>
      <c r="AG25" s="15"/>
      <c r="AH25" s="284" t="n">
        <f aca="false">C25+M25+W25</f>
        <v>96666</v>
      </c>
      <c r="AI25" s="15" t="n">
        <f aca="false">E25+O25+Y25</f>
        <v>0</v>
      </c>
      <c r="AJ25" s="285" t="n">
        <f aca="false">AC25+AB25+AA25+T25+S25+R25+Q25+J25+I25+H25+G25</f>
        <v>30000</v>
      </c>
      <c r="AK25" s="15"/>
      <c r="AL25" s="277" t="n">
        <f aca="false">C25+M25</f>
        <v>96666</v>
      </c>
      <c r="AM25" s="277" t="n">
        <f aca="false">W25</f>
        <v>0</v>
      </c>
      <c r="AN25" s="277" t="n">
        <f aca="false">SUM(AL25:AM25)</f>
        <v>96666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36626</v>
      </c>
      <c r="AT25" s="313" t="n">
        <f aca="false">+AT24+1</f>
        <v>36626</v>
      </c>
      <c r="AU25" s="15"/>
      <c r="AV25" s="287" t="n">
        <v>80000</v>
      </c>
      <c r="AW25" s="15"/>
      <c r="AX25" s="15" t="n">
        <v>30000</v>
      </c>
      <c r="AY25" s="15"/>
      <c r="AZ25" s="275" t="n">
        <f aca="false">+AX25+AV25</f>
        <v>110000</v>
      </c>
      <c r="BA25" s="287" t="n">
        <f aca="false">IF(+AH25-AV25=0,"",AH25-AV25)</f>
        <v>16666</v>
      </c>
      <c r="BB25" s="15" t="n">
        <v>0</v>
      </c>
      <c r="BC25" s="275" t="n">
        <f aca="false">+BB25+BA25</f>
        <v>16666</v>
      </c>
      <c r="BD25" s="15"/>
      <c r="BE25" s="287" t="n">
        <f aca="false">IF(ISNUMBER(BA25),0,20000)</f>
        <v>0</v>
      </c>
      <c r="BF25" s="15" t="n">
        <f aca="false">IF(ISNUMBER(BB25),0,30000)</f>
        <v>0</v>
      </c>
      <c r="BG25" s="15" t="n">
        <f aca="false">+BE25+BF25</f>
        <v>0</v>
      </c>
      <c r="BH25" s="275" t="n">
        <f aca="false">IF(ISNUMBER(BC25),0,AZ25-BG25)</f>
        <v>0</v>
      </c>
      <c r="BI25" s="15"/>
      <c r="BJ25" s="314" t="n">
        <f aca="false">IF(ISNUMBER(BC25),BC25,BH25)</f>
        <v>16666</v>
      </c>
      <c r="BK25" s="315"/>
      <c r="BL25" s="316" t="s">
        <v>92</v>
      </c>
      <c r="BM25" s="317" t="n">
        <f aca="false">+AT25</f>
        <v>36626</v>
      </c>
      <c r="BN25" s="318"/>
      <c r="BO25" s="319" t="n">
        <f aca="false">+[1]Sheet1!Y502</f>
        <v>73</v>
      </c>
      <c r="BP25" s="263" t="n">
        <f aca="false">+[1]Sheet1!Z502</f>
        <v>58</v>
      </c>
      <c r="BQ25" s="320" t="n">
        <f aca="false">+(BO25+BP25)/2</f>
        <v>65.5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5" t="s">
        <v>93</v>
      </c>
      <c r="B26" s="312" t="n">
        <f aca="false">+B25+1</f>
        <v>11</v>
      </c>
      <c r="C26" s="270" t="n">
        <v>24000</v>
      </c>
      <c r="D26" s="271"/>
      <c r="E26" s="272"/>
      <c r="F26" s="271"/>
      <c r="G26" s="273" t="n">
        <v>0</v>
      </c>
      <c r="H26" s="273"/>
      <c r="I26" s="273"/>
      <c r="J26" s="273" t="n">
        <f aca="false">J25</f>
        <v>0</v>
      </c>
      <c r="K26" s="274" t="n">
        <f aca="false">SUM(C26:J26)</f>
        <v>24000</v>
      </c>
      <c r="L26" s="275"/>
      <c r="M26" s="270" t="n">
        <v>30000</v>
      </c>
      <c r="N26" s="276"/>
      <c r="O26" s="272"/>
      <c r="P26" s="276"/>
      <c r="Q26" s="277" t="n">
        <v>30000</v>
      </c>
      <c r="R26" s="277" t="n">
        <v>0</v>
      </c>
      <c r="S26" s="277" t="n">
        <v>0</v>
      </c>
      <c r="T26" s="277" t="n">
        <v>0</v>
      </c>
      <c r="U26" s="278" t="n">
        <f aca="false">SUM(M26:T26)</f>
        <v>60000</v>
      </c>
      <c r="V26" s="15"/>
      <c r="W26" s="279" t="n">
        <f aca="false">IF(AP26=1,0,IF((20000-M26-C26)&lt;0,0,20000-M26-C26))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84000</v>
      </c>
      <c r="AG26" s="15"/>
      <c r="AH26" s="284" t="n">
        <f aca="false">C26+M26+W26</f>
        <v>54000</v>
      </c>
      <c r="AI26" s="15" t="n">
        <f aca="false">E26+O26+Y26</f>
        <v>0</v>
      </c>
      <c r="AJ26" s="285" t="n">
        <f aca="false">AC26+AB26+AA26+T26+S26+R26+Q26+J26+I26+H26+G26</f>
        <v>30000</v>
      </c>
      <c r="AK26" s="15"/>
      <c r="AL26" s="277" t="n">
        <f aca="false">C26+M26</f>
        <v>54000</v>
      </c>
      <c r="AM26" s="277" t="n">
        <f aca="false">W26</f>
        <v>0</v>
      </c>
      <c r="AN26" s="277" t="n">
        <f aca="false">SUM(AL26:AM26)</f>
        <v>54000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36627</v>
      </c>
      <c r="AT26" s="313" t="n">
        <f aca="false">+AT25+1</f>
        <v>36627</v>
      </c>
      <c r="AU26" s="15"/>
      <c r="AV26" s="287" t="n">
        <v>40000</v>
      </c>
      <c r="AW26" s="15"/>
      <c r="AX26" s="15" t="n">
        <v>30000</v>
      </c>
      <c r="AY26" s="15"/>
      <c r="AZ26" s="275" t="n">
        <f aca="false">+AX26+AV26</f>
        <v>70000</v>
      </c>
      <c r="BA26" s="287" t="n">
        <f aca="false">IF(+AH26-AV26=0,"",AH26-AV26)</f>
        <v>14000</v>
      </c>
      <c r="BB26" s="15" t="n">
        <v>0</v>
      </c>
      <c r="BC26" s="275" t="n">
        <f aca="false">+BB26+BA26</f>
        <v>14000</v>
      </c>
      <c r="BD26" s="15"/>
      <c r="BE26" s="287" t="n">
        <f aca="false">IF(ISNUMBER(BA26),0,20000)</f>
        <v>0</v>
      </c>
      <c r="BF26" s="15" t="n">
        <f aca="false">IF(ISNUMBER(BB26),0,30000)</f>
        <v>0</v>
      </c>
      <c r="BG26" s="15" t="n">
        <f aca="false">+BE26+BF26</f>
        <v>0</v>
      </c>
      <c r="BH26" s="275" t="n">
        <f aca="false">IF(ISNUMBER(BC26),0,AZ26-BG26)</f>
        <v>0</v>
      </c>
      <c r="BI26" s="15"/>
      <c r="BJ26" s="314" t="n">
        <f aca="false">IF(ISNUMBER(BC26),BC26,BH26)</f>
        <v>14000</v>
      </c>
      <c r="BK26" s="315"/>
      <c r="BL26" s="316" t="s">
        <v>93</v>
      </c>
      <c r="BM26" s="317" t="n">
        <f aca="false">+AT26</f>
        <v>36627</v>
      </c>
      <c r="BN26" s="318"/>
      <c r="BO26" s="319" t="n">
        <f aca="false">+[1]Sheet1!Y503</f>
        <v>80</v>
      </c>
      <c r="BP26" s="263" t="n">
        <f aca="false">+[1]Sheet1!Z503</f>
        <v>60</v>
      </c>
      <c r="BQ26" s="320" t="n">
        <f aca="false">+(BO26+BP26)/2</f>
        <v>70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94</v>
      </c>
      <c r="B27" s="312" t="n">
        <f aca="false">+B26+1</f>
        <v>12</v>
      </c>
      <c r="C27" s="270" t="n">
        <v>25000</v>
      </c>
      <c r="D27" s="271"/>
      <c r="E27" s="272"/>
      <c r="F27" s="271"/>
      <c r="G27" s="273" t="n">
        <v>0</v>
      </c>
      <c r="H27" s="273"/>
      <c r="I27" s="273"/>
      <c r="J27" s="273" t="n">
        <f aca="false">J26</f>
        <v>0</v>
      </c>
      <c r="K27" s="274" t="n">
        <f aca="false">SUM(C27:J27)</f>
        <v>25000</v>
      </c>
      <c r="L27" s="275"/>
      <c r="M27" s="270" t="n">
        <v>30000</v>
      </c>
      <c r="N27" s="276"/>
      <c r="O27" s="272"/>
      <c r="P27" s="276"/>
      <c r="Q27" s="277" t="n">
        <v>30000</v>
      </c>
      <c r="R27" s="277" t="n">
        <v>0</v>
      </c>
      <c r="S27" s="277" t="n">
        <v>0</v>
      </c>
      <c r="T27" s="277" t="n">
        <v>0</v>
      </c>
      <c r="U27" s="278" t="n">
        <f aca="false">SUM(M27:T27)</f>
        <v>60000</v>
      </c>
      <c r="V27" s="15"/>
      <c r="W27" s="279" t="n">
        <f aca="false">IF(AP27=1,0,IF((20000-M27-C27)&lt;0,0,20000-M27-C27))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85000</v>
      </c>
      <c r="AG27" s="15"/>
      <c r="AH27" s="284" t="n">
        <f aca="false">C27+M27+W27</f>
        <v>55000</v>
      </c>
      <c r="AI27" s="15" t="n">
        <f aca="false">E27+O27+Y27</f>
        <v>0</v>
      </c>
      <c r="AJ27" s="285" t="n">
        <f aca="false">AC27+AB27+AA27+T27+S27+R27+Q27+J27+I27+H27+G27</f>
        <v>30000</v>
      </c>
      <c r="AK27" s="15"/>
      <c r="AL27" s="277" t="n">
        <f aca="false">C27+M27</f>
        <v>55000</v>
      </c>
      <c r="AM27" s="277" t="n">
        <f aca="false">W27</f>
        <v>0</v>
      </c>
      <c r="AN27" s="277" t="n">
        <f aca="false">SUM(AL27:AM27)</f>
        <v>55000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36628</v>
      </c>
      <c r="AT27" s="313" t="n">
        <f aca="false">+AT26+1</f>
        <v>36628</v>
      </c>
      <c r="AU27" s="15"/>
      <c r="AV27" s="287" t="n">
        <v>20000</v>
      </c>
      <c r="AW27" s="15"/>
      <c r="AX27" s="15" t="n">
        <v>30000</v>
      </c>
      <c r="AY27" s="15"/>
      <c r="AZ27" s="275" t="n">
        <f aca="false">+AX27+AV27</f>
        <v>50000</v>
      </c>
      <c r="BA27" s="287" t="n">
        <f aca="false">IF(+AH27-AV27=0,"",AH27-AV27)</f>
        <v>35000</v>
      </c>
      <c r="BB27" s="15" t="n">
        <v>0</v>
      </c>
      <c r="BC27" s="275" t="n">
        <f aca="false">+BB27+BA27</f>
        <v>35000</v>
      </c>
      <c r="BD27" s="15"/>
      <c r="BE27" s="287" t="n">
        <f aca="false">IF(ISNUMBER(BA27),0,20000)</f>
        <v>0</v>
      </c>
      <c r="BF27" s="15" t="n">
        <f aca="false">IF(ISNUMBER(BB27),0,30000)</f>
        <v>0</v>
      </c>
      <c r="BG27" s="15" t="n">
        <f aca="false">+BE27+BF27</f>
        <v>0</v>
      </c>
      <c r="BH27" s="275" t="n">
        <f aca="false">IF(ISNUMBER(BC27),0,AZ27-BG27)</f>
        <v>0</v>
      </c>
      <c r="BI27" s="15"/>
      <c r="BJ27" s="314" t="n">
        <f aca="false">IF(ISNUMBER(BC27),BC27,BH27)</f>
        <v>35000</v>
      </c>
      <c r="BK27" s="315"/>
      <c r="BL27" s="316" t="s">
        <v>94</v>
      </c>
      <c r="BM27" s="317" t="n">
        <f aca="false">+AT27</f>
        <v>36628</v>
      </c>
      <c r="BN27" s="318"/>
      <c r="BO27" s="319" t="n">
        <f aca="false">+[1]Sheet1!Y504</f>
        <v>61</v>
      </c>
      <c r="BP27" s="263" t="n">
        <f aca="false">+[1]Sheet1!Z504</f>
        <v>52</v>
      </c>
      <c r="BQ27" s="320" t="n">
        <f aca="false">+(BO27+BP27)/2</f>
        <v>56.5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95</v>
      </c>
      <c r="B28" s="312" t="n">
        <f aca="false">+B27+1</f>
        <v>13</v>
      </c>
      <c r="C28" s="270" t="n">
        <v>0</v>
      </c>
      <c r="D28" s="271"/>
      <c r="E28" s="272"/>
      <c r="F28" s="271"/>
      <c r="G28" s="273" t="n">
        <v>0</v>
      </c>
      <c r="H28" s="273"/>
      <c r="I28" s="273"/>
      <c r="J28" s="273" t="n">
        <f aca="false">J27</f>
        <v>0</v>
      </c>
      <c r="K28" s="274" t="n">
        <f aca="false">SUM(C28:J28)</f>
        <v>0</v>
      </c>
      <c r="L28" s="275"/>
      <c r="M28" s="270" t="n">
        <v>0</v>
      </c>
      <c r="N28" s="276"/>
      <c r="O28" s="272"/>
      <c r="P28" s="276"/>
      <c r="Q28" s="277" t="n">
        <v>30000</v>
      </c>
      <c r="R28" s="277" t="n">
        <v>0</v>
      </c>
      <c r="S28" s="277" t="n">
        <v>0</v>
      </c>
      <c r="T28" s="277" t="n">
        <v>0</v>
      </c>
      <c r="U28" s="278" t="n">
        <f aca="false">SUM(M28:T28)</f>
        <v>30000</v>
      </c>
      <c r="V28" s="15"/>
      <c r="W28" s="279" t="n"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30000</v>
      </c>
      <c r="AG28" s="15"/>
      <c r="AH28" s="284" t="n">
        <f aca="false">C28+M28+W28</f>
        <v>0</v>
      </c>
      <c r="AI28" s="15" t="n">
        <f aca="false">E28+O28+Y28</f>
        <v>0</v>
      </c>
      <c r="AJ28" s="285" t="n">
        <f aca="false">AC28+AB28+AA28+T28+S28+R28+Q28+J28+I28+H28+G28</f>
        <v>30000</v>
      </c>
      <c r="AK28" s="15"/>
      <c r="AL28" s="277" t="n">
        <f aca="false">C28+M28</f>
        <v>0</v>
      </c>
      <c r="AM28" s="277" t="n">
        <f aca="false">W28</f>
        <v>0</v>
      </c>
      <c r="AN28" s="277" t="n">
        <f aca="false">SUM(AL28:AM28)</f>
        <v>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36629</v>
      </c>
      <c r="AT28" s="313" t="n">
        <f aca="false">+AT27+1</f>
        <v>36629</v>
      </c>
      <c r="AU28" s="15"/>
      <c r="AV28" s="287" t="n">
        <v>60000</v>
      </c>
      <c r="AW28" s="15"/>
      <c r="AX28" s="15" t="n">
        <v>30000</v>
      </c>
      <c r="AY28" s="15"/>
      <c r="AZ28" s="275" t="n">
        <f aca="false">+AX28+AV28</f>
        <v>90000</v>
      </c>
      <c r="BA28" s="287" t="n">
        <f aca="false">IF(+AH28-AV28=0,"",AH28-AV28)</f>
        <v>-60000</v>
      </c>
      <c r="BB28" s="15" t="n">
        <v>0</v>
      </c>
      <c r="BC28" s="275" t="n">
        <f aca="false">+BB28+BA28</f>
        <v>-60000</v>
      </c>
      <c r="BD28" s="15"/>
      <c r="BE28" s="287" t="n">
        <f aca="false">IF(ISNUMBER(BA28),0,20000)</f>
        <v>0</v>
      </c>
      <c r="BF28" s="15" t="n">
        <f aca="false">IF(ISNUMBER(BB28),0,30000)</f>
        <v>0</v>
      </c>
      <c r="BG28" s="15" t="n">
        <f aca="false">+BE28+BF28</f>
        <v>0</v>
      </c>
      <c r="BH28" s="275" t="n">
        <f aca="false">IF(ISNUMBER(BC28),0,AZ28-BG28)</f>
        <v>0</v>
      </c>
      <c r="BI28" s="15"/>
      <c r="BJ28" s="314" t="n">
        <f aca="false">IF(ISNUMBER(BC28),BC28,BH28)</f>
        <v>-60000</v>
      </c>
      <c r="BK28" s="315"/>
      <c r="BL28" s="316" t="s">
        <v>95</v>
      </c>
      <c r="BM28" s="317" t="n">
        <f aca="false">+AT28</f>
        <v>36629</v>
      </c>
      <c r="BN28" s="318"/>
      <c r="BO28" s="319" t="n">
        <f aca="false">+[1]Sheet1!Y505</f>
        <v>66</v>
      </c>
      <c r="BP28" s="263" t="n">
        <f aca="false">+[1]Sheet1!Z505</f>
        <v>52</v>
      </c>
      <c r="BQ28" s="320" t="n">
        <f aca="false">+(BO28+BP28)/2</f>
        <v>59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96</v>
      </c>
      <c r="B29" s="312" t="n">
        <f aca="false">+B28+1</f>
        <v>14</v>
      </c>
      <c r="C29" s="270" t="n">
        <v>0</v>
      </c>
      <c r="D29" s="271"/>
      <c r="E29" s="272"/>
      <c r="F29" s="271"/>
      <c r="G29" s="273" t="n">
        <v>0</v>
      </c>
      <c r="H29" s="273"/>
      <c r="I29" s="273"/>
      <c r="J29" s="273" t="n">
        <f aca="false">J28</f>
        <v>0</v>
      </c>
      <c r="K29" s="274" t="n">
        <f aca="false">SUM(C29:J29)</f>
        <v>0</v>
      </c>
      <c r="L29" s="275"/>
      <c r="M29" s="270" t="n">
        <v>30000</v>
      </c>
      <c r="N29" s="276"/>
      <c r="O29" s="272"/>
      <c r="P29" s="276"/>
      <c r="Q29" s="277" t="n">
        <v>30000</v>
      </c>
      <c r="R29" s="277" t="n">
        <v>0</v>
      </c>
      <c r="S29" s="277" t="n">
        <v>0</v>
      </c>
      <c r="T29" s="277" t="n">
        <v>0</v>
      </c>
      <c r="U29" s="278" t="n">
        <f aca="false">SUM(M29:T29)</f>
        <v>60000</v>
      </c>
      <c r="V29" s="15"/>
      <c r="W29" s="279" t="n"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60000</v>
      </c>
      <c r="AG29" s="15"/>
      <c r="AH29" s="284" t="n">
        <f aca="false">C29+M29+W29</f>
        <v>30000</v>
      </c>
      <c r="AI29" s="15" t="n">
        <f aca="false">E29+O29+Y29</f>
        <v>0</v>
      </c>
      <c r="AJ29" s="285" t="n">
        <f aca="false">AC29+AB29+AA29+T29+S29+R29+Q29+J29+I29+H29+G29</f>
        <v>30000</v>
      </c>
      <c r="AK29" s="15"/>
      <c r="AL29" s="277" t="n">
        <f aca="false">C29+M29</f>
        <v>30000</v>
      </c>
      <c r="AM29" s="277" t="n">
        <f aca="false">W29</f>
        <v>0</v>
      </c>
      <c r="AN29" s="277" t="n">
        <f aca="false">SUM(AL29:AM29)</f>
        <v>30000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36630</v>
      </c>
      <c r="AT29" s="313" t="n">
        <f aca="false">+AT28+1</f>
        <v>36630</v>
      </c>
      <c r="AU29" s="15"/>
      <c r="AV29" s="287" t="n">
        <v>75000</v>
      </c>
      <c r="AW29" s="15"/>
      <c r="AX29" s="15" t="n">
        <v>30000</v>
      </c>
      <c r="AY29" s="15"/>
      <c r="AZ29" s="275" t="n">
        <f aca="false">+AX29+AV29</f>
        <v>105000</v>
      </c>
      <c r="BA29" s="287" t="n">
        <f aca="false">IF(+AH29-AV29=0,"",AH29-AV29)</f>
        <v>-45000</v>
      </c>
      <c r="BB29" s="15" t="n">
        <v>0</v>
      </c>
      <c r="BC29" s="275" t="n">
        <f aca="false">+BB29+BA29</f>
        <v>-45000</v>
      </c>
      <c r="BD29" s="15"/>
      <c r="BE29" s="287" t="n">
        <f aca="false">IF(ISNUMBER(BA29),0,20000)</f>
        <v>0</v>
      </c>
      <c r="BF29" s="15" t="n">
        <f aca="false">IF(ISNUMBER(BB29),0,30000)</f>
        <v>0</v>
      </c>
      <c r="BG29" s="15" t="n">
        <f aca="false">+BE29+BF29</f>
        <v>0</v>
      </c>
      <c r="BH29" s="275" t="n">
        <f aca="false">IF(ISNUMBER(BC29),0,AZ29-BG29)</f>
        <v>0</v>
      </c>
      <c r="BI29" s="15"/>
      <c r="BJ29" s="314" t="n">
        <f aca="false">IF(ISNUMBER(BC29),BC29,BH29)</f>
        <v>-45000</v>
      </c>
      <c r="BK29" s="315"/>
      <c r="BL29" s="316" t="s">
        <v>96</v>
      </c>
      <c r="BM29" s="317" t="n">
        <f aca="false">+AT29</f>
        <v>36630</v>
      </c>
      <c r="BN29" s="318"/>
      <c r="BO29" s="319" t="n">
        <f aca="false">+[1]Sheet1!Y506</f>
        <v>67</v>
      </c>
      <c r="BP29" s="263" t="n">
        <f aca="false">+[1]Sheet1!Z506</f>
        <v>49</v>
      </c>
      <c r="BQ29" s="320" t="n">
        <f aca="false">+(BO29+BP29)/2</f>
        <v>58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90</v>
      </c>
      <c r="B30" s="312" t="n">
        <f aca="false">+B29+1</f>
        <v>15</v>
      </c>
      <c r="C30" s="270" t="n">
        <v>0</v>
      </c>
      <c r="D30" s="271"/>
      <c r="E30" s="272"/>
      <c r="F30" s="271"/>
      <c r="G30" s="273" t="n">
        <v>0</v>
      </c>
      <c r="H30" s="273"/>
      <c r="I30" s="273"/>
      <c r="J30" s="273" t="n">
        <f aca="false">J29</f>
        <v>0</v>
      </c>
      <c r="K30" s="274" t="n">
        <f aca="false">SUM(C30:J30)</f>
        <v>0</v>
      </c>
      <c r="L30" s="275"/>
      <c r="M30" s="270" t="n">
        <v>42500</v>
      </c>
      <c r="N30" s="276"/>
      <c r="O30" s="272"/>
      <c r="P30" s="276"/>
      <c r="Q30" s="277" t="n">
        <v>0</v>
      </c>
      <c r="R30" s="277" t="n">
        <v>0</v>
      </c>
      <c r="S30" s="277" t="n">
        <v>0</v>
      </c>
      <c r="T30" s="277" t="n">
        <v>0</v>
      </c>
      <c r="U30" s="278" t="n">
        <f aca="false">SUM(M30:T30)</f>
        <v>42500</v>
      </c>
      <c r="V30" s="15"/>
      <c r="W30" s="279" t="n">
        <f aca="false">IF(AP30=1,0,IF((20000-M30-C30)&lt;0,0,20000-M30-C30))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42500</v>
      </c>
      <c r="AG30" s="15"/>
      <c r="AH30" s="284" t="n">
        <f aca="false">C30+M30+W30</f>
        <v>42500</v>
      </c>
      <c r="AI30" s="15" t="n">
        <f aca="false">E30+O30+Y30</f>
        <v>0</v>
      </c>
      <c r="AJ30" s="285" t="n">
        <f aca="false">AC30+AB30+AA30+T30+S30+R30+Q30+J30+I30+H30+G30</f>
        <v>0</v>
      </c>
      <c r="AK30" s="15"/>
      <c r="AL30" s="277" t="n">
        <f aca="false">C30+M30</f>
        <v>42500</v>
      </c>
      <c r="AM30" s="277" t="n">
        <f aca="false">W30</f>
        <v>0</v>
      </c>
      <c r="AN30" s="277" t="n">
        <f aca="false">SUM(AL30:AM30)</f>
        <v>42500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36631</v>
      </c>
      <c r="AT30" s="313" t="n">
        <f aca="false">+AT29+1</f>
        <v>36631</v>
      </c>
      <c r="AU30" s="15"/>
      <c r="AV30" s="287" t="n">
        <v>30000</v>
      </c>
      <c r="AW30" s="15"/>
      <c r="AX30" s="15" t="n">
        <v>0</v>
      </c>
      <c r="AY30" s="15"/>
      <c r="AZ30" s="275" t="n">
        <f aca="false">+AX30+AV30</f>
        <v>30000</v>
      </c>
      <c r="BA30" s="287" t="n">
        <f aca="false">IF(+AH30-AV30=0,"",AH30-AV30)</f>
        <v>12500</v>
      </c>
      <c r="BB30" s="15" t="n">
        <v>0</v>
      </c>
      <c r="BC30" s="275" t="n">
        <f aca="false">+BB30+BA30</f>
        <v>12500</v>
      </c>
      <c r="BD30" s="15"/>
      <c r="BE30" s="287" t="n">
        <f aca="false">IF(ISNUMBER(BA30),0,20000)</f>
        <v>0</v>
      </c>
      <c r="BF30" s="15" t="n">
        <f aca="false">IF(ISNUMBER(BB30),0,30000)</f>
        <v>0</v>
      </c>
      <c r="BG30" s="15" t="n">
        <f aca="false">+BE30+BF30</f>
        <v>0</v>
      </c>
      <c r="BH30" s="275" t="n">
        <f aca="false">IF(ISNUMBER(BC30),0,AZ30-BG30)</f>
        <v>0</v>
      </c>
      <c r="BI30" s="15"/>
      <c r="BJ30" s="314" t="n">
        <f aca="false">IF(ISNUMBER(BC30),BC30,BH30)</f>
        <v>12500</v>
      </c>
      <c r="BK30" s="315"/>
      <c r="BL30" s="316" t="s">
        <v>90</v>
      </c>
      <c r="BM30" s="317" t="n">
        <f aca="false">+AT30</f>
        <v>36631</v>
      </c>
      <c r="BN30" s="318"/>
      <c r="BO30" s="319" t="n">
        <f aca="false">+[1]Sheet1!Y507</f>
        <v>77</v>
      </c>
      <c r="BP30" s="263" t="n">
        <f aca="false">+[1]Sheet1!Z507</f>
        <v>57</v>
      </c>
      <c r="BQ30" s="320" t="n">
        <f aca="false">+(BO30+BP30)/2</f>
        <v>67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91</v>
      </c>
      <c r="B31" s="312" t="n">
        <f aca="false">+B30+1</f>
        <v>16</v>
      </c>
      <c r="C31" s="270" t="n">
        <v>0</v>
      </c>
      <c r="D31" s="271"/>
      <c r="E31" s="272"/>
      <c r="F31" s="271"/>
      <c r="G31" s="273" t="n">
        <v>0</v>
      </c>
      <c r="H31" s="273"/>
      <c r="I31" s="273"/>
      <c r="J31" s="273" t="n">
        <f aca="false">J30</f>
        <v>0</v>
      </c>
      <c r="K31" s="274" t="n">
        <f aca="false">SUM(C31:J31)</f>
        <v>0</v>
      </c>
      <c r="L31" s="275"/>
      <c r="M31" s="270" t="n">
        <v>35000</v>
      </c>
      <c r="N31" s="276"/>
      <c r="O31" s="272"/>
      <c r="P31" s="276"/>
      <c r="Q31" s="277" t="n">
        <v>0</v>
      </c>
      <c r="R31" s="277" t="n">
        <v>0</v>
      </c>
      <c r="S31" s="277" t="n">
        <v>0</v>
      </c>
      <c r="T31" s="277" t="n">
        <v>0</v>
      </c>
      <c r="U31" s="278" t="n">
        <f aca="false">SUM(M31:T31)</f>
        <v>35000</v>
      </c>
      <c r="V31" s="15"/>
      <c r="W31" s="279" t="n">
        <f aca="false">IF(AP31=1,0,IF((20000-M31-C31)&lt;0,0,20000-M31-C31))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35000</v>
      </c>
      <c r="AG31" s="15"/>
      <c r="AH31" s="284" t="n">
        <f aca="false">C31+M31+W31</f>
        <v>35000</v>
      </c>
      <c r="AI31" s="15" t="n">
        <f aca="false">E31+O31+Y31</f>
        <v>0</v>
      </c>
      <c r="AJ31" s="285" t="n">
        <f aca="false">AC31+AB31+AA31+T31+S31+R31+Q31+J31+I31+H31+G31</f>
        <v>0</v>
      </c>
      <c r="AK31" s="15"/>
      <c r="AL31" s="277" t="n">
        <f aca="false">C31+M31</f>
        <v>35000</v>
      </c>
      <c r="AM31" s="277" t="n">
        <f aca="false">W31</f>
        <v>0</v>
      </c>
      <c r="AN31" s="277" t="n">
        <f aca="false">SUM(AL31:AM31)</f>
        <v>35000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36632</v>
      </c>
      <c r="AT31" s="313" t="n">
        <f aca="false">+AT30+1</f>
        <v>36632</v>
      </c>
      <c r="AU31" s="15"/>
      <c r="AV31" s="287" t="n">
        <v>30000</v>
      </c>
      <c r="AW31" s="15"/>
      <c r="AX31" s="15" t="n">
        <v>0</v>
      </c>
      <c r="AY31" s="15"/>
      <c r="AZ31" s="275" t="n">
        <f aca="false">+AX31+AV31</f>
        <v>30000</v>
      </c>
      <c r="BA31" s="287" t="n">
        <f aca="false">IF(+AH31-AV31=0,"",AH31-AV31)</f>
        <v>5000</v>
      </c>
      <c r="BB31" s="15" t="n">
        <v>0</v>
      </c>
      <c r="BC31" s="275" t="n">
        <f aca="false">+BB31+BA31</f>
        <v>5000</v>
      </c>
      <c r="BD31" s="15"/>
      <c r="BE31" s="287" t="n">
        <f aca="false">IF(ISNUMBER(BA31),0,20000)</f>
        <v>0</v>
      </c>
      <c r="BF31" s="15" t="n">
        <f aca="false">IF(ISNUMBER(BB31),0,30000)</f>
        <v>0</v>
      </c>
      <c r="BG31" s="15" t="n">
        <f aca="false">+BE31+BF31</f>
        <v>0</v>
      </c>
      <c r="BH31" s="275" t="n">
        <f aca="false">IF(ISNUMBER(BC31),0,AZ31-BG31)</f>
        <v>0</v>
      </c>
      <c r="BI31" s="15"/>
      <c r="BJ31" s="314" t="n">
        <f aca="false">IF(ISNUMBER(BC31),BC31,BH31)</f>
        <v>5000</v>
      </c>
      <c r="BK31" s="315"/>
      <c r="BL31" s="316" t="s">
        <v>91</v>
      </c>
      <c r="BM31" s="317" t="n">
        <f aca="false">+AT31</f>
        <v>36632</v>
      </c>
      <c r="BN31" s="318"/>
      <c r="BO31" s="319" t="n">
        <f aca="false">+[1]Sheet1!Y508</f>
        <v>70</v>
      </c>
      <c r="BP31" s="263" t="n">
        <f aca="false">+[1]Sheet1!Z508</f>
        <v>55</v>
      </c>
      <c r="BQ31" s="320" t="n">
        <f aca="false">+(BO31+BP31)/2</f>
        <v>62.5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92</v>
      </c>
      <c r="B32" s="312" t="n">
        <f aca="false">+B31+1</f>
        <v>17</v>
      </c>
      <c r="C32" s="270" t="n">
        <v>62000</v>
      </c>
      <c r="D32" s="271"/>
      <c r="E32" s="272"/>
      <c r="F32" s="271"/>
      <c r="G32" s="273" t="n">
        <v>0</v>
      </c>
      <c r="H32" s="273"/>
      <c r="I32" s="273"/>
      <c r="J32" s="273" t="n">
        <f aca="false">J31</f>
        <v>0</v>
      </c>
      <c r="K32" s="274" t="n">
        <f aca="false">SUM(C32:J32)</f>
        <v>62000</v>
      </c>
      <c r="L32" s="275"/>
      <c r="M32" s="270" t="n">
        <v>0</v>
      </c>
      <c r="N32" s="276"/>
      <c r="O32" s="272"/>
      <c r="P32" s="276"/>
      <c r="Q32" s="277" t="n">
        <v>30000</v>
      </c>
      <c r="R32" s="277" t="n">
        <v>0</v>
      </c>
      <c r="S32" s="277" t="n">
        <v>0</v>
      </c>
      <c r="T32" s="277" t="n">
        <v>0</v>
      </c>
      <c r="U32" s="278" t="n">
        <f aca="false">SUM(M32:T32)</f>
        <v>30000</v>
      </c>
      <c r="V32" s="15"/>
      <c r="W32" s="279" t="n">
        <f aca="false">IF(AP32=1,0,IF((20000-M32-C32)&lt;0,0,20000-M32-C32))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92000</v>
      </c>
      <c r="AG32" s="15"/>
      <c r="AH32" s="284" t="n">
        <f aca="false">C32+M32+W32</f>
        <v>62000</v>
      </c>
      <c r="AI32" s="15" t="n">
        <f aca="false">E32+O32+Y32</f>
        <v>0</v>
      </c>
      <c r="AJ32" s="285" t="n">
        <f aca="false">AC32+AB32+AA32+T32+S32+R32+Q32+J32+I32+H32+G32</f>
        <v>30000</v>
      </c>
      <c r="AK32" s="15"/>
      <c r="AL32" s="277" t="n">
        <f aca="false">C32+M32</f>
        <v>62000</v>
      </c>
      <c r="AM32" s="277" t="n">
        <f aca="false">W32</f>
        <v>0</v>
      </c>
      <c r="AN32" s="277" t="n">
        <f aca="false">SUM(AL32:AM32)</f>
        <v>62000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36633</v>
      </c>
      <c r="AT32" s="313" t="n">
        <f aca="false">+AT31+1</f>
        <v>36633</v>
      </c>
      <c r="AU32" s="15"/>
      <c r="AV32" s="287" t="n">
        <v>80000</v>
      </c>
      <c r="AW32" s="15"/>
      <c r="AX32" s="15" t="n">
        <v>30000</v>
      </c>
      <c r="AY32" s="15"/>
      <c r="AZ32" s="275" t="n">
        <f aca="false">+AX32+AV32</f>
        <v>110000</v>
      </c>
      <c r="BA32" s="287" t="n">
        <f aca="false">IF(+AH32-AV32=0,"",AH32-AV32)</f>
        <v>-18000</v>
      </c>
      <c r="BB32" s="15" t="n">
        <v>0</v>
      </c>
      <c r="BC32" s="275" t="n">
        <f aca="false">+BB32+BA32</f>
        <v>-18000</v>
      </c>
      <c r="BD32" s="15"/>
      <c r="BE32" s="287" t="n">
        <f aca="false">IF(ISNUMBER(BA32),0,20000)</f>
        <v>0</v>
      </c>
      <c r="BF32" s="15" t="n">
        <f aca="false">IF(ISNUMBER(BB32),0,30000)</f>
        <v>0</v>
      </c>
      <c r="BG32" s="15" t="n">
        <f aca="false">+BE32+BF32</f>
        <v>0</v>
      </c>
      <c r="BH32" s="275" t="n">
        <f aca="false">IF(ISNUMBER(BC32),0,AZ32-BG32)</f>
        <v>0</v>
      </c>
      <c r="BI32" s="15"/>
      <c r="BJ32" s="314" t="n">
        <f aca="false">IF(ISNUMBER(BC32),BC32,BH32)</f>
        <v>-18000</v>
      </c>
      <c r="BK32" s="315"/>
      <c r="BL32" s="316" t="s">
        <v>92</v>
      </c>
      <c r="BM32" s="317" t="n">
        <f aca="false">+AT32</f>
        <v>36633</v>
      </c>
      <c r="BN32" s="318"/>
      <c r="BO32" s="319" t="n">
        <f aca="false">+[1]Sheet1!Y509</f>
        <v>76</v>
      </c>
      <c r="BP32" s="263" t="n">
        <f aca="false">+[1]Sheet1!Z509</f>
        <v>53</v>
      </c>
      <c r="BQ32" s="320" t="n">
        <f aca="false">+(BO32+BP32)/2</f>
        <v>64.5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93</v>
      </c>
      <c r="B33" s="312" t="n">
        <f aca="false">+B32+1</f>
        <v>18</v>
      </c>
      <c r="C33" s="270" t="n">
        <v>17336</v>
      </c>
      <c r="D33" s="271"/>
      <c r="E33" s="272"/>
      <c r="F33" s="271"/>
      <c r="G33" s="273" t="n">
        <v>0</v>
      </c>
      <c r="H33" s="273"/>
      <c r="I33" s="273"/>
      <c r="J33" s="273" t="n">
        <f aca="false">J32</f>
        <v>0</v>
      </c>
      <c r="K33" s="274" t="n">
        <f aca="false">SUM(C33:J33)</f>
        <v>17336</v>
      </c>
      <c r="L33" s="275"/>
      <c r="M33" s="270" t="n">
        <v>30000</v>
      </c>
      <c r="N33" s="276"/>
      <c r="O33" s="272"/>
      <c r="P33" s="276"/>
      <c r="Q33" s="277" t="n">
        <v>30000</v>
      </c>
      <c r="R33" s="277" t="n">
        <v>0</v>
      </c>
      <c r="S33" s="277" t="n">
        <v>0</v>
      </c>
      <c r="T33" s="277" t="n">
        <v>0</v>
      </c>
      <c r="U33" s="278" t="n">
        <f aca="false">SUM(M33:T33)</f>
        <v>60000</v>
      </c>
      <c r="V33" s="15"/>
      <c r="W33" s="279" t="n">
        <v>12664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12664</v>
      </c>
      <c r="AE33" s="15"/>
      <c r="AF33" s="283" t="n">
        <f aca="false">+AD33+U33+K33</f>
        <v>90000</v>
      </c>
      <c r="AG33" s="15"/>
      <c r="AH33" s="284" t="n">
        <f aca="false">C33+M33+W33</f>
        <v>60000</v>
      </c>
      <c r="AI33" s="15" t="n">
        <f aca="false">E33+O33+Y33</f>
        <v>0</v>
      </c>
      <c r="AJ33" s="285" t="n">
        <f aca="false">AC33+AB33+AA33+T33+S33+R33+Q33+J33+I33+H33+G33</f>
        <v>30000</v>
      </c>
      <c r="AK33" s="15"/>
      <c r="AL33" s="277" t="n">
        <f aca="false">C33+M33</f>
        <v>47336</v>
      </c>
      <c r="AM33" s="277" t="n">
        <f aca="false">W33</f>
        <v>12664</v>
      </c>
      <c r="AN33" s="277" t="n">
        <f aca="false">SUM(AL33:AM33)</f>
        <v>60000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36634</v>
      </c>
      <c r="AT33" s="313" t="n">
        <f aca="false">+AT32+1</f>
        <v>36634</v>
      </c>
      <c r="AU33" s="15"/>
      <c r="AV33" s="287" t="n">
        <v>100000</v>
      </c>
      <c r="AW33" s="15"/>
      <c r="AX33" s="15" t="n">
        <v>30000</v>
      </c>
      <c r="AY33" s="15"/>
      <c r="AZ33" s="275" t="n">
        <f aca="false">+AX33+AV33</f>
        <v>130000</v>
      </c>
      <c r="BA33" s="287" t="n">
        <f aca="false">IF(+AH33-AV33=0,"",AH33-AV33)</f>
        <v>-40000</v>
      </c>
      <c r="BB33" s="15" t="n">
        <v>0</v>
      </c>
      <c r="BC33" s="275" t="n">
        <f aca="false">+BB33+BA33</f>
        <v>-40000</v>
      </c>
      <c r="BD33" s="15"/>
      <c r="BE33" s="287" t="n">
        <f aca="false">IF(ISNUMBER(BA33),0,20000)</f>
        <v>0</v>
      </c>
      <c r="BF33" s="15" t="n">
        <f aca="false">IF(ISNUMBER(BB33),0,30000)</f>
        <v>0</v>
      </c>
      <c r="BG33" s="15" t="n">
        <f aca="false">+BE33+BF33</f>
        <v>0</v>
      </c>
      <c r="BH33" s="275" t="n">
        <f aca="false">IF(ISNUMBER(BC33),0,AZ33-BG33)</f>
        <v>0</v>
      </c>
      <c r="BI33" s="15"/>
      <c r="BJ33" s="314" t="n">
        <f aca="false">IF(ISNUMBER(BC33),BC33,BH33)</f>
        <v>-40000</v>
      </c>
      <c r="BK33" s="315"/>
      <c r="BL33" s="316" t="s">
        <v>93</v>
      </c>
      <c r="BM33" s="317" t="n">
        <f aca="false">+AT33</f>
        <v>36634</v>
      </c>
      <c r="BN33" s="318"/>
      <c r="BO33" s="319" t="n">
        <f aca="false">+[1]Sheet1!Y510</f>
        <v>85</v>
      </c>
      <c r="BP33" s="263" t="n">
        <f aca="false">+[1]Sheet1!Z510</f>
        <v>61</v>
      </c>
      <c r="BQ33" s="320" t="n">
        <f aca="false">+(BO33+BP33)/2</f>
        <v>73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94</v>
      </c>
      <c r="B34" s="312" t="n">
        <f aca="false">+B33+1</f>
        <v>19</v>
      </c>
      <c r="C34" s="270" t="n">
        <v>0</v>
      </c>
      <c r="D34" s="271"/>
      <c r="E34" s="272"/>
      <c r="F34" s="271"/>
      <c r="G34" s="273" t="n">
        <v>0</v>
      </c>
      <c r="H34" s="273"/>
      <c r="I34" s="273" t="n">
        <v>0</v>
      </c>
      <c r="J34" s="273" t="n">
        <f aca="false">J33</f>
        <v>0</v>
      </c>
      <c r="K34" s="274" t="n">
        <f aca="false">SUM(C34:J34)</f>
        <v>0</v>
      </c>
      <c r="L34" s="275"/>
      <c r="M34" s="270" t="n">
        <v>30000</v>
      </c>
      <c r="N34" s="276"/>
      <c r="O34" s="272"/>
      <c r="P34" s="276"/>
      <c r="Q34" s="277" t="n">
        <v>0</v>
      </c>
      <c r="R34" s="277" t="n">
        <v>0</v>
      </c>
      <c r="S34" s="277" t="n">
        <v>0</v>
      </c>
      <c r="T34" s="277" t="n">
        <v>0</v>
      </c>
      <c r="U34" s="278" t="n">
        <f aca="false">SUM(M34:T34)</f>
        <v>30000</v>
      </c>
      <c r="V34" s="15"/>
      <c r="W34" s="279" t="n">
        <v>0</v>
      </c>
      <c r="X34" s="280"/>
      <c r="Y34" s="272" t="n">
        <v>0</v>
      </c>
      <c r="Z34" s="281"/>
      <c r="AA34" s="272" t="n">
        <v>30000</v>
      </c>
      <c r="AB34" s="273" t="n">
        <v>0</v>
      </c>
      <c r="AC34" s="282" t="n">
        <v>0</v>
      </c>
      <c r="AD34" s="274" t="n">
        <f aca="false">SUM(W34:AC34)</f>
        <v>30000</v>
      </c>
      <c r="AE34" s="15"/>
      <c r="AF34" s="283" t="n">
        <f aca="false">+AD34+U34+K34</f>
        <v>60000</v>
      </c>
      <c r="AG34" s="15"/>
      <c r="AH34" s="284" t="n">
        <f aca="false">C34+M34+W34</f>
        <v>30000</v>
      </c>
      <c r="AI34" s="15" t="n">
        <f aca="false">E34+O34+Y34</f>
        <v>0</v>
      </c>
      <c r="AJ34" s="285" t="n">
        <f aca="false">AC34+AB34+AA34+T34+S34+R34+Q34+J34+I34+H34+G34</f>
        <v>30000</v>
      </c>
      <c r="AK34" s="15"/>
      <c r="AL34" s="277" t="n">
        <f aca="false">C34+M34</f>
        <v>30000</v>
      </c>
      <c r="AM34" s="277" t="n">
        <f aca="false">W34</f>
        <v>0</v>
      </c>
      <c r="AN34" s="277" t="n">
        <f aca="false">SUM(AL34:AM34)</f>
        <v>30000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36635</v>
      </c>
      <c r="AT34" s="313" t="n">
        <f aca="false">+AT33+1</f>
        <v>36635</v>
      </c>
      <c r="AU34" s="15"/>
      <c r="AV34" s="287" t="n">
        <v>60000</v>
      </c>
      <c r="AW34" s="15"/>
      <c r="AX34" s="15" t="n">
        <v>30000</v>
      </c>
      <c r="AY34" s="15"/>
      <c r="AZ34" s="275" t="n">
        <f aca="false">+AX34+AV34</f>
        <v>90000</v>
      </c>
      <c r="BA34" s="287" t="n">
        <f aca="false">IF(+AH34-AV34=0,"",AH34-AV34)</f>
        <v>-30000</v>
      </c>
      <c r="BB34" s="15" t="n">
        <v>0</v>
      </c>
      <c r="BC34" s="275" t="n">
        <f aca="false">+BB34+BA34</f>
        <v>-30000</v>
      </c>
      <c r="BD34" s="15"/>
      <c r="BE34" s="287" t="n">
        <f aca="false">IF(ISNUMBER(BA34),0,20000)</f>
        <v>0</v>
      </c>
      <c r="BF34" s="15" t="n">
        <f aca="false">IF(ISNUMBER(BB34),0,30000)</f>
        <v>0</v>
      </c>
      <c r="BG34" s="15" t="n">
        <f aca="false">+BE34+BF34</f>
        <v>0</v>
      </c>
      <c r="BH34" s="275" t="n">
        <f aca="false">IF(ISNUMBER(BC34),0,AZ34-BG34)</f>
        <v>0</v>
      </c>
      <c r="BI34" s="15"/>
      <c r="BJ34" s="314" t="n">
        <f aca="false">IF(ISNUMBER(BC34),BC34,BH34)</f>
        <v>-30000</v>
      </c>
      <c r="BK34" s="315"/>
      <c r="BL34" s="316" t="s">
        <v>94</v>
      </c>
      <c r="BM34" s="317" t="n">
        <f aca="false">+AT34</f>
        <v>36635</v>
      </c>
      <c r="BN34" s="318"/>
      <c r="BO34" s="319" t="n">
        <f aca="false">+[1]Sheet1!Y511</f>
        <v>83</v>
      </c>
      <c r="BP34" s="263" t="n">
        <f aca="false">+[1]Sheet1!Z511</f>
        <v>72</v>
      </c>
      <c r="BQ34" s="320" t="n">
        <f aca="false">+(BO34+BP34)/2</f>
        <v>77.5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95</v>
      </c>
      <c r="B35" s="312" t="n">
        <f aca="false">+B34+1</f>
        <v>20</v>
      </c>
      <c r="C35" s="270" t="n">
        <v>0</v>
      </c>
      <c r="D35" s="271"/>
      <c r="E35" s="272"/>
      <c r="F35" s="271"/>
      <c r="G35" s="273" t="n">
        <v>0</v>
      </c>
      <c r="H35" s="273"/>
      <c r="I35" s="273"/>
      <c r="J35" s="273" t="n">
        <f aca="false">J34</f>
        <v>0</v>
      </c>
      <c r="K35" s="274" t="n">
        <f aca="false">SUM(C35:J35)</f>
        <v>0</v>
      </c>
      <c r="L35" s="275"/>
      <c r="M35" s="270" t="n">
        <v>0</v>
      </c>
      <c r="N35" s="276"/>
      <c r="O35" s="272"/>
      <c r="P35" s="276"/>
      <c r="Q35" s="277" t="n">
        <v>30000</v>
      </c>
      <c r="R35" s="277" t="n">
        <v>0</v>
      </c>
      <c r="S35" s="277" t="n">
        <v>0</v>
      </c>
      <c r="T35" s="277" t="n">
        <v>0</v>
      </c>
      <c r="U35" s="278" t="n">
        <f aca="false">SUM(M35:T35)</f>
        <v>30000</v>
      </c>
      <c r="V35" s="15"/>
      <c r="W35" s="279" t="n">
        <v>43751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43751</v>
      </c>
      <c r="AE35" s="15"/>
      <c r="AF35" s="283" t="n">
        <f aca="false">+AD35+U35+K35</f>
        <v>73751</v>
      </c>
      <c r="AG35" s="15"/>
      <c r="AH35" s="284" t="n">
        <f aca="false">C35+M35+W35</f>
        <v>43751</v>
      </c>
      <c r="AI35" s="15" t="n">
        <f aca="false">E35+O35+Y35</f>
        <v>0</v>
      </c>
      <c r="AJ35" s="285" t="n">
        <f aca="false">AC35+AB35+AA35+T35+S35+R35+Q35+J35+I35+H35+G35</f>
        <v>30000</v>
      </c>
      <c r="AK35" s="15"/>
      <c r="AL35" s="277" t="n">
        <f aca="false">C35+M35</f>
        <v>0</v>
      </c>
      <c r="AM35" s="277" t="n">
        <f aca="false">W35</f>
        <v>43751</v>
      </c>
      <c r="AN35" s="277" t="n">
        <f aca="false">SUM(AL35:AM35)</f>
        <v>43751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36636</v>
      </c>
      <c r="AT35" s="313" t="n">
        <f aca="false">+AT34+1</f>
        <v>36636</v>
      </c>
      <c r="AU35" s="15"/>
      <c r="AV35" s="287" t="n">
        <v>50000</v>
      </c>
      <c r="AW35" s="15"/>
      <c r="AX35" s="15" t="n">
        <v>30000</v>
      </c>
      <c r="AY35" s="15"/>
      <c r="AZ35" s="275" t="n">
        <f aca="false">+AX35+AV35</f>
        <v>80000</v>
      </c>
      <c r="BA35" s="287" t="n">
        <f aca="false">IF(+AH35-AV35=0,"",AH35-AV35)</f>
        <v>-6249</v>
      </c>
      <c r="BB35" s="15" t="n">
        <v>0</v>
      </c>
      <c r="BC35" s="275" t="n">
        <f aca="false">+BB35+BA35</f>
        <v>-6249</v>
      </c>
      <c r="BD35" s="15"/>
      <c r="BE35" s="287" t="n">
        <f aca="false">IF(ISNUMBER(BA35),0,20000)</f>
        <v>0</v>
      </c>
      <c r="BF35" s="15" t="n">
        <f aca="false">IF(ISNUMBER(BB35),0,30000)</f>
        <v>0</v>
      </c>
      <c r="BG35" s="15" t="n">
        <f aca="false">+BE35+BF35</f>
        <v>0</v>
      </c>
      <c r="BH35" s="275" t="n">
        <f aca="false">IF(ISNUMBER(BC35),0,AZ35-BG35)</f>
        <v>0</v>
      </c>
      <c r="BI35" s="15"/>
      <c r="BJ35" s="314" t="n">
        <f aca="false">IF(ISNUMBER(BC35),BC35,BH35)</f>
        <v>-6249</v>
      </c>
      <c r="BK35" s="315"/>
      <c r="BL35" s="316" t="s">
        <v>95</v>
      </c>
      <c r="BM35" s="317" t="n">
        <f aca="false">+AT35</f>
        <v>36636</v>
      </c>
      <c r="BN35" s="318"/>
      <c r="BO35" s="319" t="n">
        <f aca="false">+[1]Sheet1!Y512</f>
        <v>78</v>
      </c>
      <c r="BP35" s="263" t="n">
        <f aca="false">+[1]Sheet1!Z512</f>
        <v>58</v>
      </c>
      <c r="BQ35" s="320" t="n">
        <f aca="false">+(BO35+BP35)/2</f>
        <v>68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96</v>
      </c>
      <c r="B36" s="312" t="n">
        <f aca="false">+B35+1</f>
        <v>21</v>
      </c>
      <c r="C36" s="270" t="n">
        <v>0</v>
      </c>
      <c r="D36" s="271"/>
      <c r="E36" s="272"/>
      <c r="F36" s="271"/>
      <c r="G36" s="273" t="n">
        <v>0</v>
      </c>
      <c r="H36" s="273"/>
      <c r="I36" s="273"/>
      <c r="J36" s="273" t="n">
        <f aca="false">J35</f>
        <v>0</v>
      </c>
      <c r="K36" s="274" t="n">
        <f aca="false">SUM(C36:J36)</f>
        <v>0</v>
      </c>
      <c r="L36" s="275"/>
      <c r="M36" s="270" t="n">
        <v>22500</v>
      </c>
      <c r="N36" s="276"/>
      <c r="O36" s="272"/>
      <c r="P36" s="276"/>
      <c r="Q36" s="277" t="n">
        <v>0</v>
      </c>
      <c r="R36" s="277" t="n">
        <v>0</v>
      </c>
      <c r="S36" s="277" t="n">
        <v>0</v>
      </c>
      <c r="T36" s="277" t="n">
        <v>0</v>
      </c>
      <c r="U36" s="278" t="n">
        <f aca="false">SUM(M36:T36)</f>
        <v>22500</v>
      </c>
      <c r="V36" s="15"/>
      <c r="W36" s="279" t="n">
        <v>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0</v>
      </c>
      <c r="AE36" s="15"/>
      <c r="AF36" s="283" t="n">
        <f aca="false">+AD36+U36+K36</f>
        <v>22500</v>
      </c>
      <c r="AG36" s="15"/>
      <c r="AH36" s="284" t="n">
        <f aca="false">C36+M36+W36</f>
        <v>22500</v>
      </c>
      <c r="AI36" s="15" t="n">
        <f aca="false">E36+O36+Y36</f>
        <v>0</v>
      </c>
      <c r="AJ36" s="285" t="n">
        <f aca="false">AC36+AB36+AA36+T36+S36+R36+Q36+J36+I36+H36+G36</f>
        <v>0</v>
      </c>
      <c r="AK36" s="15"/>
      <c r="AL36" s="277" t="n">
        <f aca="false">C36+M36</f>
        <v>22500</v>
      </c>
      <c r="AM36" s="277" t="n">
        <f aca="false">W36</f>
        <v>0</v>
      </c>
      <c r="AN36" s="277" t="n">
        <f aca="false">SUM(AL36:AM36)</f>
        <v>22500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36637</v>
      </c>
      <c r="AT36" s="313" t="n">
        <f aca="false">+AT35+1</f>
        <v>36637</v>
      </c>
      <c r="AU36" s="15"/>
      <c r="AV36" s="287" t="n">
        <v>50000</v>
      </c>
      <c r="AW36" s="15"/>
      <c r="AX36" s="15" t="n">
        <v>0</v>
      </c>
      <c r="AY36" s="15"/>
      <c r="AZ36" s="275" t="n">
        <f aca="false">+AX36+AV36</f>
        <v>50000</v>
      </c>
      <c r="BA36" s="287" t="n">
        <f aca="false">IF(+AH36-AV36=0,"",AH36-AV36)</f>
        <v>-27500</v>
      </c>
      <c r="BB36" s="15" t="n">
        <v>0</v>
      </c>
      <c r="BC36" s="275" t="n">
        <f aca="false">+BB36+BA36</f>
        <v>-27500</v>
      </c>
      <c r="BD36" s="15"/>
      <c r="BE36" s="287" t="n">
        <f aca="false">IF(ISNUMBER(BA36),0,20000)</f>
        <v>0</v>
      </c>
      <c r="BF36" s="15" t="n">
        <f aca="false">IF(ISNUMBER(BB36),0,30000)</f>
        <v>0</v>
      </c>
      <c r="BG36" s="15" t="n">
        <f aca="false">+BE36+BF36</f>
        <v>0</v>
      </c>
      <c r="BH36" s="275" t="n">
        <f aca="false">IF(ISNUMBER(BC36),0,AZ36-BG36)</f>
        <v>0</v>
      </c>
      <c r="BI36" s="15"/>
      <c r="BJ36" s="314" t="n">
        <f aca="false">IF(ISNUMBER(BC36),BC36,BH36)</f>
        <v>-27500</v>
      </c>
      <c r="BK36" s="315"/>
      <c r="BL36" s="316" t="s">
        <v>96</v>
      </c>
      <c r="BM36" s="317" t="n">
        <f aca="false">+AT36</f>
        <v>36637</v>
      </c>
      <c r="BN36" s="318"/>
      <c r="BO36" s="319" t="n">
        <f aca="false">+[1]Sheet1!Y513</f>
        <v>75</v>
      </c>
      <c r="BP36" s="263" t="n">
        <f aca="false">+[1]Sheet1!Z513</f>
        <v>52</v>
      </c>
      <c r="BQ36" s="320" t="n">
        <f aca="false">+(BO36+BP36)/2</f>
        <v>63.5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90</v>
      </c>
      <c r="B37" s="312" t="n">
        <f aca="false">+B36+1</f>
        <v>22</v>
      </c>
      <c r="C37" s="270" t="n">
        <v>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0</v>
      </c>
      <c r="L37" s="275"/>
      <c r="M37" s="270" t="n">
        <v>20000</v>
      </c>
      <c r="N37" s="276"/>
      <c r="O37" s="272"/>
      <c r="P37" s="276"/>
      <c r="Q37" s="277" t="n">
        <v>0</v>
      </c>
      <c r="R37" s="277" t="n">
        <v>0</v>
      </c>
      <c r="S37" s="277" t="n">
        <v>0</v>
      </c>
      <c r="T37" s="277" t="n">
        <v>0</v>
      </c>
      <c r="U37" s="278" t="n">
        <f aca="false">SUM(M37:T37)</f>
        <v>20000</v>
      </c>
      <c r="V37" s="15"/>
      <c r="W37" s="279" t="n">
        <v>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0</v>
      </c>
      <c r="AE37" s="15"/>
      <c r="AF37" s="283" t="n">
        <f aca="false">+AD37+U37+K37</f>
        <v>20000</v>
      </c>
      <c r="AG37" s="15"/>
      <c r="AH37" s="284" t="n">
        <f aca="false">C37+M37+W37</f>
        <v>20000</v>
      </c>
      <c r="AI37" s="15" t="n">
        <f aca="false">E37+O37+Y37</f>
        <v>0</v>
      </c>
      <c r="AJ37" s="285" t="n">
        <f aca="false">AC37+AB37+AA37+T37+S37+R37+Q37+J37+I37+H37+G37</f>
        <v>0</v>
      </c>
      <c r="AK37" s="15"/>
      <c r="AL37" s="277" t="n">
        <f aca="false">C37+M37</f>
        <v>20000</v>
      </c>
      <c r="AM37" s="277" t="n">
        <f aca="false">W37</f>
        <v>0</v>
      </c>
      <c r="AN37" s="277" t="n">
        <f aca="false">SUM(AL37:AM37)</f>
        <v>20000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36638</v>
      </c>
      <c r="AT37" s="313" t="n">
        <f aca="false">+AT36+1</f>
        <v>36638</v>
      </c>
      <c r="AU37" s="15"/>
      <c r="AV37" s="287" t="n">
        <v>30000</v>
      </c>
      <c r="AW37" s="15"/>
      <c r="AX37" s="15" t="n">
        <v>0</v>
      </c>
      <c r="AY37" s="15"/>
      <c r="AZ37" s="275" t="n">
        <f aca="false">+AX37+AV37</f>
        <v>30000</v>
      </c>
      <c r="BA37" s="287" t="n">
        <f aca="false">IF(+AH37-AV37=0,"",AH37-AV37)</f>
        <v>-10000</v>
      </c>
      <c r="BB37" s="15" t="n">
        <v>0</v>
      </c>
      <c r="BC37" s="275" t="n">
        <f aca="false">+BB37+BA37</f>
        <v>-10000</v>
      </c>
      <c r="BD37" s="15"/>
      <c r="BE37" s="287" t="n">
        <f aca="false">IF(ISNUMBER(BA37),0,20000)</f>
        <v>0</v>
      </c>
      <c r="BF37" s="15" t="n">
        <f aca="false">IF(ISNUMBER(BB37),0,30000)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-10000</v>
      </c>
      <c r="BK37" s="315"/>
      <c r="BL37" s="316" t="s">
        <v>90</v>
      </c>
      <c r="BM37" s="317" t="n">
        <f aca="false">+AT37</f>
        <v>36638</v>
      </c>
      <c r="BN37" s="318"/>
      <c r="BO37" s="319" t="n">
        <f aca="false">+[1]Sheet1!Y514</f>
        <v>78</v>
      </c>
      <c r="BP37" s="263" t="n">
        <f aca="false">+[1]Sheet1!Z514</f>
        <v>52</v>
      </c>
      <c r="BQ37" s="320" t="n">
        <f aca="false">+(BO37+BP37)/2</f>
        <v>65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91</v>
      </c>
      <c r="B38" s="312" t="n">
        <f aca="false">+B37+1</f>
        <v>23</v>
      </c>
      <c r="C38" s="270" t="n">
        <v>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0</v>
      </c>
      <c r="L38" s="275"/>
      <c r="M38" s="270" t="n">
        <v>30000</v>
      </c>
      <c r="N38" s="276"/>
      <c r="O38" s="272"/>
      <c r="P38" s="276"/>
      <c r="Q38" s="277" t="n">
        <v>0</v>
      </c>
      <c r="R38" s="277" t="n">
        <v>0</v>
      </c>
      <c r="S38" s="277" t="n">
        <v>0</v>
      </c>
      <c r="T38" s="277" t="n">
        <v>0</v>
      </c>
      <c r="U38" s="278" t="n">
        <f aca="false">SUM(M38:T38)</f>
        <v>30000</v>
      </c>
      <c r="V38" s="15"/>
      <c r="W38" s="279" t="n">
        <v>40000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40000</v>
      </c>
      <c r="AE38" s="15"/>
      <c r="AF38" s="283" t="n">
        <f aca="false">+AD38+U38+K38</f>
        <v>70000</v>
      </c>
      <c r="AG38" s="15"/>
      <c r="AH38" s="284" t="n">
        <f aca="false">C38+M38+W38</f>
        <v>70000</v>
      </c>
      <c r="AI38" s="15" t="n">
        <f aca="false">E38+O38+Y38</f>
        <v>0</v>
      </c>
      <c r="AJ38" s="285" t="n">
        <f aca="false">AC38+AB38+AA38+T38+S38+R38+Q38+J38+I38+H38+G38</f>
        <v>0</v>
      </c>
      <c r="AK38" s="15"/>
      <c r="AL38" s="277" t="n">
        <f aca="false">C38+M38</f>
        <v>30000</v>
      </c>
      <c r="AM38" s="277" t="n">
        <f aca="false">W38</f>
        <v>40000</v>
      </c>
      <c r="AN38" s="277" t="n">
        <f aca="false">SUM(AL38:AM38)</f>
        <v>70000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36639</v>
      </c>
      <c r="AT38" s="313" t="n">
        <f aca="false">+AT37+1</f>
        <v>36639</v>
      </c>
      <c r="AU38" s="15"/>
      <c r="AV38" s="287" t="n">
        <v>30000</v>
      </c>
      <c r="AW38" s="15"/>
      <c r="AX38" s="15" t="n">
        <v>0</v>
      </c>
      <c r="AY38" s="15"/>
      <c r="AZ38" s="275" t="n">
        <f aca="false">+AX38+AV38</f>
        <v>30000</v>
      </c>
      <c r="BA38" s="287" t="n">
        <f aca="false">IF(+AH38-AV38=0,"",AH38-AV38)</f>
        <v>40000</v>
      </c>
      <c r="BB38" s="15" t="n">
        <v>0</v>
      </c>
      <c r="BC38" s="275" t="n">
        <f aca="false">+BB38+BA38</f>
        <v>40000</v>
      </c>
      <c r="BD38" s="15"/>
      <c r="BE38" s="287" t="n">
        <f aca="false">IF(ISNUMBER(BA38),0,20000)</f>
        <v>0</v>
      </c>
      <c r="BF38" s="15" t="n">
        <f aca="false">IF(ISNUMBER(BB38),0,30000)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40000</v>
      </c>
      <c r="BK38" s="315"/>
      <c r="BL38" s="316" t="s">
        <v>91</v>
      </c>
      <c r="BM38" s="317" t="n">
        <f aca="false">+AT38</f>
        <v>36639</v>
      </c>
      <c r="BN38" s="318"/>
      <c r="BO38" s="319" t="n">
        <f aca="false">+[1]Sheet1!Y515</f>
        <v>88</v>
      </c>
      <c r="BP38" s="263" t="n">
        <f aca="false">+[1]Sheet1!Z515</f>
        <v>65</v>
      </c>
      <c r="BQ38" s="320" t="n">
        <f aca="false">+(BO38+BP38)/2</f>
        <v>76.5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92</v>
      </c>
      <c r="B39" s="312" t="n">
        <f aca="false">+B38+1</f>
        <v>24</v>
      </c>
      <c r="C39" s="270" t="n">
        <v>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0</v>
      </c>
      <c r="L39" s="275"/>
      <c r="M39" s="270" t="n">
        <v>0</v>
      </c>
      <c r="N39" s="276"/>
      <c r="O39" s="272"/>
      <c r="P39" s="276"/>
      <c r="Q39" s="277" t="n">
        <v>30000</v>
      </c>
      <c r="R39" s="277" t="n">
        <v>0</v>
      </c>
      <c r="S39" s="277" t="n">
        <v>0</v>
      </c>
      <c r="T39" s="277" t="n">
        <v>0</v>
      </c>
      <c r="U39" s="278" t="n">
        <f aca="false">SUM(M39:T39)</f>
        <v>30000</v>
      </c>
      <c r="V39" s="15"/>
      <c r="W39" s="279" t="n">
        <v>46250</v>
      </c>
      <c r="X39" s="280"/>
      <c r="Y39" s="272" t="n">
        <v>0</v>
      </c>
      <c r="Z39" s="281"/>
      <c r="AA39" s="272" t="n">
        <f aca="false">30000-Q39</f>
        <v>0</v>
      </c>
      <c r="AB39" s="273" t="n">
        <v>0</v>
      </c>
      <c r="AC39" s="282" t="n">
        <v>0</v>
      </c>
      <c r="AD39" s="274" t="n">
        <f aca="false">SUM(W39:AC39)</f>
        <v>46250</v>
      </c>
      <c r="AE39" s="15"/>
      <c r="AF39" s="283" t="n">
        <f aca="false">+AD39+U39+K39</f>
        <v>76250</v>
      </c>
      <c r="AG39" s="15"/>
      <c r="AH39" s="284" t="n">
        <f aca="false">C39+M39+W39</f>
        <v>46250</v>
      </c>
      <c r="AI39" s="15" t="n">
        <f aca="false">E39+O39+Y39</f>
        <v>0</v>
      </c>
      <c r="AJ39" s="285" t="n">
        <f aca="false">AC39+AB39+AA39+T39+S39+R39+Q39+J39+I39+H39+G39</f>
        <v>30000</v>
      </c>
      <c r="AK39" s="15"/>
      <c r="AL39" s="277" t="n">
        <f aca="false">C39+M39</f>
        <v>0</v>
      </c>
      <c r="AM39" s="277" t="n">
        <f aca="false">W39</f>
        <v>46250</v>
      </c>
      <c r="AN39" s="277" t="n">
        <f aca="false">SUM(AL39:AM39)</f>
        <v>46250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36640</v>
      </c>
      <c r="AT39" s="313" t="n">
        <f aca="false">+AT38+1</f>
        <v>36640</v>
      </c>
      <c r="AU39" s="15"/>
      <c r="AV39" s="287" t="n">
        <v>80000</v>
      </c>
      <c r="AW39" s="15"/>
      <c r="AX39" s="15" t="n">
        <v>30000</v>
      </c>
      <c r="AY39" s="15"/>
      <c r="AZ39" s="275" t="n">
        <f aca="false">+AX39+AV39</f>
        <v>110000</v>
      </c>
      <c r="BA39" s="287" t="n">
        <f aca="false">IF(+AH39-AV39=0,"",AH39-AV39)</f>
        <v>-33750</v>
      </c>
      <c r="BB39" s="15" t="n">
        <v>0</v>
      </c>
      <c r="BC39" s="275" t="n">
        <f aca="false">+BB39+BA39</f>
        <v>-33750</v>
      </c>
      <c r="BD39" s="15"/>
      <c r="BE39" s="287" t="n">
        <f aca="false">IF(ISNUMBER(BA39),0,20000)</f>
        <v>0</v>
      </c>
      <c r="BF39" s="15" t="n">
        <f aca="false">IF(ISNUMBER(BB39),0,30000)</f>
        <v>0</v>
      </c>
      <c r="BG39" s="15" t="n">
        <f aca="false">+BE39+BF39</f>
        <v>0</v>
      </c>
      <c r="BH39" s="275" t="n">
        <f aca="false">IF(ISNUMBER(BC39),0,AZ39-BG39)</f>
        <v>0</v>
      </c>
      <c r="BI39" s="15"/>
      <c r="BJ39" s="314" t="n">
        <f aca="false">IF(ISNUMBER(BC39),BC39,BH39)</f>
        <v>-33750</v>
      </c>
      <c r="BK39" s="315"/>
      <c r="BL39" s="316" t="s">
        <v>92</v>
      </c>
      <c r="BM39" s="317" t="n">
        <f aca="false">+AT39</f>
        <v>36640</v>
      </c>
      <c r="BN39" s="318"/>
      <c r="BO39" s="319" t="n">
        <f aca="false">+[1]Sheet1!Y516</f>
        <v>78</v>
      </c>
      <c r="BP39" s="263" t="n">
        <f aca="false">+[1]Sheet1!Z516</f>
        <v>59</v>
      </c>
      <c r="BQ39" s="320" t="n">
        <f aca="false">+(BO39+BP39)/2</f>
        <v>68.5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.75" hidden="false" customHeight="true" outlineLevel="0" collapsed="false">
      <c r="A40" s="15" t="s">
        <v>93</v>
      </c>
      <c r="B40" s="312" t="n">
        <f aca="false">+B39+1</f>
        <v>25</v>
      </c>
      <c r="C40" s="270" t="n">
        <v>0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0</v>
      </c>
      <c r="L40" s="275"/>
      <c r="M40" s="270" t="n">
        <v>0</v>
      </c>
      <c r="N40" s="276"/>
      <c r="O40" s="272"/>
      <c r="P40" s="276"/>
      <c r="Q40" s="277" t="n">
        <v>30000</v>
      </c>
      <c r="R40" s="277" t="n">
        <v>0</v>
      </c>
      <c r="S40" s="277" t="n">
        <v>0</v>
      </c>
      <c r="T40" s="277" t="n">
        <v>0</v>
      </c>
      <c r="U40" s="278" t="n">
        <f aca="false">SUM(M40:T40)</f>
        <v>30000</v>
      </c>
      <c r="V40" s="15"/>
      <c r="W40" s="279" t="n">
        <v>76875</v>
      </c>
      <c r="X40" s="280"/>
      <c r="Y40" s="272" t="n">
        <v>0</v>
      </c>
      <c r="Z40" s="281"/>
      <c r="AA40" s="272" t="n">
        <f aca="false">30000-Q40</f>
        <v>0</v>
      </c>
      <c r="AB40" s="273" t="n">
        <v>0</v>
      </c>
      <c r="AC40" s="282" t="n">
        <v>0</v>
      </c>
      <c r="AD40" s="274" t="n">
        <f aca="false">SUM(W40:AC40)</f>
        <v>76875</v>
      </c>
      <c r="AE40" s="15"/>
      <c r="AF40" s="283" t="n">
        <f aca="false">+AD40+U40+K40</f>
        <v>106875</v>
      </c>
      <c r="AG40" s="15"/>
      <c r="AH40" s="284" t="n">
        <f aca="false">C40+M40+W40</f>
        <v>76875</v>
      </c>
      <c r="AI40" s="15" t="n">
        <f aca="false">E40+O40+Y40</f>
        <v>0</v>
      </c>
      <c r="AJ40" s="285" t="n">
        <f aca="false">AC40+AB40+AA40+T40+S40+R40+Q40+J40+I40+H40+G40</f>
        <v>30000</v>
      </c>
      <c r="AK40" s="15"/>
      <c r="AL40" s="277" t="n">
        <f aca="false">C40+M40</f>
        <v>0</v>
      </c>
      <c r="AM40" s="277" t="n">
        <f aca="false">W40</f>
        <v>76875</v>
      </c>
      <c r="AN40" s="277" t="n">
        <f aca="false">SUM(AL40:AM40)</f>
        <v>76875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36641</v>
      </c>
      <c r="AT40" s="313" t="n">
        <f aca="false">+AT39+1</f>
        <v>36641</v>
      </c>
      <c r="AU40" s="15"/>
      <c r="AV40" s="287" t="n">
        <v>40000</v>
      </c>
      <c r="AW40" s="15"/>
      <c r="AX40" s="15" t="n">
        <v>30000</v>
      </c>
      <c r="AY40" s="15"/>
      <c r="AZ40" s="275" t="n">
        <f aca="false">+AX40+AV40</f>
        <v>70000</v>
      </c>
      <c r="BA40" s="287" t="n">
        <f aca="false">IF(+AH40-AV40=0,"",AH40-AV40)</f>
        <v>36875</v>
      </c>
      <c r="BB40" s="15" t="n">
        <v>0</v>
      </c>
      <c r="BC40" s="275" t="n">
        <f aca="false">+BB40+BA40</f>
        <v>36875</v>
      </c>
      <c r="BD40" s="15"/>
      <c r="BE40" s="287" t="n">
        <f aca="false">IF(ISNUMBER(BA40),0,20000)</f>
        <v>0</v>
      </c>
      <c r="BF40" s="15" t="n">
        <f aca="false">IF(ISNUMBER(BB40),0,30000)</f>
        <v>0</v>
      </c>
      <c r="BG40" s="15" t="n">
        <f aca="false">+BE40+BF40</f>
        <v>0</v>
      </c>
      <c r="BH40" s="275" t="n">
        <f aca="false">IF(ISNUMBER(BC40),0,AZ40-BG40)</f>
        <v>0</v>
      </c>
      <c r="BI40" s="15"/>
      <c r="BJ40" s="314" t="n">
        <f aca="false">IF(ISNUMBER(BC40),BC40,BH40)</f>
        <v>36875</v>
      </c>
      <c r="BK40" s="315"/>
      <c r="BL40" s="316" t="s">
        <v>93</v>
      </c>
      <c r="BM40" s="317" t="n">
        <f aca="false">+AT40</f>
        <v>36641</v>
      </c>
      <c r="BN40" s="318"/>
      <c r="BO40" s="319" t="n">
        <f aca="false">+[1]Sheet1!Y517</f>
        <v>82</v>
      </c>
      <c r="BP40" s="263" t="n">
        <f aca="false">+[1]Sheet1!Z517</f>
        <v>57</v>
      </c>
      <c r="BQ40" s="320" t="n">
        <f aca="false">+(BO40+BP40)/2</f>
        <v>69.5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94</v>
      </c>
      <c r="B41" s="312" t="n">
        <f aca="false">+B40+1</f>
        <v>26</v>
      </c>
      <c r="C41" s="270" t="n">
        <v>0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0</v>
      </c>
      <c r="L41" s="275"/>
      <c r="M41" s="270"/>
      <c r="N41" s="276"/>
      <c r="O41" s="272"/>
      <c r="P41" s="276"/>
      <c r="Q41" s="277" t="n">
        <v>10000</v>
      </c>
      <c r="R41" s="277" t="n">
        <v>0</v>
      </c>
      <c r="S41" s="277" t="n">
        <v>0</v>
      </c>
      <c r="T41" s="277" t="n">
        <v>0</v>
      </c>
      <c r="U41" s="278" t="n">
        <f aca="false">SUM(M41:T41)</f>
        <v>10000</v>
      </c>
      <c r="V41" s="15"/>
      <c r="W41" s="279" t="n">
        <v>80000</v>
      </c>
      <c r="X41" s="280"/>
      <c r="Y41" s="272" t="n">
        <v>0</v>
      </c>
      <c r="Z41" s="281"/>
      <c r="AA41" s="272" t="n">
        <f aca="false">30000-Q41</f>
        <v>20000</v>
      </c>
      <c r="AB41" s="273"/>
      <c r="AC41" s="282" t="n">
        <v>0</v>
      </c>
      <c r="AD41" s="274" t="n">
        <f aca="false">SUM(W41:AC41)</f>
        <v>100000</v>
      </c>
      <c r="AE41" s="15"/>
      <c r="AF41" s="283" t="n">
        <f aca="false">+AD41+U41+K41</f>
        <v>110000</v>
      </c>
      <c r="AG41" s="15"/>
      <c r="AH41" s="284" t="n">
        <f aca="false">C41+M41+W41</f>
        <v>80000</v>
      </c>
      <c r="AI41" s="15" t="n">
        <f aca="false">E41+O41+Y41</f>
        <v>0</v>
      </c>
      <c r="AJ41" s="285" t="n">
        <f aca="false">AC41+AB41+AA41+T41+S41+R41+Q41+J41+I41+H41+G41</f>
        <v>30000</v>
      </c>
      <c r="AK41" s="15"/>
      <c r="AL41" s="277" t="n">
        <f aca="false">C41+M41</f>
        <v>0</v>
      </c>
      <c r="AM41" s="277" t="n">
        <f aca="false">W41</f>
        <v>80000</v>
      </c>
      <c r="AN41" s="277" t="n">
        <f aca="false">SUM(AL41:AM41)</f>
        <v>80000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36642</v>
      </c>
      <c r="AT41" s="313" t="n">
        <f aca="false">+AT40+1</f>
        <v>36642</v>
      </c>
      <c r="AU41" s="15"/>
      <c r="AV41" s="287" t="n">
        <v>60000</v>
      </c>
      <c r="AW41" s="15"/>
      <c r="AX41" s="15" t="n">
        <v>30000</v>
      </c>
      <c r="AY41" s="15"/>
      <c r="AZ41" s="275" t="n">
        <f aca="false">+AX41+AV41</f>
        <v>90000</v>
      </c>
      <c r="BA41" s="287" t="n">
        <f aca="false">IF(+AH41-AV41=0,"",AH41-AV41)</f>
        <v>20000</v>
      </c>
      <c r="BB41" s="15" t="n">
        <v>0</v>
      </c>
      <c r="BC41" s="275" t="n">
        <f aca="false">+BB41+BA41</f>
        <v>20000</v>
      </c>
      <c r="BD41" s="15"/>
      <c r="BE41" s="287" t="n">
        <f aca="false">IF(ISNUMBER(BA41),0,20000)</f>
        <v>0</v>
      </c>
      <c r="BF41" s="15" t="n">
        <f aca="false">IF(ISNUMBER(BB41),0,30000)</f>
        <v>0</v>
      </c>
      <c r="BG41" s="15" t="n">
        <f aca="false">+BE41+BF41</f>
        <v>0</v>
      </c>
      <c r="BH41" s="275" t="n">
        <f aca="false">IF(ISNUMBER(BC41),0,AZ41-BG41)</f>
        <v>0</v>
      </c>
      <c r="BI41" s="15"/>
      <c r="BJ41" s="314" t="n">
        <f aca="false">IF(ISNUMBER(BC41),BC41,BH41)</f>
        <v>20000</v>
      </c>
      <c r="BK41" s="315"/>
      <c r="BL41" s="316" t="s">
        <v>94</v>
      </c>
      <c r="BM41" s="317" t="n">
        <f aca="false">+AT41</f>
        <v>36642</v>
      </c>
      <c r="BN41" s="318"/>
      <c r="BO41" s="319" t="n">
        <f aca="false">+[1]Sheet1!Y518</f>
        <v>85</v>
      </c>
      <c r="BP41" s="263" t="n">
        <f aca="false">+[1]Sheet1!Z518</f>
        <v>59</v>
      </c>
      <c r="BQ41" s="320" t="n">
        <f aca="false">+(BO41+BP41)/2</f>
        <v>72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s">
        <v>95</v>
      </c>
      <c r="B42" s="312" t="n">
        <f aca="false">+B41+1</f>
        <v>27</v>
      </c>
      <c r="C42" s="270" t="n">
        <v>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0</v>
      </c>
      <c r="L42" s="275"/>
      <c r="M42" s="270" t="n">
        <v>17500</v>
      </c>
      <c r="N42" s="276"/>
      <c r="O42" s="272"/>
      <c r="P42" s="276"/>
      <c r="Q42" s="277" t="n">
        <v>0</v>
      </c>
      <c r="R42" s="277" t="n">
        <v>0</v>
      </c>
      <c r="S42" s="277" t="n">
        <v>0</v>
      </c>
      <c r="T42" s="277" t="n">
        <v>0</v>
      </c>
      <c r="U42" s="278" t="n">
        <f aca="false">SUM(M42:T42)</f>
        <v>17500</v>
      </c>
      <c r="V42" s="15"/>
      <c r="W42" s="279" t="n">
        <v>0</v>
      </c>
      <c r="X42" s="280"/>
      <c r="Y42" s="272" t="n">
        <v>0</v>
      </c>
      <c r="Z42" s="281"/>
      <c r="AA42" s="321" t="n">
        <v>50000</v>
      </c>
      <c r="AB42" s="273"/>
      <c r="AC42" s="282" t="n">
        <v>25000</v>
      </c>
      <c r="AD42" s="274" t="n">
        <f aca="false">SUM(W42:AC42)</f>
        <v>75000</v>
      </c>
      <c r="AE42" s="15"/>
      <c r="AF42" s="283" t="n">
        <f aca="false">+AD42+U42+K42</f>
        <v>92500</v>
      </c>
      <c r="AG42" s="15"/>
      <c r="AH42" s="284" t="n">
        <f aca="false">C42+M42+W42</f>
        <v>17500</v>
      </c>
      <c r="AI42" s="15" t="n">
        <f aca="false">E42+O42+Y42</f>
        <v>0</v>
      </c>
      <c r="AJ42" s="285" t="n">
        <f aca="false">AC42+AB42+AA42+T42+S42+R42+Q42+J42+I42+H42+G42</f>
        <v>75000</v>
      </c>
      <c r="AK42" s="15"/>
      <c r="AL42" s="277" t="n">
        <f aca="false">C42+M42</f>
        <v>17500</v>
      </c>
      <c r="AM42" s="277" t="n">
        <f aca="false">W42</f>
        <v>0</v>
      </c>
      <c r="AN42" s="277" t="n">
        <f aca="false">SUM(AL42:AM42)</f>
        <v>17500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36643</v>
      </c>
      <c r="AT42" s="313" t="n">
        <f aca="false">+AT41+1</f>
        <v>36643</v>
      </c>
      <c r="AU42" s="15"/>
      <c r="AV42" s="287" t="n">
        <v>50000</v>
      </c>
      <c r="AW42" s="15"/>
      <c r="AX42" s="15" t="n">
        <v>75000</v>
      </c>
      <c r="AY42" s="15"/>
      <c r="AZ42" s="275" t="n">
        <f aca="false">+AX42+AV42</f>
        <v>125000</v>
      </c>
      <c r="BA42" s="287" t="n">
        <f aca="false">IF(+AH42-AV42=0,"",AH42-AV42)</f>
        <v>-32500</v>
      </c>
      <c r="BB42" s="15" t="n">
        <v>0</v>
      </c>
      <c r="BC42" s="275" t="n">
        <f aca="false">+BB42+BA42</f>
        <v>-32500</v>
      </c>
      <c r="BD42" s="15"/>
      <c r="BE42" s="287" t="n">
        <f aca="false">IF(ISNUMBER(BA42),0,20000)</f>
        <v>0</v>
      </c>
      <c r="BF42" s="15" t="n">
        <f aca="false">IF(ISNUMBER(BB42),0,30000)</f>
        <v>0</v>
      </c>
      <c r="BG42" s="15" t="n">
        <f aca="false">+BE42+BF42</f>
        <v>0</v>
      </c>
      <c r="BH42" s="275" t="n">
        <f aca="false">IF(ISNUMBER(BC42),0,AZ42-BG42)</f>
        <v>0</v>
      </c>
      <c r="BI42" s="15"/>
      <c r="BJ42" s="314" t="n">
        <f aca="false">IF(ISNUMBER(BC42),BC42,BH42)</f>
        <v>-32500</v>
      </c>
      <c r="BK42" s="315"/>
      <c r="BL42" s="316" t="s">
        <v>95</v>
      </c>
      <c r="BM42" s="317" t="n">
        <f aca="false">+AT42</f>
        <v>36643</v>
      </c>
      <c r="BN42" s="318"/>
      <c r="BO42" s="319" t="n">
        <f aca="false">+[1]Sheet1!Y519</f>
        <v>74</v>
      </c>
      <c r="BP42" s="263" t="n">
        <f aca="false">+[1]Sheet1!Z519</f>
        <v>61</v>
      </c>
      <c r="BQ42" s="320" t="n">
        <f aca="false">+(BO42+BP42)/2</f>
        <v>67.5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96</v>
      </c>
      <c r="B43" s="312" t="n">
        <f aca="false">+B42+1</f>
        <v>28</v>
      </c>
      <c r="C43" s="270" t="n">
        <v>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0</v>
      </c>
      <c r="L43" s="275"/>
      <c r="M43" s="270" t="n">
        <v>625</v>
      </c>
      <c r="N43" s="276"/>
      <c r="O43" s="272"/>
      <c r="P43" s="276"/>
      <c r="Q43" s="277" t="n">
        <v>30000</v>
      </c>
      <c r="R43" s="277" t="n">
        <v>0</v>
      </c>
      <c r="S43" s="277" t="n">
        <v>0</v>
      </c>
      <c r="T43" s="277" t="n">
        <v>0</v>
      </c>
      <c r="U43" s="278" t="n">
        <f aca="false">SUM(M43:T43)</f>
        <v>30625</v>
      </c>
      <c r="V43" s="15"/>
      <c r="W43" s="279" t="n">
        <v>46042</v>
      </c>
      <c r="X43" s="280"/>
      <c r="Y43" s="272" t="n">
        <v>0</v>
      </c>
      <c r="Z43" s="281"/>
      <c r="AA43" s="272" t="n">
        <v>0</v>
      </c>
      <c r="AB43" s="273"/>
      <c r="AC43" s="282" t="n">
        <v>25000</v>
      </c>
      <c r="AD43" s="274" t="n">
        <f aca="false">SUM(W43:AC43)</f>
        <v>71042</v>
      </c>
      <c r="AE43" s="15"/>
      <c r="AF43" s="283" t="n">
        <f aca="false">+AD43+U43+K43</f>
        <v>101667</v>
      </c>
      <c r="AG43" s="15"/>
      <c r="AH43" s="284" t="n">
        <f aca="false">C43+M43+W43</f>
        <v>46667</v>
      </c>
      <c r="AI43" s="15" t="n">
        <f aca="false">E43+O43+Y43</f>
        <v>0</v>
      </c>
      <c r="AJ43" s="285" t="n">
        <f aca="false">AC43+AB43+AA43+T43+S43+R43+Q43+J43+I43+H43+G43</f>
        <v>55000</v>
      </c>
      <c r="AK43" s="15"/>
      <c r="AL43" s="277" t="n">
        <f aca="false">C43+M43</f>
        <v>625</v>
      </c>
      <c r="AM43" s="277" t="n">
        <f aca="false">W43</f>
        <v>46042</v>
      </c>
      <c r="AN43" s="277" t="n">
        <f aca="false">SUM(AL43:AM43)</f>
        <v>46667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36644</v>
      </c>
      <c r="AT43" s="313" t="n">
        <f aca="false">+AT42+1</f>
        <v>36644</v>
      </c>
      <c r="AU43" s="15"/>
      <c r="AV43" s="287" t="n">
        <v>60000</v>
      </c>
      <c r="AW43" s="15"/>
      <c r="AX43" s="15" t="n">
        <v>55000</v>
      </c>
      <c r="AY43" s="15"/>
      <c r="AZ43" s="275" t="n">
        <f aca="false">+AX43+AV43</f>
        <v>115000</v>
      </c>
      <c r="BA43" s="287" t="n">
        <f aca="false">IF(+AH43-AV43=0,"",AH43-AV43)</f>
        <v>-13333</v>
      </c>
      <c r="BB43" s="15" t="str">
        <f aca="false">IF(+AJ43-AX43=0,"",AJ43-AX43)</f>
        <v/>
      </c>
      <c r="BC43" s="275" t="e">
        <f aca="false">+BB43+BA43</f>
        <v>#VALUE!</v>
      </c>
      <c r="BD43" s="15"/>
      <c r="BE43" s="287" t="n">
        <f aca="false">IF(ISNUMBER(BA43),0,20000)</f>
        <v>0</v>
      </c>
      <c r="BF43" s="15" t="n">
        <f aca="false">IF(ISNUMBER(BB43),0,30000)</f>
        <v>30000</v>
      </c>
      <c r="BG43" s="15" t="n">
        <f aca="false">+BE43+BF43</f>
        <v>30000</v>
      </c>
      <c r="BH43" s="275" t="n">
        <f aca="false">IF(ISNUMBER(BC43),0,AZ43-BG43)</f>
        <v>85000</v>
      </c>
      <c r="BI43" s="15"/>
      <c r="BJ43" s="314" t="n">
        <f aca="false">IF(ISNUMBER(BC43),BC43,BH43)</f>
        <v>85000</v>
      </c>
      <c r="BK43" s="315"/>
      <c r="BL43" s="316" t="s">
        <v>96</v>
      </c>
      <c r="BM43" s="317" t="n">
        <f aca="false">+AT43</f>
        <v>36644</v>
      </c>
      <c r="BN43" s="318"/>
      <c r="BO43" s="319" t="n">
        <f aca="false">+[1]Sheet1!Y520</f>
        <v>80</v>
      </c>
      <c r="BP43" s="263" t="n">
        <f aca="false">+[1]Sheet1!Z520</f>
        <v>53</v>
      </c>
      <c r="BQ43" s="320" t="n">
        <f aca="false">+(BO43+BP43)/2</f>
        <v>66.5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90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0</v>
      </c>
      <c r="N44" s="276"/>
      <c r="O44" s="272"/>
      <c r="P44" s="276"/>
      <c r="Q44" s="277" t="n">
        <v>0</v>
      </c>
      <c r="R44" s="277" t="n">
        <v>0</v>
      </c>
      <c r="S44" s="277" t="n">
        <v>0</v>
      </c>
      <c r="T44" s="277" t="n">
        <v>0</v>
      </c>
      <c r="U44" s="278" t="n">
        <f aca="false">SUM(M44:T44)</f>
        <v>0</v>
      </c>
      <c r="V44" s="15"/>
      <c r="W44" s="279" t="n">
        <v>0</v>
      </c>
      <c r="X44" s="322"/>
      <c r="Y44" s="272" t="n">
        <v>0</v>
      </c>
      <c r="Z44" s="323"/>
      <c r="AA44" s="272" t="n">
        <v>0</v>
      </c>
      <c r="AB44" s="273"/>
      <c r="AC44" s="282" t="n">
        <v>0</v>
      </c>
      <c r="AD44" s="274" t="n">
        <f aca="false">SUM(W44:AC44)</f>
        <v>0</v>
      </c>
      <c r="AE44" s="15"/>
      <c r="AF44" s="283" t="n">
        <f aca="false">+AD44+U44+K44</f>
        <v>0</v>
      </c>
      <c r="AG44" s="15"/>
      <c r="AH44" s="284" t="n">
        <f aca="false">C44+M44+W44</f>
        <v>0</v>
      </c>
      <c r="AI44" s="15" t="n">
        <f aca="false">E44+O44+Y44</f>
        <v>0</v>
      </c>
      <c r="AJ44" s="285" t="n">
        <f aca="false">AC44+AB44+AA44+T44+S44+R44+Q44+J44+I44+H44+G44</f>
        <v>0</v>
      </c>
      <c r="AK44" s="15"/>
      <c r="AL44" s="277" t="n">
        <f aca="false">C44+M44</f>
        <v>0</v>
      </c>
      <c r="AM44" s="277" t="n">
        <f aca="false">W44</f>
        <v>0</v>
      </c>
      <c r="AN44" s="277" t="n">
        <f aca="false">SUM(AL44:AM44)</f>
        <v>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36645</v>
      </c>
      <c r="AT44" s="313" t="n">
        <f aca="false">+AT43+1</f>
        <v>36645</v>
      </c>
      <c r="AU44" s="15"/>
      <c r="AV44" s="287" t="n">
        <v>30000</v>
      </c>
      <c r="AW44" s="15"/>
      <c r="AX44" s="15" t="n">
        <v>0</v>
      </c>
      <c r="AY44" s="15"/>
      <c r="AZ44" s="275" t="n">
        <f aca="false">+AX44+AV44</f>
        <v>30000</v>
      </c>
      <c r="BA44" s="287" t="n">
        <f aca="false">IF(+AH44-AV44=0,"",AH44-AV44)</f>
        <v>-30000</v>
      </c>
      <c r="BB44" s="15" t="str">
        <f aca="false">IF(+AJ44-AX44=0,"",AJ44-AX44)</f>
        <v/>
      </c>
      <c r="BC44" s="275" t="e">
        <f aca="false">+BB44+BA44</f>
        <v>#VALUE!</v>
      </c>
      <c r="BD44" s="15"/>
      <c r="BE44" s="287" t="n">
        <f aca="false">IF(ISNUMBER(BA44),0,20000)</f>
        <v>0</v>
      </c>
      <c r="BF44" s="15" t="n">
        <f aca="false">IF(ISNUMBER(BB44),0,30000)</f>
        <v>30000</v>
      </c>
      <c r="BG44" s="15" t="n">
        <f aca="false">+BE44+BF44</f>
        <v>30000</v>
      </c>
      <c r="BH44" s="275" t="n">
        <f aca="false">IF(ISNUMBER(BC44),0,AZ44-BG44)</f>
        <v>0</v>
      </c>
      <c r="BI44" s="15"/>
      <c r="BJ44" s="314" t="n">
        <f aca="false">IF(ISNUMBER(BC44),BC44,BH44)</f>
        <v>0</v>
      </c>
      <c r="BK44" s="315"/>
      <c r="BL44" s="316" t="s">
        <v>90</v>
      </c>
      <c r="BM44" s="317" t="n">
        <f aca="false">+AT44</f>
        <v>36645</v>
      </c>
      <c r="BN44" s="318"/>
      <c r="BO44" s="319" t="n">
        <f aca="false">+[1]Sheet1!Y521</f>
        <v>84</v>
      </c>
      <c r="BP44" s="263" t="n">
        <f aca="false">+[1]Sheet1!Z521</f>
        <v>59</v>
      </c>
      <c r="BQ44" s="320" t="n">
        <f aca="false">+(BO44+BP44)/2</f>
        <v>71.5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91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20833</v>
      </c>
      <c r="N45" s="276"/>
      <c r="O45" s="272"/>
      <c r="P45" s="276"/>
      <c r="Q45" s="277" t="n">
        <v>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20833</v>
      </c>
      <c r="V45" s="15"/>
      <c r="W45" s="279" t="n">
        <v>0</v>
      </c>
      <c r="X45" s="322"/>
      <c r="Y45" s="272" t="n">
        <v>0</v>
      </c>
      <c r="Z45" s="323"/>
      <c r="AA45" s="272" t="n">
        <v>0</v>
      </c>
      <c r="AB45" s="273"/>
      <c r="AC45" s="282" t="n">
        <v>0</v>
      </c>
      <c r="AD45" s="274" t="n">
        <f aca="false">SUM(W45:AC45)</f>
        <v>0</v>
      </c>
      <c r="AE45" s="15"/>
      <c r="AF45" s="283" t="n">
        <f aca="false">+AD45+U45+K45</f>
        <v>20833</v>
      </c>
      <c r="AG45" s="15"/>
      <c r="AH45" s="324" t="n">
        <f aca="false">C45+M45+W45</f>
        <v>20833</v>
      </c>
      <c r="AI45" s="15" t="n">
        <f aca="false">E45+O45+Y45</f>
        <v>0</v>
      </c>
      <c r="AJ45" s="285" t="n">
        <f aca="false">AC45+AB45+AA45+T45+S45+R45+Q45+J45+I45+H45+G45</f>
        <v>0</v>
      </c>
      <c r="AK45" s="15"/>
      <c r="AL45" s="277" t="n">
        <f aca="false">C45+M45</f>
        <v>20833</v>
      </c>
      <c r="AM45" s="277" t="n">
        <f aca="false">W45</f>
        <v>0</v>
      </c>
      <c r="AN45" s="277" t="n">
        <f aca="false">SUM(AL45:AM45)</f>
        <v>20833</v>
      </c>
      <c r="AO45" s="15"/>
      <c r="AP45" s="263" t="str">
        <f aca="false">IF(now-1&gt;AS45,1,"")</f>
        <v/>
      </c>
      <c r="AQ45" s="15"/>
      <c r="AR45" s="15"/>
      <c r="AS45" s="15" t="n">
        <f aca="false">AS44+1</f>
        <v>36646</v>
      </c>
      <c r="AT45" s="313" t="n">
        <f aca="false">+AT44+1</f>
        <v>36646</v>
      </c>
      <c r="AU45" s="15"/>
      <c r="AV45" s="287" t="n">
        <v>30000</v>
      </c>
      <c r="AW45" s="15"/>
      <c r="AX45" s="15" t="n">
        <v>0</v>
      </c>
      <c r="AY45" s="15"/>
      <c r="AZ45" s="275" t="n">
        <f aca="false">+AX45+AV45</f>
        <v>30000</v>
      </c>
      <c r="BA45" s="287" t="n">
        <f aca="false">IF(+AH45-AV45=0,"",AH45-AV45)</f>
        <v>-9167</v>
      </c>
      <c r="BB45" s="15" t="str">
        <f aca="false">IF(+AJ45-AX45=0,"",AJ45-AX45)</f>
        <v/>
      </c>
      <c r="BC45" s="275" t="e">
        <f aca="false">+BB45+BA45</f>
        <v>#VALUE!</v>
      </c>
      <c r="BD45" s="15"/>
      <c r="BE45" s="287" t="n">
        <f aca="false">IF(ISNUMBER(BA45),0,20000)</f>
        <v>0</v>
      </c>
      <c r="BF45" s="15" t="n">
        <f aca="false">IF(ISNUMBER(BB45),0,30000)</f>
        <v>30000</v>
      </c>
      <c r="BG45" s="15" t="n">
        <f aca="false">+BE45+BF45</f>
        <v>30000</v>
      </c>
      <c r="BH45" s="275" t="n">
        <f aca="false">IF(ISNUMBER(BC45),0,AZ45-BG45)</f>
        <v>0</v>
      </c>
      <c r="BI45" s="15"/>
      <c r="BJ45" s="314" t="n">
        <f aca="false">IF(ISNUMBER(BC45),BC45,BH45)</f>
        <v>0</v>
      </c>
      <c r="BK45" s="315"/>
      <c r="BL45" s="316" t="s">
        <v>91</v>
      </c>
      <c r="BM45" s="317" t="n">
        <f aca="false">+AT45</f>
        <v>36646</v>
      </c>
      <c r="BN45" s="318"/>
      <c r="BO45" s="319" t="n">
        <f aca="false">+[1]Sheet1!Y522</f>
        <v>79</v>
      </c>
      <c r="BP45" s="263" t="n">
        <f aca="false">+[1]Sheet1!Z522</f>
        <v>62</v>
      </c>
      <c r="BQ45" s="320" t="n">
        <f aca="false">+(BO45+BP45)/2</f>
        <v>70.5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36" t="s">
        <v>92</v>
      </c>
      <c r="B46" s="325" t="n">
        <v>1</v>
      </c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 t="n">
        <v>0</v>
      </c>
      <c r="N46" s="81"/>
      <c r="O46" s="328"/>
      <c r="P46" s="81"/>
      <c r="Q46" s="213" t="n">
        <v>0</v>
      </c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0</v>
      </c>
      <c r="W46" s="206" t="n">
        <v>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0</v>
      </c>
      <c r="AE46" s="36"/>
      <c r="AF46" s="222" t="n">
        <f aca="false">+AD46+U46+K46</f>
        <v>0</v>
      </c>
      <c r="AG46" s="36"/>
      <c r="AH46" s="170" t="n">
        <f aca="false">C46+M46+W46</f>
        <v>0</v>
      </c>
      <c r="AI46" s="172" t="n">
        <f aca="false">E46+O46+Y46</f>
        <v>0</v>
      </c>
      <c r="AJ46" s="51" t="n">
        <f aca="false">AC46+AB46+AA46+T46+S46+R46+Q46+J46+I46+H46+G46</f>
        <v>0</v>
      </c>
      <c r="AK46" s="36"/>
      <c r="AL46" s="198" t="n">
        <f aca="false">C46+M46</f>
        <v>0</v>
      </c>
      <c r="AM46" s="198" t="n">
        <f aca="false">W46</f>
        <v>0</v>
      </c>
      <c r="AN46" s="199" t="n">
        <f aca="false">SUM(AL46:AM46)</f>
        <v>0</v>
      </c>
      <c r="AO46" s="36"/>
      <c r="AP46" s="161" t="str">
        <f aca="false">IF(now-1&gt;AS46,1,"")</f>
        <v/>
      </c>
      <c r="AS46" s="1" t="n">
        <f aca="false">AS45+1</f>
        <v>36647</v>
      </c>
      <c r="AT46" s="332" t="n">
        <f aca="false">+AT45+1</f>
        <v>36647</v>
      </c>
      <c r="AU46" s="36"/>
      <c r="AV46" s="333"/>
      <c r="AW46" s="36"/>
      <c r="AX46" s="36"/>
      <c r="AY46" s="36"/>
      <c r="AZ46" s="210" t="n">
        <f aca="false">+AX46+AV46</f>
        <v>0</v>
      </c>
      <c r="BA46" s="333" t="str">
        <f aca="false">IF(+AH46-AV46=0,"",AH46-AV46)</f>
        <v/>
      </c>
      <c r="BB46" s="36" t="str">
        <f aca="false">IF(+AJ46-AX46=0,"",AJ46-AX46)</f>
        <v/>
      </c>
      <c r="BC46" s="210" t="n">
        <v>0</v>
      </c>
      <c r="BD46" s="36"/>
      <c r="BE46" s="333" t="n">
        <v>0</v>
      </c>
      <c r="BF46" s="36" t="n">
        <v>0</v>
      </c>
      <c r="BG46" s="36" t="n">
        <v>0</v>
      </c>
      <c r="BH46" s="210" t="n">
        <f aca="false">IF(ISNUMBER(BC46),0,AZ46-BG46)</f>
        <v>0</v>
      </c>
      <c r="BI46" s="36"/>
      <c r="BJ46" s="334" t="n">
        <f aca="false">IF(ISNUMBER(BC46),BC46,BH46)</f>
        <v>0</v>
      </c>
      <c r="BK46" s="335"/>
      <c r="BL46" s="336" t="s">
        <v>92</v>
      </c>
      <c r="BM46" s="337" t="n">
        <f aca="false">+AT46</f>
        <v>36647</v>
      </c>
      <c r="BN46" s="338"/>
      <c r="BO46" s="339" t="n">
        <f aca="false">+[1]Sheet1!Y523</f>
        <v>76</v>
      </c>
      <c r="BP46" s="307" t="n">
        <f aca="false">+[1]Sheet1!Z523</f>
        <v>62</v>
      </c>
      <c r="BQ46" s="340" t="n">
        <f aca="false">+(BO46+BP46)/2</f>
        <v>69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560000</v>
      </c>
      <c r="D48" s="158"/>
      <c r="E48" s="158" t="n">
        <f aca="false">SUM(E16:E46)</f>
        <v>0</v>
      </c>
      <c r="F48" s="158"/>
      <c r="G48" s="158" t="n">
        <f aca="false">SUM(G16:G46)</f>
        <v>20000</v>
      </c>
      <c r="H48" s="158" t="n">
        <f aca="false">SUM(H16:H46)</f>
        <v>0</v>
      </c>
      <c r="I48" s="158" t="n">
        <f aca="false">SUM(I16:I46)</f>
        <v>20000</v>
      </c>
      <c r="J48" s="158" t="n">
        <f aca="false">SUM(J16:J46)</f>
        <v>0</v>
      </c>
      <c r="K48" s="158" t="n">
        <f aca="false">SUM(K16:K46)</f>
        <v>600000</v>
      </c>
      <c r="L48" s="158"/>
      <c r="M48" s="158" t="n">
        <f aca="false">SUM(M16:M46)</f>
        <v>450000</v>
      </c>
      <c r="N48" s="158"/>
      <c r="O48" s="158" t="n">
        <f aca="false">SUM(O16:O46)</f>
        <v>0</v>
      </c>
      <c r="P48" s="158"/>
      <c r="Q48" s="158" t="n">
        <f aca="false">SUM(Q16:Q46)</f>
        <v>450000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900000</v>
      </c>
      <c r="V48" s="158"/>
      <c r="W48" s="158" t="n">
        <f aca="false">SUM(W16:W46)</f>
        <v>345582</v>
      </c>
      <c r="X48" s="158"/>
      <c r="Y48" s="158" t="n">
        <f aca="false">SUM(Y16:Y46)</f>
        <v>0</v>
      </c>
      <c r="Z48" s="158"/>
      <c r="AA48" s="158" t="n">
        <f aca="false">SUM(AA16:AA46)</f>
        <v>100000</v>
      </c>
      <c r="AB48" s="158" t="n">
        <f aca="false">SUM(AB16:AB46)</f>
        <v>0</v>
      </c>
      <c r="AC48" s="158" t="n">
        <f aca="false">SUM(AC16:AC46)</f>
        <v>50000</v>
      </c>
      <c r="AD48" s="158" t="n">
        <f aca="false">SUM(AD16:AD46)</f>
        <v>495582</v>
      </c>
      <c r="AE48" s="158"/>
      <c r="AF48" s="158" t="n">
        <f aca="false">SUM(AF16:AF47)</f>
        <v>1995582</v>
      </c>
      <c r="AG48" s="158"/>
      <c r="AH48" s="158" t="n">
        <f aca="false">SUM(AH16:AH47)</f>
        <v>1355582</v>
      </c>
      <c r="AI48" s="158" t="n">
        <f aca="false">SUM(AI16:AI47)</f>
        <v>0</v>
      </c>
      <c r="AJ48" s="158" t="n">
        <f aca="false">SUM(AJ16:AJ47)</f>
        <v>640000</v>
      </c>
      <c r="AK48" s="158"/>
      <c r="AL48" s="158" t="n">
        <f aca="false">SUM(AL16:AL46)</f>
        <v>1010000</v>
      </c>
      <c r="AM48" s="158" t="n">
        <f aca="false">SUM(AM16:AM46)</f>
        <v>345582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75.3870967741936</v>
      </c>
      <c r="BP48" s="77" t="n">
        <f aca="false">AVERAGE(BP16:BP46)</f>
        <v>55.3548387096774</v>
      </c>
      <c r="BQ48" s="77" t="n">
        <f aca="false">AVERAGE(BQ16:BQ46)</f>
        <v>65.3709677419355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">
        <v>81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20689.6551724138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30316.1034482759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20833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20833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DSUM(tufco,"wbtotal",cnt)+Mar!S58</f>
        <v>3609167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DSUM(tufco,"hplrtotal",cnt)+Mar!H61</f>
        <v>2875000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17089.0344827586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1095582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DSUM(tufco,"gdtotal",cnt)+Mar!S65</f>
        <v>2125788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I65+Mar!H66</f>
        <v>5000788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L16" activePane="bottomRight" state="frozen"/>
      <selection pane="topLeft" activeCell="A3" activeCellId="0" sqref="A3"/>
      <selection pane="topRight" activeCell="L3" activeCellId="0" sqref="L3"/>
      <selection pane="bottomLeft" activeCell="A16" activeCellId="0" sqref="A16"/>
      <selection pane="bottomRight" activeCell="R27" activeCellId="0" sqref="R27:R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56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31</v>
      </c>
      <c r="D2" s="7"/>
      <c r="E2" s="8"/>
      <c r="F2" s="7"/>
      <c r="I2" s="9" t="n">
        <v>40000</v>
      </c>
      <c r="J2" s="10" t="n">
        <v>30000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36647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36678</v>
      </c>
      <c r="AT5" s="1" t="s">
        <v>6</v>
      </c>
      <c r="AV5" s="13"/>
    </row>
    <row r="6" customFormat="false" ht="19.5" hidden="false" customHeight="false" outlineLevel="0" collapsed="false">
      <c r="B6" s="14" t="s">
        <v>97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36678</v>
      </c>
      <c r="AT6" s="306" t="n">
        <f aca="true">NOW()</f>
        <v>45926.9765006943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98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99</v>
      </c>
      <c r="K10" s="43" t="n">
        <f aca="false">hplr</f>
        <v>40000</v>
      </c>
      <c r="M10" s="41" t="s">
        <v>18</v>
      </c>
      <c r="O10" s="42"/>
      <c r="S10" s="42" t="str">
        <f aca="false">I10</f>
        <v>May Nom:</v>
      </c>
      <c r="T10" s="44" t="n">
        <f aca="false">wb</f>
        <v>30000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1240000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930000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s">
        <v>38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92</v>
      </c>
      <c r="B16" s="312" t="n">
        <v>1</v>
      </c>
      <c r="C16" s="270" t="n">
        <v>25000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25000</v>
      </c>
      <c r="L16" s="275"/>
      <c r="M16" s="270" t="n">
        <v>0</v>
      </c>
      <c r="N16" s="276"/>
      <c r="O16" s="272"/>
      <c r="P16" s="276"/>
      <c r="Q16" s="277" t="n">
        <v>30000</v>
      </c>
      <c r="R16" s="277"/>
      <c r="S16" s="277" t="n">
        <v>0</v>
      </c>
      <c r="T16" s="277" t="n">
        <v>0</v>
      </c>
      <c r="U16" s="278" t="n">
        <f aca="false">SUM(M16:T16)</f>
        <v>30000</v>
      </c>
      <c r="V16" s="15"/>
      <c r="W16" s="279" t="n">
        <f aca="false">IF(AP16=1,0,IF((40000-M16-C16)&lt;0,0,40000-M16-C16))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55000</v>
      </c>
      <c r="AG16" s="15"/>
      <c r="AH16" s="284" t="n">
        <f aca="false">C16+M16+W16</f>
        <v>25000</v>
      </c>
      <c r="AI16" s="15" t="n">
        <f aca="false">E16+O16+Y16</f>
        <v>0</v>
      </c>
      <c r="AJ16" s="285" t="n">
        <f aca="false">AC16+AB16+AA16+T16+S16+R16+Q16+J16+I16+H16+G16</f>
        <v>30000</v>
      </c>
      <c r="AK16" s="15"/>
      <c r="AL16" s="277" t="n">
        <f aca="false">C16+M16</f>
        <v>25000</v>
      </c>
      <c r="AM16" s="277" t="n">
        <f aca="false">W16</f>
        <v>0</v>
      </c>
      <c r="AN16" s="277" t="n">
        <f aca="false">SUM(AL16:AM16)</f>
        <v>25000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36647</v>
      </c>
      <c r="AT16" s="313" t="n">
        <v>36647</v>
      </c>
      <c r="AU16" s="15"/>
      <c r="AV16" s="287" t="n">
        <v>80000</v>
      </c>
      <c r="AW16" s="15"/>
      <c r="AX16" s="15" t="n">
        <v>30000</v>
      </c>
      <c r="AY16" s="15"/>
      <c r="AZ16" s="275" t="n">
        <f aca="false">+AX16+AV16</f>
        <v>110000</v>
      </c>
      <c r="BA16" s="287" t="n">
        <f aca="false">IF(+AH16-AV16=0,"",AH16-AV16)</f>
        <v>-55000</v>
      </c>
      <c r="BB16" s="15" t="n">
        <v>0</v>
      </c>
      <c r="BC16" s="275" t="n">
        <f aca="false">+BB16+BA16</f>
        <v>-55000</v>
      </c>
      <c r="BD16" s="15"/>
      <c r="BE16" s="287" t="n">
        <f aca="false">IF(ISNUMBER(BA16),0,40000)</f>
        <v>0</v>
      </c>
      <c r="BF16" s="15" t="n">
        <f aca="false">IF(ISNUMBER(BB16),0,30000)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-55000</v>
      </c>
      <c r="BK16" s="315"/>
      <c r="BL16" s="316" t="str">
        <f aca="false">+A16</f>
        <v>Mon</v>
      </c>
      <c r="BM16" s="317" t="n">
        <v>36647</v>
      </c>
      <c r="BN16" s="318"/>
      <c r="BO16" s="319" t="n">
        <f aca="false">+[1]Sheet1!Y523</f>
        <v>76</v>
      </c>
      <c r="BP16" s="263" t="n">
        <f aca="false">+[1]Sheet1!Z523</f>
        <v>62</v>
      </c>
      <c r="BQ16" s="320" t="n">
        <f aca="false">+(BO16+BP16)/2</f>
        <v>69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93</v>
      </c>
      <c r="B17" s="312" t="n">
        <f aca="false">+B16+1</f>
        <v>2</v>
      </c>
      <c r="C17" s="270" t="n">
        <v>63750</v>
      </c>
      <c r="D17" s="271"/>
      <c r="E17" s="272"/>
      <c r="F17" s="271"/>
      <c r="G17" s="273" t="n">
        <v>0</v>
      </c>
      <c r="H17" s="273"/>
      <c r="I17" s="273"/>
      <c r="J17" s="273" t="n">
        <f aca="false">J16</f>
        <v>0</v>
      </c>
      <c r="K17" s="274" t="n">
        <f aca="false">SUM(C17:J17)</f>
        <v>63750</v>
      </c>
      <c r="L17" s="275"/>
      <c r="M17" s="270" t="n">
        <v>30000</v>
      </c>
      <c r="N17" s="276"/>
      <c r="O17" s="272"/>
      <c r="P17" s="276"/>
      <c r="Q17" s="277" t="n">
        <v>30000</v>
      </c>
      <c r="R17" s="277" t="n">
        <v>0</v>
      </c>
      <c r="S17" s="277" t="n">
        <v>0</v>
      </c>
      <c r="T17" s="277" t="n">
        <v>0</v>
      </c>
      <c r="U17" s="278" t="n">
        <f aca="false">SUM(M17:T17)</f>
        <v>60000</v>
      </c>
      <c r="V17" s="15"/>
      <c r="W17" s="279" t="n">
        <f aca="false">IF(AP17=1,0,IF((40000-M17-C17)&lt;0,0,40000-M17-C17))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123750</v>
      </c>
      <c r="AG17" s="15"/>
      <c r="AH17" s="284" t="n">
        <f aca="false">C17+M17+W17</f>
        <v>93750</v>
      </c>
      <c r="AI17" s="15" t="n">
        <f aca="false">E17+O17+Y17</f>
        <v>0</v>
      </c>
      <c r="AJ17" s="285" t="n">
        <f aca="false">AC17+AB17+AA17+T17+S17+R17+Q17+J17+I17+H17+G17</f>
        <v>30000</v>
      </c>
      <c r="AK17" s="15"/>
      <c r="AL17" s="277" t="n">
        <f aca="false">C17+M17</f>
        <v>93750</v>
      </c>
      <c r="AM17" s="277" t="n">
        <f aca="false">W17</f>
        <v>0</v>
      </c>
      <c r="AN17" s="277" t="n">
        <f aca="false">SUM(AL17:AM17)</f>
        <v>93750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36648</v>
      </c>
      <c r="AT17" s="313" t="n">
        <f aca="false">+AT16+1</f>
        <v>36648</v>
      </c>
      <c r="AU17" s="15"/>
      <c r="AV17" s="287" t="n">
        <v>60000</v>
      </c>
      <c r="AW17" s="15"/>
      <c r="AX17" s="15" t="n">
        <v>30000</v>
      </c>
      <c r="AY17" s="15"/>
      <c r="AZ17" s="275" t="n">
        <f aca="false">+AX17+AV17</f>
        <v>90000</v>
      </c>
      <c r="BA17" s="287" t="n">
        <f aca="false">IF(+AH17-AV17=0,"",AH17-AV17)</f>
        <v>33750</v>
      </c>
      <c r="BB17" s="15" t="n">
        <v>0</v>
      </c>
      <c r="BC17" s="275" t="n">
        <f aca="false">+BB17+BA17</f>
        <v>33750</v>
      </c>
      <c r="BD17" s="15"/>
      <c r="BE17" s="287" t="n">
        <f aca="false">IF(ISNUMBER(BA17),0,40000)</f>
        <v>0</v>
      </c>
      <c r="BF17" s="15" t="n">
        <f aca="false">IF(ISNUMBER(BB17),0,30000)</f>
        <v>0</v>
      </c>
      <c r="BG17" s="15" t="n">
        <f aca="false">+BE17+BF17</f>
        <v>0</v>
      </c>
      <c r="BH17" s="275" t="n">
        <f aca="false">IF(ISNUMBER(BC17),0,AZ17-BG17)</f>
        <v>0</v>
      </c>
      <c r="BI17" s="15"/>
      <c r="BJ17" s="314" t="n">
        <f aca="false">IF(ISNUMBER(BC17),BC17,BH17)</f>
        <v>33750</v>
      </c>
      <c r="BK17" s="315"/>
      <c r="BL17" s="316" t="s">
        <v>91</v>
      </c>
      <c r="BM17" s="317" t="n">
        <f aca="false">+BM16+1</f>
        <v>36648</v>
      </c>
      <c r="BN17" s="318"/>
      <c r="BO17" s="319" t="n">
        <f aca="false">+[1]Sheet1!Y524</f>
        <v>76</v>
      </c>
      <c r="BP17" s="263" t="n">
        <f aca="false">+[1]Sheet1!Z524</f>
        <v>56</v>
      </c>
      <c r="BQ17" s="320" t="n">
        <f aca="false">+(BO17+BP17)/2</f>
        <v>66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94</v>
      </c>
      <c r="B18" s="312" t="n">
        <f aca="false">+B17+1</f>
        <v>3</v>
      </c>
      <c r="C18" s="270" t="n">
        <v>60000</v>
      </c>
      <c r="D18" s="271"/>
      <c r="E18" s="272"/>
      <c r="F18" s="271"/>
      <c r="G18" s="273"/>
      <c r="H18" s="273"/>
      <c r="I18" s="273"/>
      <c r="J18" s="273" t="n">
        <f aca="false">J17</f>
        <v>0</v>
      </c>
      <c r="K18" s="274" t="n">
        <f aca="false">SUM(C18:J18)</f>
        <v>60000</v>
      </c>
      <c r="L18" s="275"/>
      <c r="M18" s="270" t="n">
        <v>30000</v>
      </c>
      <c r="N18" s="276"/>
      <c r="O18" s="272"/>
      <c r="P18" s="276"/>
      <c r="Q18" s="277" t="n">
        <v>30000</v>
      </c>
      <c r="R18" s="277" t="n">
        <v>0</v>
      </c>
      <c r="S18" s="277" t="n">
        <v>0</v>
      </c>
      <c r="T18" s="277" t="n">
        <v>0</v>
      </c>
      <c r="U18" s="278" t="n">
        <f aca="false">SUM(M18:T18)</f>
        <v>60000</v>
      </c>
      <c r="V18" s="15"/>
      <c r="W18" s="279" t="n">
        <f aca="false">IF(AP18=1,0,IF((40000-M18-C18)&lt;0,0,40000-M18-C18))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120000</v>
      </c>
      <c r="AG18" s="15"/>
      <c r="AH18" s="284" t="n">
        <f aca="false">C18+M18+W18</f>
        <v>90000</v>
      </c>
      <c r="AI18" s="15" t="n">
        <f aca="false">E18+O18+Y18</f>
        <v>0</v>
      </c>
      <c r="AJ18" s="285" t="n">
        <f aca="false">AC18+AB18+AA18+T18+S18+R18+Q18+J18+I18+H18+G18</f>
        <v>30000</v>
      </c>
      <c r="AK18" s="15"/>
      <c r="AL18" s="277" t="n">
        <f aca="false">C18+M18</f>
        <v>90000</v>
      </c>
      <c r="AM18" s="277" t="n">
        <f aca="false">W18</f>
        <v>0</v>
      </c>
      <c r="AN18" s="277" t="n">
        <f aca="false">SUM(AL18:AM18)</f>
        <v>90000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36649</v>
      </c>
      <c r="AT18" s="313" t="n">
        <f aca="false">+AT17+1</f>
        <v>36649</v>
      </c>
      <c r="AU18" s="15"/>
      <c r="AV18" s="287" t="n">
        <v>60000</v>
      </c>
      <c r="AW18" s="15"/>
      <c r="AX18" s="15" t="n">
        <v>30000</v>
      </c>
      <c r="AY18" s="15"/>
      <c r="AZ18" s="275" t="n">
        <f aca="false">+AX18+AV18</f>
        <v>90000</v>
      </c>
      <c r="BA18" s="287" t="n">
        <f aca="false">IF(+AH18-AV18=0,"",AH18-AV18)</f>
        <v>30000</v>
      </c>
      <c r="BB18" s="15" t="n">
        <v>0</v>
      </c>
      <c r="BC18" s="275" t="n">
        <f aca="false">+BB18+BA18</f>
        <v>30000</v>
      </c>
      <c r="BD18" s="15"/>
      <c r="BE18" s="287" t="n">
        <f aca="false">IF(ISNUMBER(BA18),0,20000)</f>
        <v>0</v>
      </c>
      <c r="BF18" s="15" t="n">
        <f aca="false">IF(ISNUMBER(BB18),0,30000)</f>
        <v>0</v>
      </c>
      <c r="BG18" s="15" t="n">
        <f aca="false">+BE18+BF18</f>
        <v>0</v>
      </c>
      <c r="BH18" s="275" t="n">
        <f aca="false">IF(ISNUMBER(BC18),0,AZ18-BG18)</f>
        <v>0</v>
      </c>
      <c r="BI18" s="15"/>
      <c r="BJ18" s="314" t="n">
        <f aca="false">IF(ISNUMBER(BC18),BC18,BH18)</f>
        <v>30000</v>
      </c>
      <c r="BK18" s="315"/>
      <c r="BL18" s="316" t="s">
        <v>92</v>
      </c>
      <c r="BM18" s="317" t="n">
        <f aca="false">+BM17+1</f>
        <v>36649</v>
      </c>
      <c r="BN18" s="318"/>
      <c r="BO18" s="319" t="n">
        <f aca="false">+[1]Sheet1!Y525</f>
        <v>75</v>
      </c>
      <c r="BP18" s="263" t="n">
        <f aca="false">+[1]Sheet1!Z525</f>
        <v>59</v>
      </c>
      <c r="BQ18" s="320" t="n">
        <f aca="false">+(BO18+BP18)/2</f>
        <v>67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95</v>
      </c>
      <c r="B19" s="312" t="n">
        <f aca="false">+B18+1</f>
        <v>4</v>
      </c>
      <c r="C19" s="270" t="n">
        <v>60000</v>
      </c>
      <c r="D19" s="271"/>
      <c r="E19" s="272"/>
      <c r="F19" s="271"/>
      <c r="G19" s="273"/>
      <c r="H19" s="273"/>
      <c r="I19" s="273"/>
      <c r="J19" s="273" t="n">
        <f aca="false">J18</f>
        <v>0</v>
      </c>
      <c r="K19" s="274" t="n">
        <f aca="false">SUM(C19:J19)</f>
        <v>60000</v>
      </c>
      <c r="L19" s="275"/>
      <c r="M19" s="270" t="n">
        <v>30000</v>
      </c>
      <c r="N19" s="276"/>
      <c r="O19" s="272"/>
      <c r="P19" s="276"/>
      <c r="Q19" s="277" t="n">
        <v>30000</v>
      </c>
      <c r="R19" s="277" t="n">
        <v>0</v>
      </c>
      <c r="S19" s="277" t="n">
        <v>0</v>
      </c>
      <c r="T19" s="277" t="n">
        <v>0</v>
      </c>
      <c r="U19" s="278" t="n">
        <f aca="false">SUM(M19:T19)</f>
        <v>60000</v>
      </c>
      <c r="V19" s="15"/>
      <c r="W19" s="279" t="n">
        <f aca="false">IF(AP19=1,0,IF((40000-M19-C19)&lt;0,0,40000-M19-C19))</f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120000</v>
      </c>
      <c r="AG19" s="15"/>
      <c r="AH19" s="284" t="n">
        <f aca="false">C19+M19+W19</f>
        <v>90000</v>
      </c>
      <c r="AI19" s="15" t="n">
        <f aca="false">E19+O19+Y19</f>
        <v>0</v>
      </c>
      <c r="AJ19" s="285" t="n">
        <f aca="false">AC19+AB19+AA19+T19+S19+R19+Q19+J19+I19+H19+G19</f>
        <v>30000</v>
      </c>
      <c r="AK19" s="15"/>
      <c r="AL19" s="277" t="n">
        <f aca="false">C19+M19</f>
        <v>90000</v>
      </c>
      <c r="AM19" s="277" t="n">
        <f aca="false">W19</f>
        <v>0</v>
      </c>
      <c r="AN19" s="277" t="n">
        <f aca="false">SUM(AL19:AM19)</f>
        <v>90000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36650</v>
      </c>
      <c r="AT19" s="313" t="n">
        <f aca="false">+AT18+1</f>
        <v>36650</v>
      </c>
      <c r="AU19" s="15"/>
      <c r="AV19" s="287" t="n">
        <v>90000</v>
      </c>
      <c r="AW19" s="15"/>
      <c r="AX19" s="15" t="n">
        <v>30000</v>
      </c>
      <c r="AY19" s="15"/>
      <c r="AZ19" s="275" t="n">
        <f aca="false">+AX19+AV19</f>
        <v>120000</v>
      </c>
      <c r="BA19" s="287" t="n">
        <v>0</v>
      </c>
      <c r="BB19" s="15" t="n">
        <v>0</v>
      </c>
      <c r="BC19" s="275" t="n">
        <f aca="false">+BB19+BA19</f>
        <v>0</v>
      </c>
      <c r="BD19" s="15"/>
      <c r="BE19" s="287" t="n">
        <f aca="false">IF(ISNUMBER(BA19),0,20000)</f>
        <v>0</v>
      </c>
      <c r="BF19" s="15" t="n">
        <f aca="false">IF(ISNUMBER(BB19),0,30000)</f>
        <v>0</v>
      </c>
      <c r="BG19" s="15" t="n">
        <f aca="false">+BE19+BF19</f>
        <v>0</v>
      </c>
      <c r="BH19" s="275" t="n">
        <f aca="false">IF(ISNUMBER(BC19),0,AZ19-BG19)</f>
        <v>0</v>
      </c>
      <c r="BI19" s="15"/>
      <c r="BJ19" s="314" t="n">
        <f aca="false">IF(ISNUMBER(BC19),BC19,BH19)</f>
        <v>0</v>
      </c>
      <c r="BK19" s="315"/>
      <c r="BL19" s="316" t="s">
        <v>93</v>
      </c>
      <c r="BM19" s="317" t="n">
        <f aca="false">+BM18+1</f>
        <v>36650</v>
      </c>
      <c r="BN19" s="318"/>
      <c r="BO19" s="319" t="n">
        <f aca="false">+[1]Sheet1!Y526</f>
        <v>79</v>
      </c>
      <c r="BP19" s="263" t="n">
        <f aca="false">+[1]Sheet1!Z526</f>
        <v>61</v>
      </c>
      <c r="BQ19" s="320" t="n">
        <f aca="false">+(BO19+BP19)/2</f>
        <v>70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96</v>
      </c>
      <c r="B20" s="312" t="n">
        <f aca="false">+B19+1</f>
        <v>5</v>
      </c>
      <c r="C20" s="270" t="n">
        <v>115000</v>
      </c>
      <c r="D20" s="271"/>
      <c r="E20" s="272"/>
      <c r="F20" s="271"/>
      <c r="G20" s="273"/>
      <c r="H20" s="273"/>
      <c r="I20" s="273"/>
      <c r="J20" s="273" t="n">
        <f aca="false">J19</f>
        <v>0</v>
      </c>
      <c r="K20" s="274" t="n">
        <f aca="false">SUM(C20:J20)</f>
        <v>115000</v>
      </c>
      <c r="L20" s="275"/>
      <c r="M20" s="270"/>
      <c r="N20" s="276"/>
      <c r="O20" s="272"/>
      <c r="P20" s="276"/>
      <c r="Q20" s="277" t="n">
        <v>30000</v>
      </c>
      <c r="R20" s="277" t="n">
        <v>0</v>
      </c>
      <c r="S20" s="277" t="n">
        <v>0</v>
      </c>
      <c r="T20" s="277" t="n">
        <v>0</v>
      </c>
      <c r="U20" s="278" t="n">
        <f aca="false">SUM(M20:T20)</f>
        <v>30000</v>
      </c>
      <c r="V20" s="15"/>
      <c r="W20" s="279" t="n">
        <f aca="false">IF(AP20=1,0,IF((40000-M20-C20)&lt;0,0,40000-M20-C20))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145000</v>
      </c>
      <c r="AG20" s="15"/>
      <c r="AH20" s="284" t="n">
        <f aca="false">C20+M20+W20</f>
        <v>115000</v>
      </c>
      <c r="AI20" s="15" t="n">
        <f aca="false">E20+O20+Y20</f>
        <v>0</v>
      </c>
      <c r="AJ20" s="285" t="n">
        <f aca="false">AC20+AB20+AA20+T20+S20+R20+Q20+J20+I20+H20+G20</f>
        <v>30000</v>
      </c>
      <c r="AK20" s="15"/>
      <c r="AL20" s="277" t="n">
        <f aca="false">C20+M20</f>
        <v>115000</v>
      </c>
      <c r="AM20" s="277" t="n">
        <f aca="false">W20</f>
        <v>0</v>
      </c>
      <c r="AN20" s="277" t="n">
        <f aca="false">SUM(AL20:AM20)</f>
        <v>115000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36651</v>
      </c>
      <c r="AT20" s="313" t="n">
        <f aca="false">+AT19+1</f>
        <v>36651</v>
      </c>
      <c r="AU20" s="15"/>
      <c r="AV20" s="287" t="n">
        <v>90000</v>
      </c>
      <c r="AW20" s="15"/>
      <c r="AX20" s="15" t="n">
        <v>30000</v>
      </c>
      <c r="AY20" s="15"/>
      <c r="AZ20" s="275" t="n">
        <f aca="false">+AX20+AV20</f>
        <v>120000</v>
      </c>
      <c r="BA20" s="287" t="n">
        <f aca="false">IF(+AH20-AV20=0,"",AH20-AV20)</f>
        <v>25000</v>
      </c>
      <c r="BB20" s="15" t="n">
        <v>0</v>
      </c>
      <c r="BC20" s="275" t="n">
        <f aca="false">+BB20+BA20</f>
        <v>25000</v>
      </c>
      <c r="BD20" s="15"/>
      <c r="BE20" s="287" t="n">
        <f aca="false">IF(ISNUMBER(BA20),0,20000)</f>
        <v>0</v>
      </c>
      <c r="BF20" s="15" t="n">
        <f aca="false">IF(ISNUMBER(BB20),0,30000)</f>
        <v>0</v>
      </c>
      <c r="BG20" s="15" t="n">
        <f aca="false">+BE20+BF20</f>
        <v>0</v>
      </c>
      <c r="BH20" s="275" t="n">
        <f aca="false">IF(ISNUMBER(BC20),0,AZ20-BG20)</f>
        <v>0</v>
      </c>
      <c r="BI20" s="15"/>
      <c r="BJ20" s="314" t="n">
        <f aca="false">IF(ISNUMBER(BC20),BC20,BH20)</f>
        <v>25000</v>
      </c>
      <c r="BK20" s="315"/>
      <c r="BL20" s="316" t="s">
        <v>94</v>
      </c>
      <c r="BM20" s="317" t="n">
        <f aca="false">+BM19+1</f>
        <v>36651</v>
      </c>
      <c r="BN20" s="318"/>
      <c r="BO20" s="319" t="n">
        <f aca="false">+[1]Sheet1!Y527</f>
        <v>78</v>
      </c>
      <c r="BP20" s="263" t="n">
        <f aca="false">+[1]Sheet1!Z527</f>
        <v>66</v>
      </c>
      <c r="BQ20" s="320" t="n">
        <f aca="false">+(BO20+BP20)/2</f>
        <v>72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90</v>
      </c>
      <c r="B21" s="312" t="n">
        <f aca="false">+B20+1</f>
        <v>6</v>
      </c>
      <c r="C21" s="270" t="n">
        <v>37500</v>
      </c>
      <c r="D21" s="271"/>
      <c r="E21" s="272"/>
      <c r="F21" s="271"/>
      <c r="G21" s="273"/>
      <c r="H21" s="273"/>
      <c r="I21" s="273"/>
      <c r="J21" s="273" t="n">
        <f aca="false">J20</f>
        <v>0</v>
      </c>
      <c r="K21" s="274" t="n">
        <f aca="false">SUM(C21:J21)</f>
        <v>37500</v>
      </c>
      <c r="L21" s="275"/>
      <c r="M21" s="270" t="n">
        <v>30000</v>
      </c>
      <c r="N21" s="276"/>
      <c r="O21" s="272"/>
      <c r="P21" s="276"/>
      <c r="Q21" s="277" t="n">
        <v>0</v>
      </c>
      <c r="R21" s="277" t="n">
        <v>0</v>
      </c>
      <c r="S21" s="277" t="n">
        <v>0</v>
      </c>
      <c r="T21" s="277" t="n">
        <v>0</v>
      </c>
      <c r="U21" s="278" t="n">
        <f aca="false">SUM(M21:T21)</f>
        <v>30000</v>
      </c>
      <c r="V21" s="15"/>
      <c r="W21" s="279" t="n">
        <f aca="false">IF(AP21=1,0,IF((40000-M21-C21)&lt;0,0,40000-M21-C21))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67500</v>
      </c>
      <c r="AG21" s="15"/>
      <c r="AH21" s="284" t="n">
        <f aca="false">C21+M21+W21</f>
        <v>67500</v>
      </c>
      <c r="AI21" s="15" t="n">
        <f aca="false">E21+O21+Y21</f>
        <v>0</v>
      </c>
      <c r="AJ21" s="285" t="n">
        <f aca="false">AC21+AB21+AA21+T21+S21+R21+Q21+J21+I21+H21+G21</f>
        <v>0</v>
      </c>
      <c r="AK21" s="15"/>
      <c r="AL21" s="277" t="n">
        <f aca="false">C21+M21</f>
        <v>67500</v>
      </c>
      <c r="AM21" s="277" t="n">
        <f aca="false">W21</f>
        <v>0</v>
      </c>
      <c r="AN21" s="277" t="n">
        <f aca="false">SUM(AL21:AM21)</f>
        <v>67500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36652</v>
      </c>
      <c r="AT21" s="313" t="n">
        <f aca="false">+AT20+1</f>
        <v>36652</v>
      </c>
      <c r="AU21" s="15"/>
      <c r="AV21" s="287" t="n">
        <v>60000</v>
      </c>
      <c r="AW21" s="15"/>
      <c r="AX21" s="15" t="n">
        <v>0</v>
      </c>
      <c r="AY21" s="15"/>
      <c r="AZ21" s="275" t="n">
        <f aca="false">+AX21+AV21</f>
        <v>60000</v>
      </c>
      <c r="BA21" s="287" t="n">
        <f aca="false">IF(+AH21-AV21=0,"",AH21-AV21)</f>
        <v>7500</v>
      </c>
      <c r="BB21" s="15" t="n">
        <v>0</v>
      </c>
      <c r="BC21" s="275" t="n">
        <f aca="false">+BB21+BA21</f>
        <v>7500</v>
      </c>
      <c r="BD21" s="15"/>
      <c r="BE21" s="287" t="n">
        <f aca="false">IF(ISNUMBER(BA21),0,20000)</f>
        <v>0</v>
      </c>
      <c r="BF21" s="15" t="n">
        <f aca="false">IF(ISNUMBER(BB21),0,30000)</f>
        <v>0</v>
      </c>
      <c r="BG21" s="15" t="n">
        <f aca="false">+BE21+BF21</f>
        <v>0</v>
      </c>
      <c r="BH21" s="275" t="n">
        <f aca="false">IF(ISNUMBER(BC21),0,AZ21-BG21)</f>
        <v>0</v>
      </c>
      <c r="BI21" s="15"/>
      <c r="BJ21" s="314" t="n">
        <f aca="false">IF(ISNUMBER(BC21),BC21,BH21)</f>
        <v>7500</v>
      </c>
      <c r="BK21" s="315"/>
      <c r="BL21" s="316" t="s">
        <v>95</v>
      </c>
      <c r="BM21" s="317" t="n">
        <f aca="false">+BM20+1</f>
        <v>36652</v>
      </c>
      <c r="BN21" s="318"/>
      <c r="BO21" s="319" t="n">
        <f aca="false">+[1]Sheet1!Y528</f>
        <v>86</v>
      </c>
      <c r="BP21" s="263" t="n">
        <f aca="false">+[1]Sheet1!Z528</f>
        <v>63</v>
      </c>
      <c r="BQ21" s="320" t="n">
        <f aca="false">+(BO21+BP21)/2</f>
        <v>74.5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91</v>
      </c>
      <c r="B22" s="312" t="n">
        <f aca="false">+B21+1</f>
        <v>7</v>
      </c>
      <c r="C22" s="270" t="n">
        <v>112500</v>
      </c>
      <c r="D22" s="271"/>
      <c r="E22" s="272"/>
      <c r="F22" s="271"/>
      <c r="G22" s="273"/>
      <c r="H22" s="273"/>
      <c r="I22" s="273"/>
      <c r="J22" s="273" t="n">
        <f aca="false">J21</f>
        <v>0</v>
      </c>
      <c r="K22" s="274" t="n">
        <f aca="false">SUM(C22:J22)</f>
        <v>112500</v>
      </c>
      <c r="L22" s="275"/>
      <c r="M22" s="270" t="n">
        <v>30000</v>
      </c>
      <c r="N22" s="276"/>
      <c r="O22" s="272"/>
      <c r="P22" s="276"/>
      <c r="Q22" s="277" t="n">
        <v>0</v>
      </c>
      <c r="R22" s="277" t="n">
        <v>0</v>
      </c>
      <c r="S22" s="277" t="n">
        <v>0</v>
      </c>
      <c r="T22" s="277" t="n">
        <v>0</v>
      </c>
      <c r="U22" s="278" t="n">
        <f aca="false">SUM(M22:T22)</f>
        <v>30000</v>
      </c>
      <c r="V22" s="15"/>
      <c r="W22" s="279" t="n">
        <f aca="false">IF(AP22=1,0,IF((40000-M22-C22)&lt;0,0,40000-M22-C22))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142500</v>
      </c>
      <c r="AG22" s="15"/>
      <c r="AH22" s="284" t="n">
        <f aca="false">C22+M22+W22</f>
        <v>142500</v>
      </c>
      <c r="AI22" s="15" t="n">
        <f aca="false">E22+O22+Y22</f>
        <v>0</v>
      </c>
      <c r="AJ22" s="285" t="n">
        <f aca="false">AC22+AB22+AA22+T22+S22+R22+Q22+J22+I22+H22+G22</f>
        <v>0</v>
      </c>
      <c r="AK22" s="15"/>
      <c r="AL22" s="277" t="n">
        <f aca="false">C22+M22</f>
        <v>142500</v>
      </c>
      <c r="AM22" s="277" t="n">
        <f aca="false">W22</f>
        <v>0</v>
      </c>
      <c r="AN22" s="277" t="n">
        <f aca="false">SUM(AL22:AM22)</f>
        <v>142500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36653</v>
      </c>
      <c r="AT22" s="313" t="n">
        <f aca="false">+AT21+1</f>
        <v>36653</v>
      </c>
      <c r="AU22" s="15"/>
      <c r="AV22" s="287" t="n">
        <v>100000</v>
      </c>
      <c r="AW22" s="15"/>
      <c r="AX22" s="15" t="n">
        <v>0</v>
      </c>
      <c r="AY22" s="15"/>
      <c r="AZ22" s="275" t="n">
        <f aca="false">+AX22+AV22</f>
        <v>100000</v>
      </c>
      <c r="BA22" s="287" t="n">
        <f aca="false">IF(+AH22-AV22=0,"",AH22-AV22)</f>
        <v>42500</v>
      </c>
      <c r="BB22" s="15" t="n">
        <v>0</v>
      </c>
      <c r="BC22" s="275" t="n">
        <f aca="false">+BB22+BA22</f>
        <v>42500</v>
      </c>
      <c r="BD22" s="15"/>
      <c r="BE22" s="287" t="n">
        <f aca="false">IF(ISNUMBER(BA22),0,20000)</f>
        <v>0</v>
      </c>
      <c r="BF22" s="15" t="n">
        <f aca="false">IF(ISNUMBER(BB22),0,30000)</f>
        <v>0</v>
      </c>
      <c r="BG22" s="15" t="n">
        <f aca="false">+BE22+BF22</f>
        <v>0</v>
      </c>
      <c r="BH22" s="275" t="n">
        <f aca="false">IF(ISNUMBER(BC22),0,AZ22-BG22)</f>
        <v>0</v>
      </c>
      <c r="BI22" s="15"/>
      <c r="BJ22" s="314" t="n">
        <f aca="false">IF(ISNUMBER(BC22),BC22,BH22)</f>
        <v>42500</v>
      </c>
      <c r="BK22" s="315"/>
      <c r="BL22" s="316" t="s">
        <v>96</v>
      </c>
      <c r="BM22" s="317" t="n">
        <f aca="false">+BM21+1</f>
        <v>36653</v>
      </c>
      <c r="BN22" s="318"/>
      <c r="BO22" s="319" t="n">
        <f aca="false">+[1]Sheet1!Y529</f>
        <v>88</v>
      </c>
      <c r="BP22" s="263" t="n">
        <f aca="false">+[1]Sheet1!Z529</f>
        <v>72</v>
      </c>
      <c r="BQ22" s="320" t="n">
        <f aca="false">+(BO22+BP22)/2</f>
        <v>80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5" hidden="false" customHeight="true" outlineLevel="0" collapsed="false">
      <c r="A23" s="15" t="s">
        <v>92</v>
      </c>
      <c r="B23" s="312" t="n">
        <f aca="false">+B22+1</f>
        <v>8</v>
      </c>
      <c r="C23" s="270" t="n">
        <v>120000</v>
      </c>
      <c r="D23" s="271"/>
      <c r="E23" s="272"/>
      <c r="F23" s="271"/>
      <c r="G23" s="273"/>
      <c r="H23" s="273"/>
      <c r="I23" s="273"/>
      <c r="J23" s="273" t="n">
        <f aca="false">J22</f>
        <v>0</v>
      </c>
      <c r="K23" s="274" t="n">
        <f aca="false">SUM(C23:J23)</f>
        <v>120000</v>
      </c>
      <c r="L23" s="275"/>
      <c r="M23" s="270" t="n">
        <v>17500</v>
      </c>
      <c r="N23" s="276"/>
      <c r="O23" s="272"/>
      <c r="P23" s="276"/>
      <c r="Q23" s="277" t="n">
        <v>10000</v>
      </c>
      <c r="R23" s="277" t="n">
        <v>10000</v>
      </c>
      <c r="S23" s="277" t="n">
        <v>0</v>
      </c>
      <c r="T23" s="277" t="n">
        <v>10000</v>
      </c>
      <c r="U23" s="278" t="n">
        <f aca="false">SUM(M23:T23)</f>
        <v>47500</v>
      </c>
      <c r="V23" s="15"/>
      <c r="W23" s="279" t="n">
        <f aca="false">IF(AP23=1,0,IF((40000-M23-C23)&lt;0,0,40000-M23-C23))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167500</v>
      </c>
      <c r="AG23" s="15"/>
      <c r="AH23" s="284" t="n">
        <f aca="false">C23+M23+W23</f>
        <v>137500</v>
      </c>
      <c r="AI23" s="15" t="n">
        <f aca="false">E23+O23+Y23</f>
        <v>0</v>
      </c>
      <c r="AJ23" s="285" t="n">
        <f aca="false">AC23+AB23+AA23+T23+S23+R23+Q23+J23+I23+H23+G23</f>
        <v>30000</v>
      </c>
      <c r="AK23" s="15"/>
      <c r="AL23" s="277" t="n">
        <f aca="false">C23+M23</f>
        <v>137500</v>
      </c>
      <c r="AM23" s="277" t="n">
        <f aca="false">W23</f>
        <v>0</v>
      </c>
      <c r="AN23" s="277" t="n">
        <f aca="false">SUM(AL23:AM23)</f>
        <v>137500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36654</v>
      </c>
      <c r="AT23" s="313" t="n">
        <f aca="false">+AT22+1</f>
        <v>36654</v>
      </c>
      <c r="AU23" s="15"/>
      <c r="AV23" s="287" t="n">
        <v>120000</v>
      </c>
      <c r="AW23" s="15"/>
      <c r="AX23" s="15" t="n">
        <v>30000</v>
      </c>
      <c r="AY23" s="15"/>
      <c r="AZ23" s="275" t="n">
        <f aca="false">+AX23+AV23</f>
        <v>150000</v>
      </c>
      <c r="BA23" s="287" t="n">
        <f aca="false">IF(+AH23-AV23=0,"",AH23-AV23)</f>
        <v>17500</v>
      </c>
      <c r="BB23" s="15" t="n">
        <v>0</v>
      </c>
      <c r="BC23" s="275" t="n">
        <f aca="false">+BB23+BA23</f>
        <v>17500</v>
      </c>
      <c r="BD23" s="15"/>
      <c r="BE23" s="287" t="n">
        <f aca="false">IF(ISNUMBER(BA23),0,20000)</f>
        <v>0</v>
      </c>
      <c r="BF23" s="15" t="n">
        <f aca="false">IF(ISNUMBER(BB23),0,30000)</f>
        <v>0</v>
      </c>
      <c r="BG23" s="15" t="n">
        <f aca="false">+BE23+BF23</f>
        <v>0</v>
      </c>
      <c r="BH23" s="275" t="n">
        <f aca="false">IF(ISNUMBER(BC23),0,AZ23-BG23)</f>
        <v>0</v>
      </c>
      <c r="BI23" s="15"/>
      <c r="BJ23" s="314" t="n">
        <f aca="false">IF(ISNUMBER(BC23),BC23,BH23)</f>
        <v>17500</v>
      </c>
      <c r="BK23" s="315"/>
      <c r="BL23" s="316" t="s">
        <v>90</v>
      </c>
      <c r="BM23" s="317" t="n">
        <f aca="false">+BM22+1</f>
        <v>36654</v>
      </c>
      <c r="BN23" s="318"/>
      <c r="BO23" s="319" t="n">
        <f aca="false">+[1]Sheet1!Y530</f>
        <v>88</v>
      </c>
      <c r="BP23" s="263" t="n">
        <f aca="false">+[1]Sheet1!Z530</f>
        <v>70</v>
      </c>
      <c r="BQ23" s="320" t="n">
        <f aca="false">+(BO23+BP23)/2</f>
        <v>79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93</v>
      </c>
      <c r="B24" s="312" t="n">
        <f aca="false">+B23+1</f>
        <v>9</v>
      </c>
      <c r="C24" s="270" t="n">
        <v>53333</v>
      </c>
      <c r="D24" s="271"/>
      <c r="E24" s="272"/>
      <c r="F24" s="271"/>
      <c r="G24" s="273"/>
      <c r="H24" s="273"/>
      <c r="I24" s="273"/>
      <c r="J24" s="273" t="n">
        <f aca="false">J23</f>
        <v>0</v>
      </c>
      <c r="K24" s="274" t="n">
        <f aca="false">SUM(C24:J24)</f>
        <v>53333</v>
      </c>
      <c r="L24" s="275"/>
      <c r="M24" s="270" t="n">
        <v>30000</v>
      </c>
      <c r="N24" s="276"/>
      <c r="O24" s="272"/>
      <c r="P24" s="276"/>
      <c r="Q24" s="277" t="n">
        <v>12000</v>
      </c>
      <c r="R24" s="277" t="n">
        <v>8000</v>
      </c>
      <c r="S24" s="277" t="n">
        <v>0</v>
      </c>
      <c r="T24" s="277" t="n">
        <v>10000</v>
      </c>
      <c r="U24" s="278" t="n">
        <f aca="false">SUM(M24:T24)</f>
        <v>60000</v>
      </c>
      <c r="V24" s="15"/>
      <c r="W24" s="279" t="n">
        <f aca="false">IF(AP24=1,0,IF((40000-M24-C24)&lt;0,0,40000-M24-C24))</f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113333</v>
      </c>
      <c r="AG24" s="15"/>
      <c r="AH24" s="284" t="n">
        <f aca="false">C24+M24+W24</f>
        <v>83333</v>
      </c>
      <c r="AI24" s="15" t="n">
        <f aca="false">E24+O24+Y24</f>
        <v>0</v>
      </c>
      <c r="AJ24" s="285" t="n">
        <f aca="false">AC24+AB24+AA24+T24+S24+R24+Q24+J24+I24+H24+G24</f>
        <v>30000</v>
      </c>
      <c r="AK24" s="15"/>
      <c r="AL24" s="277" t="n">
        <f aca="false">C24+M24</f>
        <v>83333</v>
      </c>
      <c r="AM24" s="277" t="n">
        <f aca="false">W24</f>
        <v>0</v>
      </c>
      <c r="AN24" s="277" t="n">
        <f aca="false">SUM(AL24:AM24)</f>
        <v>83333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36655</v>
      </c>
      <c r="AT24" s="313" t="n">
        <f aca="false">+AT23+1</f>
        <v>36655</v>
      </c>
      <c r="AU24" s="15"/>
      <c r="AV24" s="287" t="n">
        <v>120000</v>
      </c>
      <c r="AW24" s="15"/>
      <c r="AX24" s="15" t="n">
        <v>30000</v>
      </c>
      <c r="AY24" s="15"/>
      <c r="AZ24" s="275" t="n">
        <f aca="false">+AX24+AV24</f>
        <v>150000</v>
      </c>
      <c r="BA24" s="287" t="n">
        <f aca="false">IF(+AH24-AV24=0,"",AH24-AV24)</f>
        <v>-36667</v>
      </c>
      <c r="BB24" s="15" t="n">
        <v>0</v>
      </c>
      <c r="BC24" s="275" t="n">
        <f aca="false">+BB24+BA24</f>
        <v>-36667</v>
      </c>
      <c r="BD24" s="15"/>
      <c r="BE24" s="287" t="n">
        <f aca="false">IF(ISNUMBER(BA24),0,20000)</f>
        <v>0</v>
      </c>
      <c r="BF24" s="15" t="n">
        <f aca="false">IF(ISNUMBER(BB24),0,30000)</f>
        <v>0</v>
      </c>
      <c r="BG24" s="15" t="n">
        <f aca="false">+BE24+BF24</f>
        <v>0</v>
      </c>
      <c r="BH24" s="275" t="n">
        <f aca="false">IF(ISNUMBER(BC24),0,AZ24-BG24)</f>
        <v>0</v>
      </c>
      <c r="BI24" s="15"/>
      <c r="BJ24" s="314" t="n">
        <f aca="false">IF(ISNUMBER(BC24),BC24,BH24)</f>
        <v>-36667</v>
      </c>
      <c r="BK24" s="315"/>
      <c r="BL24" s="316" t="s">
        <v>91</v>
      </c>
      <c r="BM24" s="317" t="n">
        <f aca="false">+BM23+1</f>
        <v>36655</v>
      </c>
      <c r="BN24" s="318"/>
      <c r="BO24" s="319" t="n">
        <f aca="false">+[1]Sheet1!Y531</f>
        <v>77</v>
      </c>
      <c r="BP24" s="263" t="n">
        <f aca="false">+[1]Sheet1!Z531</f>
        <v>62</v>
      </c>
      <c r="BQ24" s="320" t="n">
        <f aca="false">+(BO24+BP24)/2</f>
        <v>69.5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94</v>
      </c>
      <c r="B25" s="312" t="n">
        <f aca="false">+B24+1</f>
        <v>10</v>
      </c>
      <c r="C25" s="270" t="n">
        <v>66250</v>
      </c>
      <c r="D25" s="271"/>
      <c r="E25" s="272"/>
      <c r="F25" s="271"/>
      <c r="G25" s="273"/>
      <c r="H25" s="273"/>
      <c r="I25" s="273"/>
      <c r="J25" s="273" t="n">
        <f aca="false">J24</f>
        <v>0</v>
      </c>
      <c r="K25" s="274" t="n">
        <f aca="false">SUM(C25:J25)</f>
        <v>66250</v>
      </c>
      <c r="L25" s="275"/>
      <c r="M25" s="270" t="n">
        <v>20000</v>
      </c>
      <c r="N25" s="276"/>
      <c r="O25" s="272"/>
      <c r="P25" s="276"/>
      <c r="Q25" s="277" t="n">
        <v>16000</v>
      </c>
      <c r="R25" s="277" t="n">
        <v>4000</v>
      </c>
      <c r="S25" s="277" t="n">
        <v>0</v>
      </c>
      <c r="T25" s="277" t="n">
        <v>10000</v>
      </c>
      <c r="U25" s="278" t="n">
        <f aca="false">SUM(M25:T25)</f>
        <v>50000</v>
      </c>
      <c r="V25" s="15"/>
      <c r="W25" s="279" t="n">
        <f aca="false">IF(AP25=1,0,IF((40000-M25-C25)&lt;0,0,40000-M25-C25))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116250</v>
      </c>
      <c r="AG25" s="15"/>
      <c r="AH25" s="284" t="n">
        <f aca="false">C25+M25+W25</f>
        <v>86250</v>
      </c>
      <c r="AI25" s="15" t="n">
        <f aca="false">E25+O25+Y25</f>
        <v>0</v>
      </c>
      <c r="AJ25" s="285" t="n">
        <f aca="false">AC25+AB25+AA25+T25+S25+R25+Q25+J25+I25+H25+G25</f>
        <v>30000</v>
      </c>
      <c r="AK25" s="15"/>
      <c r="AL25" s="277" t="n">
        <f aca="false">C25+M25</f>
        <v>86250</v>
      </c>
      <c r="AM25" s="277" t="n">
        <f aca="false">W25</f>
        <v>0</v>
      </c>
      <c r="AN25" s="277" t="n">
        <f aca="false">SUM(AL25:AM25)</f>
        <v>86250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36656</v>
      </c>
      <c r="AT25" s="313" t="n">
        <f aca="false">+AT24+1</f>
        <v>36656</v>
      </c>
      <c r="AU25" s="15"/>
      <c r="AV25" s="287" t="n">
        <v>120000</v>
      </c>
      <c r="AW25" s="15"/>
      <c r="AX25" s="15" t="n">
        <v>30000</v>
      </c>
      <c r="AY25" s="15"/>
      <c r="AZ25" s="275" t="n">
        <f aca="false">+AX25+AV25</f>
        <v>150000</v>
      </c>
      <c r="BA25" s="287" t="n">
        <f aca="false">IF(+AH25-AV25=0,"",AH25-AV25)</f>
        <v>-33750</v>
      </c>
      <c r="BB25" s="15" t="n">
        <v>0</v>
      </c>
      <c r="BC25" s="275" t="n">
        <f aca="false">+BB25+BA25</f>
        <v>-33750</v>
      </c>
      <c r="BD25" s="15"/>
      <c r="BE25" s="287" t="n">
        <f aca="false">IF(ISNUMBER(BA25),0,20000)</f>
        <v>0</v>
      </c>
      <c r="BF25" s="15" t="n">
        <f aca="false">IF(ISNUMBER(BB25),0,30000)</f>
        <v>0</v>
      </c>
      <c r="BG25" s="15" t="n">
        <f aca="false">+BE25+BF25</f>
        <v>0</v>
      </c>
      <c r="BH25" s="275" t="n">
        <f aca="false">IF(ISNUMBER(BC25),0,AZ25-BG25)</f>
        <v>0</v>
      </c>
      <c r="BI25" s="15"/>
      <c r="BJ25" s="314" t="n">
        <f aca="false">IF(ISNUMBER(BC25),BC25,BH25)</f>
        <v>-33750</v>
      </c>
      <c r="BK25" s="315"/>
      <c r="BL25" s="316" t="s">
        <v>92</v>
      </c>
      <c r="BM25" s="317" t="n">
        <f aca="false">+BM24+1</f>
        <v>36656</v>
      </c>
      <c r="BN25" s="318"/>
      <c r="BO25" s="319" t="n">
        <f aca="false">+[1]Sheet1!Y532</f>
        <v>85</v>
      </c>
      <c r="BP25" s="263" t="n">
        <f aca="false">+[1]Sheet1!Z532</f>
        <v>60</v>
      </c>
      <c r="BQ25" s="320" t="n">
        <f aca="false">+(BO25+BP25)/2</f>
        <v>72.5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5" t="s">
        <v>95</v>
      </c>
      <c r="B26" s="312" t="n">
        <f aca="false">+B25+1</f>
        <v>11</v>
      </c>
      <c r="C26" s="352" t="n">
        <v>100833</v>
      </c>
      <c r="D26" s="271"/>
      <c r="E26" s="272"/>
      <c r="F26" s="271"/>
      <c r="G26" s="273"/>
      <c r="H26" s="273"/>
      <c r="I26" s="273"/>
      <c r="J26" s="273" t="n">
        <f aca="false">J25</f>
        <v>0</v>
      </c>
      <c r="K26" s="274" t="n">
        <f aca="false">SUM(C26:J26)</f>
        <v>100833</v>
      </c>
      <c r="L26" s="275"/>
      <c r="M26" s="270"/>
      <c r="N26" s="276"/>
      <c r="O26" s="272"/>
      <c r="P26" s="276"/>
      <c r="Q26" s="277" t="n">
        <v>12000</v>
      </c>
      <c r="R26" s="277" t="n">
        <v>8000</v>
      </c>
      <c r="S26" s="277" t="n">
        <v>0</v>
      </c>
      <c r="T26" s="277" t="n">
        <v>30000</v>
      </c>
      <c r="U26" s="278" t="n">
        <f aca="false">SUM(M26:T26)</f>
        <v>50000</v>
      </c>
      <c r="V26" s="15"/>
      <c r="W26" s="279" t="n">
        <f aca="false">IF(AP26=1,0,IF((40000-M26-C26)&lt;0,0,40000-M26-C26))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150833</v>
      </c>
      <c r="AG26" s="15"/>
      <c r="AH26" s="284" t="n">
        <f aca="false">C26+M26+W26</f>
        <v>100833</v>
      </c>
      <c r="AI26" s="15" t="n">
        <f aca="false">E26+O26+Y26</f>
        <v>0</v>
      </c>
      <c r="AJ26" s="285" t="n">
        <f aca="false">AC26+AB26+AA26+T26+S26+R26+Q26+J26+I26+H26+G26</f>
        <v>50000</v>
      </c>
      <c r="AK26" s="15"/>
      <c r="AL26" s="277" t="n">
        <f aca="false">C26+M26</f>
        <v>100833</v>
      </c>
      <c r="AM26" s="277" t="n">
        <f aca="false">W26</f>
        <v>0</v>
      </c>
      <c r="AN26" s="277" t="n">
        <f aca="false">SUM(AL26:AM26)</f>
        <v>100833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36657</v>
      </c>
      <c r="AT26" s="313" t="n">
        <f aca="false">+AT25+1</f>
        <v>36657</v>
      </c>
      <c r="AU26" s="15"/>
      <c r="AV26" s="287" t="n">
        <v>80000</v>
      </c>
      <c r="AW26" s="15"/>
      <c r="AX26" s="15" t="n">
        <v>50000</v>
      </c>
      <c r="AY26" s="15"/>
      <c r="AZ26" s="275" t="n">
        <f aca="false">+AX26+AV26</f>
        <v>130000</v>
      </c>
      <c r="BA26" s="287" t="n">
        <f aca="false">IF(+AH26-AV26=0,"",AH26-AV26)</f>
        <v>20833</v>
      </c>
      <c r="BB26" s="15" t="n">
        <v>0</v>
      </c>
      <c r="BC26" s="275" t="n">
        <f aca="false">+BB26+BA26</f>
        <v>20833</v>
      </c>
      <c r="BD26" s="15"/>
      <c r="BE26" s="287" t="n">
        <f aca="false">IF(ISNUMBER(BA26),0,20000)</f>
        <v>0</v>
      </c>
      <c r="BF26" s="15" t="n">
        <f aca="false">IF(ISNUMBER(BB26),0,30000)</f>
        <v>0</v>
      </c>
      <c r="BG26" s="15" t="n">
        <f aca="false">+BE26+BF26</f>
        <v>0</v>
      </c>
      <c r="BH26" s="275" t="n">
        <f aca="false">IF(ISNUMBER(BC26),0,AZ26-BG26)</f>
        <v>0</v>
      </c>
      <c r="BI26" s="15"/>
      <c r="BJ26" s="314" t="n">
        <f aca="false">IF(ISNUMBER(BC26),BC26,BH26)</f>
        <v>20833</v>
      </c>
      <c r="BK26" s="315"/>
      <c r="BL26" s="316" t="s">
        <v>93</v>
      </c>
      <c r="BM26" s="317" t="n">
        <f aca="false">+BM25+1</f>
        <v>36657</v>
      </c>
      <c r="BN26" s="318"/>
      <c r="BO26" s="319" t="n">
        <f aca="false">+[1]Sheet1!Y533</f>
        <v>91</v>
      </c>
      <c r="BP26" s="263" t="n">
        <f aca="false">+[1]Sheet1!Z533</f>
        <v>75</v>
      </c>
      <c r="BQ26" s="320" t="n">
        <f aca="false">+(BO26+BP26)/2</f>
        <v>83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96</v>
      </c>
      <c r="B27" s="312" t="n">
        <f aca="false">+B26+1</f>
        <v>12</v>
      </c>
      <c r="C27" s="270" t="n">
        <v>71250</v>
      </c>
      <c r="D27" s="271"/>
      <c r="E27" s="272"/>
      <c r="F27" s="271"/>
      <c r="G27" s="273"/>
      <c r="H27" s="273"/>
      <c r="I27" s="273"/>
      <c r="J27" s="273" t="n">
        <f aca="false">J26</f>
        <v>0</v>
      </c>
      <c r="K27" s="274" t="n">
        <f aca="false">SUM(C27:J27)</f>
        <v>71250</v>
      </c>
      <c r="L27" s="275"/>
      <c r="M27" s="270"/>
      <c r="N27" s="276"/>
      <c r="O27" s="272"/>
      <c r="P27" s="276"/>
      <c r="Q27" s="277" t="n">
        <v>9000</v>
      </c>
      <c r="R27" s="277" t="n">
        <v>6000</v>
      </c>
      <c r="S27" s="277" t="n">
        <v>0</v>
      </c>
      <c r="T27" s="277" t="n">
        <v>22500</v>
      </c>
      <c r="U27" s="278" t="n">
        <f aca="false">SUM(M27:T27)</f>
        <v>37500</v>
      </c>
      <c r="V27" s="15"/>
      <c r="W27" s="279" t="n">
        <f aca="false">IF(AP27=1,0,IF((40000-M27-C27)&lt;0,0,40000-M27-C27))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108750</v>
      </c>
      <c r="AG27" s="15"/>
      <c r="AH27" s="284" t="n">
        <f aca="false">C27+M27+W27</f>
        <v>71250</v>
      </c>
      <c r="AI27" s="15" t="n">
        <f aca="false">E27+O27+Y27</f>
        <v>0</v>
      </c>
      <c r="AJ27" s="285" t="n">
        <f aca="false">AC27+AB27+AA27+T27+S27+R27+Q27+J27+I27+H27+G27</f>
        <v>37500</v>
      </c>
      <c r="AK27" s="15"/>
      <c r="AL27" s="277" t="n">
        <f aca="false">C27+M27</f>
        <v>71250</v>
      </c>
      <c r="AM27" s="277" t="n">
        <f aca="false">W27</f>
        <v>0</v>
      </c>
      <c r="AN27" s="277" t="n">
        <f aca="false">SUM(AL27:AM27)</f>
        <v>71250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36658</v>
      </c>
      <c r="AT27" s="313" t="n">
        <f aca="false">+AT26+1</f>
        <v>36658</v>
      </c>
      <c r="AU27" s="15"/>
      <c r="AV27" s="287" t="n">
        <v>70000</v>
      </c>
      <c r="AW27" s="15"/>
      <c r="AX27" s="15" t="n">
        <v>50000</v>
      </c>
      <c r="AY27" s="15"/>
      <c r="AZ27" s="275" t="n">
        <f aca="false">+AX27+AV27</f>
        <v>120000</v>
      </c>
      <c r="BA27" s="287" t="n">
        <f aca="false">IF(+AH27-AV27=0,"",AH27-AV27)</f>
        <v>1250</v>
      </c>
      <c r="BB27" s="15" t="n">
        <f aca="false">IF(+AJ27-AX27=0,"",AJ27-AX27)</f>
        <v>-12500</v>
      </c>
      <c r="BC27" s="275" t="n">
        <f aca="false">+BB27+BA27</f>
        <v>-11250</v>
      </c>
      <c r="BD27" s="15"/>
      <c r="BE27" s="287" t="n">
        <f aca="false">IF(ISNUMBER(BA27),0,20000)</f>
        <v>0</v>
      </c>
      <c r="BF27" s="15" t="n">
        <f aca="false">IF(ISNUMBER(BB27),0,30000)</f>
        <v>0</v>
      </c>
      <c r="BG27" s="15" t="n">
        <f aca="false">+BE27+BF27</f>
        <v>0</v>
      </c>
      <c r="BH27" s="275" t="n">
        <f aca="false">IF(ISNUMBER(BC27),0,AZ27-BG27)</f>
        <v>0</v>
      </c>
      <c r="BI27" s="15"/>
      <c r="BJ27" s="314" t="n">
        <f aca="false">IF(ISNUMBER(BC27),BC27,BH27)</f>
        <v>-11250</v>
      </c>
      <c r="BK27" s="315"/>
      <c r="BL27" s="316" t="s">
        <v>94</v>
      </c>
      <c r="BM27" s="317" t="n">
        <f aca="false">+BM26+1</f>
        <v>36658</v>
      </c>
      <c r="BN27" s="318"/>
      <c r="BO27" s="319" t="n">
        <f aca="false">+[1]Sheet1!Y534</f>
        <v>85.5</v>
      </c>
      <c r="BP27" s="263" t="n">
        <f aca="false">+[1]Sheet1!Z534</f>
        <v>71</v>
      </c>
      <c r="BQ27" s="320" t="n">
        <f aca="false">+(BO27+BP27)/2</f>
        <v>78.25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90</v>
      </c>
      <c r="B28" s="312" t="n">
        <f aca="false">+B27+1</f>
        <v>13</v>
      </c>
      <c r="C28" s="270" t="n">
        <v>0</v>
      </c>
      <c r="D28" s="271"/>
      <c r="E28" s="272"/>
      <c r="F28" s="271"/>
      <c r="G28" s="273"/>
      <c r="H28" s="273"/>
      <c r="I28" s="273"/>
      <c r="J28" s="273" t="n">
        <f aca="false">J27</f>
        <v>0</v>
      </c>
      <c r="K28" s="274" t="n">
        <f aca="false">SUM(C28:J28)</f>
        <v>0</v>
      </c>
      <c r="L28" s="275"/>
      <c r="M28" s="270"/>
      <c r="N28" s="276"/>
      <c r="O28" s="272"/>
      <c r="P28" s="276"/>
      <c r="Q28" s="277" t="n">
        <v>0</v>
      </c>
      <c r="R28" s="277" t="n">
        <v>0</v>
      </c>
      <c r="S28" s="277" t="n">
        <v>0</v>
      </c>
      <c r="T28" s="277" t="n">
        <v>0</v>
      </c>
      <c r="U28" s="278" t="n">
        <f aca="false">SUM(M28:T28)</f>
        <v>0</v>
      </c>
      <c r="V28" s="15"/>
      <c r="W28" s="279" t="n">
        <f aca="false">IF(AP28=1,0,IF((40000-M28-C28)&lt;0,0,40000-M28-C28))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0</v>
      </c>
      <c r="AG28" s="15"/>
      <c r="AH28" s="284" t="n">
        <f aca="false">C28+M28+W28</f>
        <v>0</v>
      </c>
      <c r="AI28" s="15" t="n">
        <f aca="false">E28+O28+Y28</f>
        <v>0</v>
      </c>
      <c r="AJ28" s="285" t="n">
        <f aca="false">AC28+AB28+AA28+T28+S28+R28+Q28+J28+I28+H28+G28</f>
        <v>0</v>
      </c>
      <c r="AK28" s="15"/>
      <c r="AL28" s="277" t="n">
        <f aca="false">C28+M28</f>
        <v>0</v>
      </c>
      <c r="AM28" s="277" t="n">
        <f aca="false">W28</f>
        <v>0</v>
      </c>
      <c r="AN28" s="277" t="n">
        <f aca="false">SUM(AL28:AM28)</f>
        <v>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36659</v>
      </c>
      <c r="AT28" s="313" t="n">
        <f aca="false">+AT27+1</f>
        <v>36659</v>
      </c>
      <c r="AU28" s="15"/>
      <c r="AV28" s="287" t="n">
        <v>60000</v>
      </c>
      <c r="AW28" s="15"/>
      <c r="AX28" s="15" t="n">
        <v>0</v>
      </c>
      <c r="AY28" s="15"/>
      <c r="AZ28" s="275" t="n">
        <f aca="false">+AX28+AV28</f>
        <v>60000</v>
      </c>
      <c r="BA28" s="287" t="n">
        <f aca="false">IF(+AH28-AV28=0,"",AH28-AV28)</f>
        <v>-60000</v>
      </c>
      <c r="BB28" s="15" t="n">
        <v>0</v>
      </c>
      <c r="BC28" s="275" t="n">
        <f aca="false">+BB28+BA28</f>
        <v>-60000</v>
      </c>
      <c r="BD28" s="15"/>
      <c r="BE28" s="287" t="n">
        <f aca="false">IF(ISNUMBER(BA28),0,20000)</f>
        <v>0</v>
      </c>
      <c r="BF28" s="15" t="n">
        <f aca="false">IF(ISNUMBER(BB28),0,30000)</f>
        <v>0</v>
      </c>
      <c r="BG28" s="15" t="n">
        <f aca="false">+BE28+BF28</f>
        <v>0</v>
      </c>
      <c r="BH28" s="275" t="n">
        <f aca="false">IF(ISNUMBER(BC28),0,AZ28-BG28)</f>
        <v>0</v>
      </c>
      <c r="BI28" s="15"/>
      <c r="BJ28" s="314" t="n">
        <f aca="false">IF(ISNUMBER(BC28),BC28,BH28)</f>
        <v>-60000</v>
      </c>
      <c r="BK28" s="315"/>
      <c r="BL28" s="316" t="s">
        <v>95</v>
      </c>
      <c r="BM28" s="317" t="n">
        <f aca="false">+BM27+1</f>
        <v>36659</v>
      </c>
      <c r="BN28" s="318"/>
      <c r="BO28" s="319" t="n">
        <f aca="false">+[1]Sheet1!Y535</f>
        <v>80</v>
      </c>
      <c r="BP28" s="263" t="n">
        <f aca="false">+[1]Sheet1!Z535</f>
        <v>61</v>
      </c>
      <c r="BQ28" s="320" t="n">
        <f aca="false">+(BO28+BP28)/2</f>
        <v>70.5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91</v>
      </c>
      <c r="B29" s="312" t="n">
        <f aca="false">+B28+1</f>
        <v>14</v>
      </c>
      <c r="C29" s="270" t="n">
        <v>0</v>
      </c>
      <c r="D29" s="271"/>
      <c r="E29" s="272"/>
      <c r="F29" s="271"/>
      <c r="G29" s="273"/>
      <c r="H29" s="273"/>
      <c r="I29" s="273"/>
      <c r="J29" s="273" t="n">
        <f aca="false">J28</f>
        <v>0</v>
      </c>
      <c r="K29" s="274" t="n">
        <f aca="false">SUM(C29:J29)</f>
        <v>0</v>
      </c>
      <c r="L29" s="275"/>
      <c r="M29" s="270"/>
      <c r="N29" s="276"/>
      <c r="O29" s="272"/>
      <c r="P29" s="276"/>
      <c r="Q29" s="277" t="n">
        <v>0</v>
      </c>
      <c r="R29" s="277" t="n">
        <v>0</v>
      </c>
      <c r="S29" s="277" t="n">
        <v>0</v>
      </c>
      <c r="T29" s="277" t="n">
        <v>0</v>
      </c>
      <c r="U29" s="278" t="n">
        <f aca="false">SUM(M29:T29)</f>
        <v>0</v>
      </c>
      <c r="V29" s="15"/>
      <c r="W29" s="279" t="n"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0</v>
      </c>
      <c r="AG29" s="15"/>
      <c r="AH29" s="284" t="n">
        <f aca="false">C29+M29+W29</f>
        <v>0</v>
      </c>
      <c r="AI29" s="15" t="n">
        <f aca="false">E29+O29+Y29</f>
        <v>0</v>
      </c>
      <c r="AJ29" s="285" t="n">
        <f aca="false">AC29+AB29+AA29+T29+S29+R29+Q29+J29+I29+H29+G29</f>
        <v>0</v>
      </c>
      <c r="AK29" s="15"/>
      <c r="AL29" s="277" t="n">
        <f aca="false">C29+M29</f>
        <v>0</v>
      </c>
      <c r="AM29" s="277" t="n">
        <f aca="false">W29</f>
        <v>0</v>
      </c>
      <c r="AN29" s="277" t="n">
        <f aca="false">SUM(AL29:AM29)</f>
        <v>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36660</v>
      </c>
      <c r="AT29" s="313" t="n">
        <f aca="false">+AT28+1</f>
        <v>36660</v>
      </c>
      <c r="AU29" s="15"/>
      <c r="AV29" s="287" t="n">
        <v>60000</v>
      </c>
      <c r="AW29" s="15"/>
      <c r="AX29" s="15" t="n">
        <v>0</v>
      </c>
      <c r="AY29" s="15"/>
      <c r="AZ29" s="275" t="n">
        <f aca="false">+AX29+AV29</f>
        <v>60000</v>
      </c>
      <c r="BA29" s="287" t="n">
        <f aca="false">IF(+AH29-AV29=0,"",AH29-AV29)</f>
        <v>-60000</v>
      </c>
      <c r="BB29" s="15" t="n">
        <v>0</v>
      </c>
      <c r="BC29" s="275" t="n">
        <f aca="false">+BB29+BA29</f>
        <v>-60000</v>
      </c>
      <c r="BD29" s="15"/>
      <c r="BE29" s="287" t="n">
        <f aca="false">IF(ISNUMBER(BA29),0,20000)</f>
        <v>0</v>
      </c>
      <c r="BF29" s="15" t="n">
        <f aca="false">IF(ISNUMBER(BB29),0,30000)</f>
        <v>0</v>
      </c>
      <c r="BG29" s="15" t="n">
        <f aca="false">+BE29+BF29</f>
        <v>0</v>
      </c>
      <c r="BH29" s="275" t="n">
        <f aca="false">IF(ISNUMBER(BC29),0,AZ29-BG29)</f>
        <v>0</v>
      </c>
      <c r="BI29" s="15"/>
      <c r="BJ29" s="314" t="n">
        <f aca="false">IF(ISNUMBER(BC29),BC29,BH29)</f>
        <v>-60000</v>
      </c>
      <c r="BK29" s="315"/>
      <c r="BL29" s="316" t="s">
        <v>96</v>
      </c>
      <c r="BM29" s="317" t="n">
        <f aca="false">+BM28+1</f>
        <v>36660</v>
      </c>
      <c r="BN29" s="318"/>
      <c r="BO29" s="319" t="n">
        <f aca="false">+[1]Sheet1!Y536</f>
        <v>80</v>
      </c>
      <c r="BP29" s="263" t="n">
        <f aca="false">+[1]Sheet1!Z536</f>
        <v>52</v>
      </c>
      <c r="BQ29" s="320" t="n">
        <f aca="false">+(BO29+BP29)/2</f>
        <v>66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92</v>
      </c>
      <c r="B30" s="312" t="n">
        <f aca="false">+B29+1</f>
        <v>15</v>
      </c>
      <c r="C30" s="270" t="n">
        <v>70000</v>
      </c>
      <c r="D30" s="271"/>
      <c r="E30" s="272"/>
      <c r="F30" s="271"/>
      <c r="G30" s="273"/>
      <c r="H30" s="273"/>
      <c r="I30" s="273"/>
      <c r="J30" s="273" t="n">
        <f aca="false">J29</f>
        <v>0</v>
      </c>
      <c r="K30" s="274" t="n">
        <f aca="false">SUM(C30:J30)</f>
        <v>70000</v>
      </c>
      <c r="L30" s="275"/>
      <c r="M30" s="270"/>
      <c r="N30" s="276"/>
      <c r="O30" s="272"/>
      <c r="P30" s="276"/>
      <c r="Q30" s="277" t="n">
        <v>20000</v>
      </c>
      <c r="R30" s="277" t="n">
        <v>0</v>
      </c>
      <c r="S30" s="277" t="n">
        <v>0</v>
      </c>
      <c r="T30" s="277" t="n">
        <v>30000</v>
      </c>
      <c r="U30" s="278" t="n">
        <f aca="false">SUM(M30:T30)</f>
        <v>50000</v>
      </c>
      <c r="V30" s="15"/>
      <c r="W30" s="279" t="n">
        <f aca="false">IF(AP30=1,0,IF((40000-M30-C30)&lt;0,0,40000-M30-C30))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120000</v>
      </c>
      <c r="AG30" s="15"/>
      <c r="AH30" s="284" t="n">
        <f aca="false">C30+M30+W30</f>
        <v>70000</v>
      </c>
      <c r="AI30" s="15" t="n">
        <f aca="false">E30+O30+Y30</f>
        <v>0</v>
      </c>
      <c r="AJ30" s="285" t="n">
        <f aca="false">AC30+AB30+AA30+T30+S30+R30+Q30+J30+I30+H30+G30</f>
        <v>50000</v>
      </c>
      <c r="AK30" s="15"/>
      <c r="AL30" s="277" t="n">
        <f aca="false">C30+M30</f>
        <v>70000</v>
      </c>
      <c r="AM30" s="277" t="n">
        <f aca="false">W30</f>
        <v>0</v>
      </c>
      <c r="AN30" s="277" t="n">
        <f aca="false">SUM(AL30:AM30)</f>
        <v>70000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36661</v>
      </c>
      <c r="AT30" s="313" t="n">
        <f aca="false">+AT29+1</f>
        <v>36661</v>
      </c>
      <c r="AU30" s="15"/>
      <c r="AV30" s="287" t="n">
        <v>110000</v>
      </c>
      <c r="AW30" s="15"/>
      <c r="AX30" s="15" t="n">
        <v>50000</v>
      </c>
      <c r="AY30" s="15"/>
      <c r="AZ30" s="275" t="n">
        <f aca="false">+AX30+AV30</f>
        <v>160000</v>
      </c>
      <c r="BA30" s="287" t="n">
        <f aca="false">IF(+AH30-AV30=0,"",AH30-AV30)</f>
        <v>-40000</v>
      </c>
      <c r="BB30" s="15" t="n">
        <v>0</v>
      </c>
      <c r="BC30" s="275" t="n">
        <f aca="false">+BB30+BA30</f>
        <v>-40000</v>
      </c>
      <c r="BD30" s="15"/>
      <c r="BE30" s="287" t="n">
        <f aca="false">IF(ISNUMBER(BA30),0,20000)</f>
        <v>0</v>
      </c>
      <c r="BF30" s="15" t="n">
        <f aca="false">IF(ISNUMBER(BB30),0,30000)</f>
        <v>0</v>
      </c>
      <c r="BG30" s="15" t="n">
        <f aca="false">+BE30+BF30</f>
        <v>0</v>
      </c>
      <c r="BH30" s="275" t="n">
        <f aca="false">IF(ISNUMBER(BC30),0,AZ30-BG30)</f>
        <v>0</v>
      </c>
      <c r="BI30" s="15"/>
      <c r="BJ30" s="314" t="n">
        <f aca="false">IF(ISNUMBER(BC30),BC30,BH30)</f>
        <v>-40000</v>
      </c>
      <c r="BK30" s="315"/>
      <c r="BL30" s="316" t="s">
        <v>90</v>
      </c>
      <c r="BM30" s="317" t="n">
        <f aca="false">+BM29+1</f>
        <v>36661</v>
      </c>
      <c r="BN30" s="318"/>
      <c r="BO30" s="319" t="n">
        <f aca="false">+[1]Sheet1!Y537</f>
        <v>86</v>
      </c>
      <c r="BP30" s="263" t="n">
        <f aca="false">+[1]Sheet1!Z537</f>
        <v>59</v>
      </c>
      <c r="BQ30" s="320" t="n">
        <f aca="false">+(BO30+BP30)/2</f>
        <v>72.5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93</v>
      </c>
      <c r="B31" s="312" t="n">
        <f aca="false">+B30+1</f>
        <v>16</v>
      </c>
      <c r="C31" s="270" t="n">
        <v>70000</v>
      </c>
      <c r="D31" s="271"/>
      <c r="E31" s="272"/>
      <c r="F31" s="271"/>
      <c r="G31" s="273" t="n">
        <v>20000</v>
      </c>
      <c r="H31" s="273"/>
      <c r="I31" s="273"/>
      <c r="J31" s="273" t="n">
        <v>30000</v>
      </c>
      <c r="K31" s="274" t="n">
        <f aca="false">SUM(C31:J31)</f>
        <v>120000</v>
      </c>
      <c r="L31" s="275"/>
      <c r="M31" s="270"/>
      <c r="N31" s="276"/>
      <c r="O31" s="272"/>
      <c r="P31" s="276"/>
      <c r="Q31" s="277" t="n">
        <v>0</v>
      </c>
      <c r="R31" s="277" t="n">
        <v>0</v>
      </c>
      <c r="S31" s="277" t="n">
        <v>0</v>
      </c>
      <c r="T31" s="277" t="n">
        <v>0</v>
      </c>
      <c r="U31" s="278" t="n">
        <f aca="false">SUM(M31:T31)</f>
        <v>0</v>
      </c>
      <c r="V31" s="15"/>
      <c r="W31" s="279" t="n">
        <f aca="false">IF(AP31=1,0,IF((40000-M31-C31)&lt;0,0,40000-M31-C31))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120000</v>
      </c>
      <c r="AG31" s="15"/>
      <c r="AH31" s="284" t="n">
        <f aca="false">C31+M31+W31</f>
        <v>70000</v>
      </c>
      <c r="AI31" s="15" t="n">
        <f aca="false">E31+O31+Y31</f>
        <v>0</v>
      </c>
      <c r="AJ31" s="285" t="n">
        <f aca="false">AC31+AB31+AA31+T31+S31+R31+Q31+J31+I31+H31+G31</f>
        <v>50000</v>
      </c>
      <c r="AK31" s="15"/>
      <c r="AL31" s="277" t="n">
        <f aca="false">C31+M31</f>
        <v>70000</v>
      </c>
      <c r="AM31" s="277" t="n">
        <f aca="false">W31</f>
        <v>0</v>
      </c>
      <c r="AN31" s="277" t="n">
        <f aca="false">SUM(AL31:AM31)</f>
        <v>70000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36662</v>
      </c>
      <c r="AT31" s="313" t="n">
        <f aca="false">+AT30+1</f>
        <v>36662</v>
      </c>
      <c r="AU31" s="15"/>
      <c r="AV31" s="287" t="n">
        <v>80000</v>
      </c>
      <c r="AW31" s="15"/>
      <c r="AX31" s="15" t="n">
        <v>50000</v>
      </c>
      <c r="AY31" s="15"/>
      <c r="AZ31" s="275" t="n">
        <f aca="false">+AX31+AV31</f>
        <v>130000</v>
      </c>
      <c r="BA31" s="287" t="n">
        <f aca="false">IF(+AH31-AV31=0,"",AH31-AV31)</f>
        <v>-10000</v>
      </c>
      <c r="BB31" s="15" t="n">
        <v>0</v>
      </c>
      <c r="BC31" s="275" t="n">
        <f aca="false">+BB31+BA31</f>
        <v>-10000</v>
      </c>
      <c r="BD31" s="15"/>
      <c r="BE31" s="287" t="n">
        <f aca="false">IF(ISNUMBER(BA31),0,20000)</f>
        <v>0</v>
      </c>
      <c r="BF31" s="15" t="n">
        <f aca="false">IF(ISNUMBER(BB31),0,30000)</f>
        <v>0</v>
      </c>
      <c r="BG31" s="15" t="n">
        <f aca="false">+BE31+BF31</f>
        <v>0</v>
      </c>
      <c r="BH31" s="275" t="n">
        <f aca="false">IF(ISNUMBER(BC31),0,AZ31-BG31)</f>
        <v>0</v>
      </c>
      <c r="BI31" s="15"/>
      <c r="BJ31" s="314" t="n">
        <f aca="false">IF(ISNUMBER(BC31),BC31,BH31)</f>
        <v>-10000</v>
      </c>
      <c r="BK31" s="315"/>
      <c r="BL31" s="316" t="s">
        <v>91</v>
      </c>
      <c r="BM31" s="317" t="n">
        <f aca="false">+BM30+1</f>
        <v>36662</v>
      </c>
      <c r="BN31" s="318"/>
      <c r="BO31" s="319" t="n">
        <f aca="false">+[1]Sheet1!Y538</f>
        <v>88</v>
      </c>
      <c r="BP31" s="263" t="n">
        <f aca="false">+[1]Sheet1!Z538</f>
        <v>74</v>
      </c>
      <c r="BQ31" s="320" t="n">
        <f aca="false">+(BO31+BP31)/2</f>
        <v>81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94</v>
      </c>
      <c r="B32" s="312" t="n">
        <f aca="false">+B31+1</f>
        <v>17</v>
      </c>
      <c r="C32" s="270" t="n">
        <v>62500</v>
      </c>
      <c r="D32" s="271"/>
      <c r="E32" s="272"/>
      <c r="F32" s="271"/>
      <c r="G32" s="273"/>
      <c r="H32" s="273"/>
      <c r="I32" s="273"/>
      <c r="J32" s="273" t="n">
        <v>30000</v>
      </c>
      <c r="K32" s="274" t="n">
        <f aca="false">SUM(C32:J32)</f>
        <v>92500</v>
      </c>
      <c r="L32" s="275"/>
      <c r="M32" s="270"/>
      <c r="N32" s="276"/>
      <c r="O32" s="272"/>
      <c r="P32" s="276"/>
      <c r="Q32" s="277" t="n">
        <v>20000</v>
      </c>
      <c r="R32" s="277" t="n">
        <v>0</v>
      </c>
      <c r="S32" s="277" t="n">
        <v>0</v>
      </c>
      <c r="T32" s="277" t="n">
        <v>0</v>
      </c>
      <c r="U32" s="278" t="n">
        <f aca="false">SUM(M32:T32)</f>
        <v>20000</v>
      </c>
      <c r="V32" s="15"/>
      <c r="W32" s="279" t="n">
        <f aca="false">IF(AP32=1,0,IF((40000-M32-C32)&lt;0,0,40000-M32-C32))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112500</v>
      </c>
      <c r="AG32" s="15"/>
      <c r="AH32" s="284" t="n">
        <f aca="false">C32+M32+W32</f>
        <v>62500</v>
      </c>
      <c r="AI32" s="15" t="n">
        <f aca="false">E32+O32+Y32</f>
        <v>0</v>
      </c>
      <c r="AJ32" s="285" t="n">
        <f aca="false">AC32+AB32+AA32+T32+S32+R32+Q32+J32+I32+H32+G32</f>
        <v>50000</v>
      </c>
      <c r="AK32" s="15"/>
      <c r="AL32" s="277" t="n">
        <f aca="false">C32+M32</f>
        <v>62500</v>
      </c>
      <c r="AM32" s="277" t="n">
        <f aca="false">W32</f>
        <v>0</v>
      </c>
      <c r="AN32" s="277" t="n">
        <f aca="false">SUM(AL32:AM32)</f>
        <v>62500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36663</v>
      </c>
      <c r="AT32" s="313" t="n">
        <f aca="false">+AT31+1</f>
        <v>36663</v>
      </c>
      <c r="AU32" s="15"/>
      <c r="AV32" s="287" t="n">
        <v>70000</v>
      </c>
      <c r="AW32" s="15"/>
      <c r="AX32" s="15" t="n">
        <v>50000</v>
      </c>
      <c r="AY32" s="15"/>
      <c r="AZ32" s="275" t="n">
        <f aca="false">+AX32+AV32</f>
        <v>120000</v>
      </c>
      <c r="BA32" s="287" t="n">
        <f aca="false">IF(+AH32-AV32=0,"",AH32-AV32)</f>
        <v>-7500</v>
      </c>
      <c r="BB32" s="15" t="n">
        <v>0</v>
      </c>
      <c r="BC32" s="275" t="n">
        <f aca="false">+BB32+BA32</f>
        <v>-7500</v>
      </c>
      <c r="BD32" s="15"/>
      <c r="BE32" s="287" t="n">
        <f aca="false">IF(ISNUMBER(BA32),0,20000)</f>
        <v>0</v>
      </c>
      <c r="BF32" s="15" t="n">
        <f aca="false">IF(ISNUMBER(BB32),0,30000)</f>
        <v>0</v>
      </c>
      <c r="BG32" s="15" t="n">
        <f aca="false">+BE32+BF32</f>
        <v>0</v>
      </c>
      <c r="BH32" s="275" t="n">
        <f aca="false">IF(ISNUMBER(BC32),0,AZ32-BG32)</f>
        <v>0</v>
      </c>
      <c r="BI32" s="15"/>
      <c r="BJ32" s="314" t="n">
        <f aca="false">IF(ISNUMBER(BC32),BC32,BH32)</f>
        <v>-7500</v>
      </c>
      <c r="BK32" s="315"/>
      <c r="BL32" s="316" t="s">
        <v>92</v>
      </c>
      <c r="BM32" s="317" t="n">
        <f aca="false">+BM31+1</f>
        <v>36663</v>
      </c>
      <c r="BN32" s="318"/>
      <c r="BO32" s="319" t="n">
        <f aca="false">+[1]Sheet1!Y539</f>
        <v>90</v>
      </c>
      <c r="BP32" s="263" t="n">
        <f aca="false">+[1]Sheet1!Z539</f>
        <v>72</v>
      </c>
      <c r="BQ32" s="320" t="n">
        <f aca="false">+(BO32+BP32)/2</f>
        <v>81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95</v>
      </c>
      <c r="B33" s="312" t="n">
        <f aca="false">+B32+1</f>
        <v>18</v>
      </c>
      <c r="C33" s="352" t="n">
        <v>72084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72084</v>
      </c>
      <c r="L33" s="275"/>
      <c r="M33" s="270"/>
      <c r="N33" s="276"/>
      <c r="O33" s="272"/>
      <c r="P33" s="276"/>
      <c r="Q33" s="277" t="n">
        <v>20000</v>
      </c>
      <c r="R33" s="277" t="n">
        <v>0</v>
      </c>
      <c r="S33" s="277" t="n">
        <v>0</v>
      </c>
      <c r="T33" s="277" t="n">
        <v>0</v>
      </c>
      <c r="U33" s="278" t="n">
        <f aca="false">SUM(M33:T33)</f>
        <v>20000</v>
      </c>
      <c r="V33" s="15"/>
      <c r="W33" s="353" t="n">
        <v>416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30000</v>
      </c>
      <c r="AD33" s="274" t="n">
        <f aca="false">SUM(W33:AC33)</f>
        <v>30416</v>
      </c>
      <c r="AE33" s="15"/>
      <c r="AF33" s="283" t="n">
        <f aca="false">+AD33+U33+K33</f>
        <v>122500</v>
      </c>
      <c r="AG33" s="15"/>
      <c r="AH33" s="284" t="n">
        <f aca="false">C33+M33+W33</f>
        <v>72500</v>
      </c>
      <c r="AI33" s="15" t="n">
        <f aca="false">E33+O33+Y33</f>
        <v>0</v>
      </c>
      <c r="AJ33" s="285" t="n">
        <f aca="false">AC33+AB33+AA33+T33+S33+R33+Q33+J33+I33+H33+G33</f>
        <v>50000</v>
      </c>
      <c r="AK33" s="15"/>
      <c r="AL33" s="277" t="n">
        <f aca="false">C33+M33</f>
        <v>72084</v>
      </c>
      <c r="AM33" s="277" t="n">
        <f aca="false">W33</f>
        <v>416</v>
      </c>
      <c r="AN33" s="277" t="n">
        <f aca="false">SUM(AL33:AM33)</f>
        <v>72500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36664</v>
      </c>
      <c r="AT33" s="313" t="n">
        <f aca="false">+AT32+1</f>
        <v>36664</v>
      </c>
      <c r="AU33" s="15"/>
      <c r="AV33" s="287" t="n">
        <v>100000</v>
      </c>
      <c r="AW33" s="15"/>
      <c r="AX33" s="15" t="n">
        <v>50000</v>
      </c>
      <c r="AY33" s="15"/>
      <c r="AZ33" s="275" t="n">
        <f aca="false">+AX33+AV33</f>
        <v>150000</v>
      </c>
      <c r="BA33" s="287" t="n">
        <f aca="false">IF(+AH33-AV33=0,"",AH33-AV33)</f>
        <v>-27500</v>
      </c>
      <c r="BB33" s="15" t="n">
        <v>0</v>
      </c>
      <c r="BC33" s="275" t="n">
        <f aca="false">+BB33+BA33</f>
        <v>-27500</v>
      </c>
      <c r="BD33" s="15"/>
      <c r="BE33" s="287" t="n">
        <f aca="false">IF(ISNUMBER(BA33),0,20000)</f>
        <v>0</v>
      </c>
      <c r="BF33" s="15" t="n">
        <f aca="false">IF(ISNUMBER(BB33),0,30000)</f>
        <v>0</v>
      </c>
      <c r="BG33" s="15" t="n">
        <f aca="false">+BE33+BF33</f>
        <v>0</v>
      </c>
      <c r="BH33" s="275" t="n">
        <f aca="false">IF(ISNUMBER(BC33),0,AZ33-BG33)</f>
        <v>0</v>
      </c>
      <c r="BI33" s="15"/>
      <c r="BJ33" s="314" t="n">
        <f aca="false">IF(ISNUMBER(BC33),BC33,BH33)</f>
        <v>-27500</v>
      </c>
      <c r="BK33" s="315"/>
      <c r="BL33" s="316" t="s">
        <v>93</v>
      </c>
      <c r="BM33" s="317" t="n">
        <f aca="false">+BM32+1</f>
        <v>36664</v>
      </c>
      <c r="BN33" s="318"/>
      <c r="BO33" s="319" t="n">
        <f aca="false">+[1]Sheet1!Y540</f>
        <v>89</v>
      </c>
      <c r="BP33" s="263" t="n">
        <f aca="false">+[1]Sheet1!Z540</f>
        <v>66</v>
      </c>
      <c r="BQ33" s="320" t="n">
        <f aca="false">+(BO33+BP33)/2</f>
        <v>77.5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96</v>
      </c>
      <c r="B34" s="312" t="n">
        <f aca="false">+B33+1</f>
        <v>19</v>
      </c>
      <c r="C34" s="270" t="n">
        <v>0</v>
      </c>
      <c r="D34" s="271"/>
      <c r="E34" s="272"/>
      <c r="F34" s="271"/>
      <c r="G34" s="273"/>
      <c r="H34" s="273"/>
      <c r="I34" s="273"/>
      <c r="J34" s="273" t="n">
        <f aca="false">J33</f>
        <v>0</v>
      </c>
      <c r="K34" s="274" t="n">
        <f aca="false">SUM(C34:J34)</f>
        <v>0</v>
      </c>
      <c r="L34" s="275"/>
      <c r="M34" s="270" t="n">
        <v>8333</v>
      </c>
      <c r="N34" s="276"/>
      <c r="O34" s="272"/>
      <c r="P34" s="276"/>
      <c r="Q34" s="277" t="n">
        <v>4167</v>
      </c>
      <c r="R34" s="277" t="n">
        <v>0</v>
      </c>
      <c r="S34" s="277" t="n">
        <v>0</v>
      </c>
      <c r="T34" s="277" t="n">
        <v>10000</v>
      </c>
      <c r="U34" s="278" t="n">
        <f aca="false">SUM(M34:T34)</f>
        <v>22500</v>
      </c>
      <c r="V34" s="15"/>
      <c r="W34" s="279" t="n"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22500</v>
      </c>
      <c r="AG34" s="15"/>
      <c r="AH34" s="284" t="n">
        <f aca="false">C34+M34+W34</f>
        <v>8333</v>
      </c>
      <c r="AI34" s="15" t="n">
        <f aca="false">E34+O34+Y34</f>
        <v>0</v>
      </c>
      <c r="AJ34" s="285" t="n">
        <f aca="false">AC34+AB34+AA34+T34+S34+R34+Q34+J34+I34+H34+G34</f>
        <v>14167</v>
      </c>
      <c r="AK34" s="15"/>
      <c r="AL34" s="277" t="n">
        <f aca="false">C34+M34</f>
        <v>8333</v>
      </c>
      <c r="AM34" s="277" t="n">
        <f aca="false">W34</f>
        <v>0</v>
      </c>
      <c r="AN34" s="277" t="n">
        <f aca="false">SUM(AL34:AM34)</f>
        <v>8333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36665</v>
      </c>
      <c r="AT34" s="313" t="n">
        <f aca="false">+AT33+1</f>
        <v>36665</v>
      </c>
      <c r="AU34" s="15"/>
      <c r="AV34" s="287" t="n">
        <v>100000</v>
      </c>
      <c r="AW34" s="15"/>
      <c r="AX34" s="15" t="n">
        <v>50000</v>
      </c>
      <c r="AY34" s="15"/>
      <c r="AZ34" s="275" t="n">
        <f aca="false">+AX34+AV34</f>
        <v>150000</v>
      </c>
      <c r="BA34" s="287" t="n">
        <f aca="false">IF(+AH34-AV34=0,"",AH34-AV34)</f>
        <v>-91667</v>
      </c>
      <c r="BB34" s="15" t="n">
        <f aca="false">IF(+AJ34-AX34=0,"",AJ34-AX34)</f>
        <v>-35833</v>
      </c>
      <c r="BC34" s="275" t="n">
        <f aca="false">+BB34+BA34</f>
        <v>-127500</v>
      </c>
      <c r="BD34" s="15"/>
      <c r="BE34" s="287" t="n">
        <f aca="false">IF(ISNUMBER(BA34),0,20000)</f>
        <v>0</v>
      </c>
      <c r="BF34" s="15" t="n">
        <f aca="false">IF(ISNUMBER(BB34),0,30000)</f>
        <v>0</v>
      </c>
      <c r="BG34" s="15" t="n">
        <f aca="false">+BE34+BF34</f>
        <v>0</v>
      </c>
      <c r="BH34" s="275" t="n">
        <f aca="false">IF(ISNUMBER(BC34),0,AZ34-BG34)</f>
        <v>0</v>
      </c>
      <c r="BI34" s="15"/>
      <c r="BJ34" s="314" t="n">
        <f aca="false">IF(ISNUMBER(BC34),BC34,BH34)</f>
        <v>-127500</v>
      </c>
      <c r="BK34" s="315"/>
      <c r="BL34" s="316" t="s">
        <v>94</v>
      </c>
      <c r="BM34" s="317" t="n">
        <f aca="false">+BM33+1</f>
        <v>36665</v>
      </c>
      <c r="BN34" s="318"/>
      <c r="BO34" s="319" t="n">
        <f aca="false">+[1]Sheet1!Y541</f>
        <v>70</v>
      </c>
      <c r="BP34" s="263" t="n">
        <f aca="false">+[1]Sheet1!Z541</f>
        <v>61</v>
      </c>
      <c r="BQ34" s="320" t="n">
        <f aca="false">+(BO34+BP34)/2</f>
        <v>65.5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90</v>
      </c>
      <c r="B35" s="312" t="n">
        <f aca="false">+B34+1</f>
        <v>20</v>
      </c>
      <c r="C35" s="270" t="n">
        <v>0</v>
      </c>
      <c r="D35" s="271"/>
      <c r="E35" s="272"/>
      <c r="F35" s="271"/>
      <c r="G35" s="273" t="n">
        <v>0</v>
      </c>
      <c r="H35" s="273"/>
      <c r="I35" s="273"/>
      <c r="J35" s="273" t="n">
        <f aca="false">J34</f>
        <v>0</v>
      </c>
      <c r="K35" s="274" t="n">
        <f aca="false">SUM(C35:J35)</f>
        <v>0</v>
      </c>
      <c r="L35" s="275"/>
      <c r="M35" s="270" t="n">
        <v>20000</v>
      </c>
      <c r="N35" s="276"/>
      <c r="O35" s="272"/>
      <c r="P35" s="276"/>
      <c r="Q35" s="277" t="n">
        <v>0</v>
      </c>
      <c r="R35" s="277" t="n">
        <v>0</v>
      </c>
      <c r="S35" s="277" t="n">
        <v>0</v>
      </c>
      <c r="T35" s="277" t="n">
        <v>0</v>
      </c>
      <c r="U35" s="278" t="n">
        <f aca="false">SUM(M35:T35)</f>
        <v>20000</v>
      </c>
      <c r="V35" s="15"/>
      <c r="W35" s="279" t="n">
        <v>35000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35000</v>
      </c>
      <c r="AE35" s="15"/>
      <c r="AF35" s="283" t="n">
        <f aca="false">+AD35+U35+K35</f>
        <v>55000</v>
      </c>
      <c r="AG35" s="15"/>
      <c r="AH35" s="284" t="n">
        <f aca="false">C35+M35+W35</f>
        <v>55000</v>
      </c>
      <c r="AI35" s="15" t="n">
        <f aca="false">E35+O35+Y35</f>
        <v>0</v>
      </c>
      <c r="AJ35" s="285" t="n">
        <f aca="false">AC35+AB35+AA35+T35+S35+R35+Q35+J35+I35+H35+G35</f>
        <v>0</v>
      </c>
      <c r="AK35" s="15"/>
      <c r="AL35" s="277" t="n">
        <f aca="false">C35+M35</f>
        <v>20000</v>
      </c>
      <c r="AM35" s="277" t="n">
        <f aca="false">W35</f>
        <v>35000</v>
      </c>
      <c r="AN35" s="277" t="n">
        <f aca="false">SUM(AL35:AM35)</f>
        <v>55000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36666</v>
      </c>
      <c r="AT35" s="313" t="n">
        <f aca="false">+AT34+1</f>
        <v>36666</v>
      </c>
      <c r="AU35" s="15"/>
      <c r="AV35" s="287" t="n">
        <v>30000</v>
      </c>
      <c r="AW35" s="15"/>
      <c r="AX35" s="15" t="n">
        <v>0</v>
      </c>
      <c r="AY35" s="15"/>
      <c r="AZ35" s="275" t="n">
        <f aca="false">+AX35+AV35</f>
        <v>30000</v>
      </c>
      <c r="BA35" s="287" t="n">
        <f aca="false">IF(+AH35-AV35=0,"",AH35-AV35)</f>
        <v>25000</v>
      </c>
      <c r="BB35" s="15" t="n">
        <v>0</v>
      </c>
      <c r="BC35" s="275" t="n">
        <f aca="false">+BB35+BA35</f>
        <v>25000</v>
      </c>
      <c r="BD35" s="15"/>
      <c r="BE35" s="287" t="n">
        <f aca="false">IF(ISNUMBER(BA35),0,20000)</f>
        <v>0</v>
      </c>
      <c r="BF35" s="15" t="n">
        <f aca="false">IF(ISNUMBER(BB35),0,30000)</f>
        <v>0</v>
      </c>
      <c r="BG35" s="15" t="n">
        <f aca="false">+BE35+BF35</f>
        <v>0</v>
      </c>
      <c r="BH35" s="275" t="n">
        <f aca="false">IF(ISNUMBER(BC35),0,AZ35-BG35)</f>
        <v>0</v>
      </c>
      <c r="BI35" s="15"/>
      <c r="BJ35" s="314" t="n">
        <f aca="false">IF(ISNUMBER(BC35),BC35,BH35)</f>
        <v>25000</v>
      </c>
      <c r="BK35" s="315"/>
      <c r="BL35" s="316" t="s">
        <v>95</v>
      </c>
      <c r="BM35" s="317" t="n">
        <f aca="false">+BM34+1</f>
        <v>36666</v>
      </c>
      <c r="BN35" s="318"/>
      <c r="BO35" s="319" t="n">
        <f aca="false">+[1]Sheet1!Y542</f>
        <v>81</v>
      </c>
      <c r="BP35" s="263" t="n">
        <f aca="false">+[1]Sheet1!Z542</f>
        <v>61</v>
      </c>
      <c r="BQ35" s="320" t="n">
        <f aca="false">+(BO35+BP35)/2</f>
        <v>71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91</v>
      </c>
      <c r="B36" s="312" t="n">
        <f aca="false">+B35+1</f>
        <v>21</v>
      </c>
      <c r="C36" s="270" t="n">
        <v>0</v>
      </c>
      <c r="D36" s="271"/>
      <c r="E36" s="272"/>
      <c r="F36" s="271"/>
      <c r="G36" s="273" t="n">
        <v>0</v>
      </c>
      <c r="H36" s="273"/>
      <c r="I36" s="273"/>
      <c r="J36" s="273" t="n">
        <f aca="false">J35</f>
        <v>0</v>
      </c>
      <c r="K36" s="274" t="n">
        <f aca="false">SUM(C36:J36)</f>
        <v>0</v>
      </c>
      <c r="L36" s="275"/>
      <c r="M36" s="270" t="n">
        <v>20000</v>
      </c>
      <c r="N36" s="276"/>
      <c r="O36" s="272"/>
      <c r="P36" s="276"/>
      <c r="Q36" s="277" t="n">
        <v>0</v>
      </c>
      <c r="R36" s="277" t="n">
        <v>0</v>
      </c>
      <c r="S36" s="277" t="n">
        <v>0</v>
      </c>
      <c r="T36" s="277" t="n">
        <v>0</v>
      </c>
      <c r="U36" s="278" t="n">
        <f aca="false">SUM(M36:T36)</f>
        <v>20000</v>
      </c>
      <c r="V36" s="15"/>
      <c r="W36" s="279" t="n">
        <v>115000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115000</v>
      </c>
      <c r="AE36" s="15"/>
      <c r="AF36" s="283" t="n">
        <f aca="false">+AD36+U36+K36</f>
        <v>135000</v>
      </c>
      <c r="AG36" s="15"/>
      <c r="AH36" s="284" t="n">
        <f aca="false">C36+M36+W36</f>
        <v>135000</v>
      </c>
      <c r="AI36" s="15" t="n">
        <f aca="false">E36+O36+Y36</f>
        <v>0</v>
      </c>
      <c r="AJ36" s="285" t="n">
        <f aca="false">AC36+AB36+AA36+T36+S36+R36+Q36+J36+I36+H36+G36</f>
        <v>0</v>
      </c>
      <c r="AK36" s="15"/>
      <c r="AL36" s="277" t="n">
        <f aca="false">C36+M36</f>
        <v>20000</v>
      </c>
      <c r="AM36" s="277" t="n">
        <f aca="false">W36</f>
        <v>115000</v>
      </c>
      <c r="AN36" s="277" t="n">
        <f aca="false">SUM(AL36:AM36)</f>
        <v>135000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36667</v>
      </c>
      <c r="AT36" s="313" t="n">
        <f aca="false">+AT35+1</f>
        <v>36667</v>
      </c>
      <c r="AU36" s="15"/>
      <c r="AV36" s="287" t="n">
        <v>30000</v>
      </c>
      <c r="AW36" s="15"/>
      <c r="AX36" s="15" t="n">
        <v>0</v>
      </c>
      <c r="AY36" s="15"/>
      <c r="AZ36" s="275" t="n">
        <f aca="false">+AX36+AV36</f>
        <v>30000</v>
      </c>
      <c r="BA36" s="287" t="n">
        <f aca="false">IF(+AH36-AV36=0,"",AH36-AV36)</f>
        <v>105000</v>
      </c>
      <c r="BB36" s="15" t="n">
        <v>0</v>
      </c>
      <c r="BC36" s="275" t="n">
        <f aca="false">+BB36+BA36</f>
        <v>105000</v>
      </c>
      <c r="BD36" s="15"/>
      <c r="BE36" s="287" t="n">
        <f aca="false">IF(ISNUMBER(BA36),0,20000)</f>
        <v>0</v>
      </c>
      <c r="BF36" s="15" t="n">
        <f aca="false">IF(ISNUMBER(BB36),0,30000)</f>
        <v>0</v>
      </c>
      <c r="BG36" s="15" t="n">
        <f aca="false">+BE36+BF36</f>
        <v>0</v>
      </c>
      <c r="BH36" s="275" t="n">
        <f aca="false">IF(ISNUMBER(BC36),0,AZ36-BG36)</f>
        <v>0</v>
      </c>
      <c r="BI36" s="15"/>
      <c r="BJ36" s="314" t="n">
        <f aca="false">IF(ISNUMBER(BC36),BC36,BH36)</f>
        <v>105000</v>
      </c>
      <c r="BK36" s="315"/>
      <c r="BL36" s="316" t="s">
        <v>96</v>
      </c>
      <c r="BM36" s="317" t="n">
        <f aca="false">+BM35+1</f>
        <v>36667</v>
      </c>
      <c r="BN36" s="318"/>
      <c r="BO36" s="319" t="n">
        <f aca="false">+[1]Sheet1!Y543</f>
        <v>88</v>
      </c>
      <c r="BP36" s="263" t="n">
        <f aca="false">+[1]Sheet1!Z543</f>
        <v>63</v>
      </c>
      <c r="BQ36" s="320" t="n">
        <f aca="false">+(BO36+BP36)/2</f>
        <v>75.5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92</v>
      </c>
      <c r="B37" s="312" t="n">
        <f aca="false">+B36+1</f>
        <v>22</v>
      </c>
      <c r="C37" s="270" t="n">
        <v>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0</v>
      </c>
      <c r="L37" s="275"/>
      <c r="M37" s="270" t="n">
        <v>10000</v>
      </c>
      <c r="N37" s="276"/>
      <c r="O37" s="272"/>
      <c r="P37" s="276"/>
      <c r="Q37" s="277" t="n">
        <v>20000</v>
      </c>
      <c r="R37" s="277" t="n">
        <v>0</v>
      </c>
      <c r="S37" s="277" t="n">
        <v>0</v>
      </c>
      <c r="T37" s="277" t="n">
        <v>30000</v>
      </c>
      <c r="U37" s="278" t="n">
        <f aca="false">SUM(M37:T37)</f>
        <v>60000</v>
      </c>
      <c r="V37" s="15"/>
      <c r="W37" s="279" t="n">
        <v>120000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120000</v>
      </c>
      <c r="AE37" s="15"/>
      <c r="AF37" s="283" t="n">
        <f aca="false">+AD37+U37+K37</f>
        <v>180000</v>
      </c>
      <c r="AG37" s="15"/>
      <c r="AH37" s="284" t="n">
        <f aca="false">C37+M37+W37</f>
        <v>130000</v>
      </c>
      <c r="AI37" s="15" t="n">
        <f aca="false">E37+O37+Y37</f>
        <v>0</v>
      </c>
      <c r="AJ37" s="285" t="n">
        <f aca="false">AC37+AB37+AA37+T37+S37+R37+Q37+J37+I37+H37+G37</f>
        <v>50000</v>
      </c>
      <c r="AK37" s="15"/>
      <c r="AL37" s="277" t="n">
        <f aca="false">C37+M37</f>
        <v>10000</v>
      </c>
      <c r="AM37" s="277" t="n">
        <f aca="false">W37</f>
        <v>120000</v>
      </c>
      <c r="AN37" s="277" t="n">
        <f aca="false">SUM(AL37:AM37)</f>
        <v>130000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36668</v>
      </c>
      <c r="AT37" s="313" t="n">
        <f aca="false">+AT36+1</f>
        <v>36668</v>
      </c>
      <c r="AU37" s="15"/>
      <c r="AV37" s="287" t="n">
        <v>80000</v>
      </c>
      <c r="AW37" s="15"/>
      <c r="AX37" s="15" t="n">
        <v>50000</v>
      </c>
      <c r="AY37" s="15"/>
      <c r="AZ37" s="275" t="n">
        <f aca="false">+AX37+AV37</f>
        <v>130000</v>
      </c>
      <c r="BA37" s="287" t="n">
        <f aca="false">IF(+AH37-AV37=0,"",AH37-AV37)</f>
        <v>50000</v>
      </c>
      <c r="BB37" s="15" t="n">
        <v>0</v>
      </c>
      <c r="BC37" s="275" t="n">
        <f aca="false">+BB37+BA37</f>
        <v>50000</v>
      </c>
      <c r="BD37" s="15"/>
      <c r="BE37" s="287" t="n">
        <f aca="false">IF(ISNUMBER(BA37),0,20000)</f>
        <v>0</v>
      </c>
      <c r="BF37" s="15" t="n">
        <f aca="false">IF(ISNUMBER(BB37),0,30000)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50000</v>
      </c>
      <c r="BK37" s="315"/>
      <c r="BL37" s="316" t="s">
        <v>90</v>
      </c>
      <c r="BM37" s="317" t="n">
        <f aca="false">+BM36+1</f>
        <v>36668</v>
      </c>
      <c r="BN37" s="318"/>
      <c r="BO37" s="319" t="n">
        <f aca="false">+[1]Sheet1!Y544</f>
        <v>94</v>
      </c>
      <c r="BP37" s="263" t="n">
        <f aca="false">+[1]Sheet1!Z544</f>
        <v>68</v>
      </c>
      <c r="BQ37" s="320" t="n">
        <f aca="false">+(BO37+BP37)/2</f>
        <v>81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93</v>
      </c>
      <c r="B38" s="312" t="n">
        <f aca="false">+B37+1</f>
        <v>23</v>
      </c>
      <c r="C38" s="270" t="n">
        <v>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0</v>
      </c>
      <c r="L38" s="275"/>
      <c r="M38" s="270" t="n">
        <v>20833</v>
      </c>
      <c r="N38" s="276"/>
      <c r="O38" s="272"/>
      <c r="P38" s="276"/>
      <c r="Q38" s="277" t="n">
        <v>20000</v>
      </c>
      <c r="R38" s="277" t="n">
        <v>0</v>
      </c>
      <c r="S38" s="277" t="n">
        <v>0</v>
      </c>
      <c r="T38" s="277" t="n">
        <v>0</v>
      </c>
      <c r="U38" s="278" t="n">
        <f aca="false">SUM(M38:T38)</f>
        <v>40833</v>
      </c>
      <c r="V38" s="15"/>
      <c r="W38" s="279" t="n">
        <v>120000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120000</v>
      </c>
      <c r="AE38" s="15"/>
      <c r="AF38" s="283" t="n">
        <f aca="false">+AD38+U38+K38</f>
        <v>160833</v>
      </c>
      <c r="AG38" s="15"/>
      <c r="AH38" s="284" t="n">
        <f aca="false">C38+M38+W38</f>
        <v>140833</v>
      </c>
      <c r="AI38" s="15" t="n">
        <f aca="false">E38+O38+Y38</f>
        <v>0</v>
      </c>
      <c r="AJ38" s="285" t="n">
        <f aca="false">AC38+AB38+AA38+T38+S38+R38+Q38+J38+I38+H38+G38</f>
        <v>20000</v>
      </c>
      <c r="AK38" s="15"/>
      <c r="AL38" s="277" t="n">
        <f aca="false">C38+M38</f>
        <v>20833</v>
      </c>
      <c r="AM38" s="277" t="n">
        <f aca="false">W38</f>
        <v>120000</v>
      </c>
      <c r="AN38" s="277" t="n">
        <f aca="false">SUM(AL38:AM38)</f>
        <v>140833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36669</v>
      </c>
      <c r="AT38" s="313" t="n">
        <f aca="false">+AT37+1</f>
        <v>36669</v>
      </c>
      <c r="AU38" s="15"/>
      <c r="AV38" s="287" t="n">
        <v>130000</v>
      </c>
      <c r="AW38" s="15"/>
      <c r="AX38" s="15" t="n">
        <v>20000</v>
      </c>
      <c r="AY38" s="15"/>
      <c r="AZ38" s="275" t="n">
        <f aca="false">+AX38+AV38</f>
        <v>150000</v>
      </c>
      <c r="BA38" s="287" t="n">
        <f aca="false">IF(+AH38-AV38=0,"",AH38-AV38)</f>
        <v>10833</v>
      </c>
      <c r="BB38" s="15" t="n">
        <v>0</v>
      </c>
      <c r="BC38" s="275" t="n">
        <f aca="false">+BB38+BA38</f>
        <v>10833</v>
      </c>
      <c r="BD38" s="15"/>
      <c r="BE38" s="287" t="n">
        <f aca="false">IF(ISNUMBER(BA38),0,20000)</f>
        <v>0</v>
      </c>
      <c r="BF38" s="15" t="n">
        <f aca="false">IF(ISNUMBER(BB38),0,30000)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10833</v>
      </c>
      <c r="BK38" s="315"/>
      <c r="BL38" s="316" t="s">
        <v>91</v>
      </c>
      <c r="BM38" s="317" t="n">
        <f aca="false">+BM37+1</f>
        <v>36669</v>
      </c>
      <c r="BN38" s="318"/>
      <c r="BO38" s="319" t="n">
        <f aca="false">+[1]Sheet1!Y545</f>
        <v>94</v>
      </c>
      <c r="BP38" s="263" t="n">
        <f aca="false">+[1]Sheet1!Z545</f>
        <v>72</v>
      </c>
      <c r="BQ38" s="320" t="n">
        <f aca="false">+(BO38+BP38)/2</f>
        <v>83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94</v>
      </c>
      <c r="B39" s="312" t="n">
        <f aca="false">+B38+1</f>
        <v>24</v>
      </c>
      <c r="C39" s="270" t="n">
        <v>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0</v>
      </c>
      <c r="L39" s="275"/>
      <c r="M39" s="270" t="n">
        <v>16667</v>
      </c>
      <c r="N39" s="276"/>
      <c r="O39" s="272"/>
      <c r="P39" s="276"/>
      <c r="Q39" s="277" t="n">
        <v>20000</v>
      </c>
      <c r="R39" s="277" t="n">
        <v>0</v>
      </c>
      <c r="S39" s="277" t="n">
        <v>0</v>
      </c>
      <c r="T39" s="277" t="n">
        <v>20000</v>
      </c>
      <c r="U39" s="278" t="n">
        <f aca="false">SUM(M39:T39)</f>
        <v>56667</v>
      </c>
      <c r="V39" s="15"/>
      <c r="W39" s="279" t="n">
        <v>120000</v>
      </c>
      <c r="X39" s="280"/>
      <c r="Y39" s="272" t="n">
        <v>0</v>
      </c>
      <c r="Z39" s="281"/>
      <c r="AA39" s="272" t="n">
        <v>0</v>
      </c>
      <c r="AB39" s="273" t="n">
        <v>0</v>
      </c>
      <c r="AC39" s="282" t="n">
        <v>0</v>
      </c>
      <c r="AD39" s="274" t="n">
        <f aca="false">SUM(W39:AC39)</f>
        <v>120000</v>
      </c>
      <c r="AE39" s="15"/>
      <c r="AF39" s="283" t="n">
        <f aca="false">+AD39+U39+K39</f>
        <v>176667</v>
      </c>
      <c r="AG39" s="15"/>
      <c r="AH39" s="284" t="n">
        <f aca="false">C39+M39+W39</f>
        <v>136667</v>
      </c>
      <c r="AI39" s="15" t="n">
        <f aca="false">E39+O39+Y39</f>
        <v>0</v>
      </c>
      <c r="AJ39" s="285" t="n">
        <f aca="false">AC39+AB39+AA39+T39+S39+R39+Q39+J39+I39+H39+G39</f>
        <v>40000</v>
      </c>
      <c r="AK39" s="15"/>
      <c r="AL39" s="277" t="n">
        <f aca="false">C39+M39</f>
        <v>16667</v>
      </c>
      <c r="AM39" s="277" t="n">
        <f aca="false">W39</f>
        <v>120000</v>
      </c>
      <c r="AN39" s="277" t="n">
        <f aca="false">SUM(AL39:AM39)</f>
        <v>136667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36670</v>
      </c>
      <c r="AT39" s="313" t="n">
        <f aca="false">+AT38+1</f>
        <v>36670</v>
      </c>
      <c r="AU39" s="15"/>
      <c r="AV39" s="287" t="n">
        <v>115000</v>
      </c>
      <c r="AW39" s="15"/>
      <c r="AX39" s="15" t="n">
        <v>40000</v>
      </c>
      <c r="AY39" s="15"/>
      <c r="AZ39" s="275" t="n">
        <f aca="false">+AX39+AV39</f>
        <v>155000</v>
      </c>
      <c r="BA39" s="287" t="n">
        <f aca="false">IF(+AH39-AV39=0,"",AH39-AV39)</f>
        <v>21667</v>
      </c>
      <c r="BB39" s="15" t="str">
        <f aca="false">IF(+AJ39-AX39=0,"",AJ39-AX39)</f>
        <v/>
      </c>
      <c r="BC39" s="275" t="e">
        <f aca="false">+BB39+BA39</f>
        <v>#VALUE!</v>
      </c>
      <c r="BD39" s="15"/>
      <c r="BE39" s="287" t="n">
        <f aca="false">IF(ISNUMBER(BA39),0,20000)</f>
        <v>0</v>
      </c>
      <c r="BF39" s="15" t="n">
        <f aca="false">IF(ISNUMBER(BB39),0,30000)</f>
        <v>30000</v>
      </c>
      <c r="BG39" s="15" t="n">
        <f aca="false">+BE39+BF39</f>
        <v>30000</v>
      </c>
      <c r="BH39" s="275" t="n">
        <f aca="false">IF(ISNUMBER(BC39),0,AZ39-BG39)</f>
        <v>125000</v>
      </c>
      <c r="BI39" s="15"/>
      <c r="BJ39" s="314" t="n">
        <f aca="false">IF(ISNUMBER(BC39),BC39,BH39)</f>
        <v>125000</v>
      </c>
      <c r="BK39" s="315"/>
      <c r="BL39" s="316" t="s">
        <v>92</v>
      </c>
      <c r="BM39" s="317" t="n">
        <f aca="false">+BM38+1</f>
        <v>36670</v>
      </c>
      <c r="BN39" s="318"/>
      <c r="BO39" s="319" t="n">
        <f aca="false">+[1]Sheet1!Y546</f>
        <v>95</v>
      </c>
      <c r="BP39" s="263" t="n">
        <f aca="false">+[1]Sheet1!Z546</f>
        <v>75</v>
      </c>
      <c r="BQ39" s="320" t="n">
        <f aca="false">+(BO39+BP39)/2</f>
        <v>85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s">
        <v>95</v>
      </c>
      <c r="B40" s="312" t="n">
        <f aca="false">+B39+1</f>
        <v>25</v>
      </c>
      <c r="C40" s="270" t="n">
        <v>0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0</v>
      </c>
      <c r="L40" s="275"/>
      <c r="M40" s="270" t="n">
        <v>18333</v>
      </c>
      <c r="N40" s="276"/>
      <c r="O40" s="272"/>
      <c r="P40" s="276"/>
      <c r="Q40" s="277" t="n">
        <v>20000</v>
      </c>
      <c r="R40" s="277" t="n">
        <v>0</v>
      </c>
      <c r="S40" s="277" t="n">
        <v>0</v>
      </c>
      <c r="T40" s="277" t="n">
        <v>15000</v>
      </c>
      <c r="U40" s="278" t="n">
        <f aca="false">SUM(M40:T40)</f>
        <v>53333</v>
      </c>
      <c r="V40" s="15"/>
      <c r="W40" s="279" t="n">
        <v>120000</v>
      </c>
      <c r="X40" s="280"/>
      <c r="Y40" s="272" t="n">
        <v>0</v>
      </c>
      <c r="Z40" s="281"/>
      <c r="AA40" s="272" t="n">
        <v>0</v>
      </c>
      <c r="AB40" s="273" t="n">
        <v>0</v>
      </c>
      <c r="AC40" s="282" t="n">
        <v>0</v>
      </c>
      <c r="AD40" s="274" t="n">
        <f aca="false">SUM(W40:AC40)</f>
        <v>120000</v>
      </c>
      <c r="AE40" s="15"/>
      <c r="AF40" s="283" t="n">
        <f aca="false">+AD40+U40+K40</f>
        <v>173333</v>
      </c>
      <c r="AG40" s="15"/>
      <c r="AH40" s="284" t="n">
        <f aca="false">C40+M40+W40</f>
        <v>138333</v>
      </c>
      <c r="AI40" s="15" t="n">
        <f aca="false">E40+O40+Y40</f>
        <v>0</v>
      </c>
      <c r="AJ40" s="285" t="n">
        <f aca="false">AC40+AB40+AA40+T40+S40+R40+Q40+J40+I40+H40+G40</f>
        <v>35000</v>
      </c>
      <c r="AK40" s="15"/>
      <c r="AL40" s="277" t="n">
        <f aca="false">C40+M40</f>
        <v>18333</v>
      </c>
      <c r="AM40" s="277" t="n">
        <f aca="false">W40</f>
        <v>120000</v>
      </c>
      <c r="AN40" s="277" t="n">
        <f aca="false">SUM(AL40:AM40)</f>
        <v>138333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36671</v>
      </c>
      <c r="AT40" s="313" t="n">
        <f aca="false">+AT39+1</f>
        <v>36671</v>
      </c>
      <c r="AU40" s="15"/>
      <c r="AV40" s="287" t="n">
        <v>100000</v>
      </c>
      <c r="AW40" s="15"/>
      <c r="AX40" s="15" t="n">
        <v>35000</v>
      </c>
      <c r="AY40" s="15"/>
      <c r="AZ40" s="275" t="n">
        <f aca="false">+AX40+AV40</f>
        <v>135000</v>
      </c>
      <c r="BA40" s="287" t="n">
        <f aca="false">IF(+AH40-AV40=0,"",AH40-AV40)</f>
        <v>38333</v>
      </c>
      <c r="BB40" s="15" t="str">
        <f aca="false">IF(+AJ40-AX40=0,"",AJ40-AX40)</f>
        <v/>
      </c>
      <c r="BC40" s="275" t="e">
        <f aca="false">+BB40+BA40</f>
        <v>#VALUE!</v>
      </c>
      <c r="BD40" s="15"/>
      <c r="BE40" s="287" t="n">
        <f aca="false">IF(ISNUMBER(BA40),0,20000)</f>
        <v>0</v>
      </c>
      <c r="BF40" s="15" t="n">
        <f aca="false">IF(ISNUMBER(BB40),0,30000)</f>
        <v>30000</v>
      </c>
      <c r="BG40" s="15" t="n">
        <f aca="false">+BE40+BF40</f>
        <v>30000</v>
      </c>
      <c r="BH40" s="275" t="n">
        <f aca="false">IF(ISNUMBER(BC40),0,AZ40-BG40)</f>
        <v>105000</v>
      </c>
      <c r="BI40" s="15"/>
      <c r="BJ40" s="314" t="n">
        <f aca="false">IF(ISNUMBER(BC40),BC40,BH40)</f>
        <v>105000</v>
      </c>
      <c r="BK40" s="315"/>
      <c r="BL40" s="316" t="s">
        <v>93</v>
      </c>
      <c r="BM40" s="317" t="n">
        <f aca="false">+BM39+1</f>
        <v>36671</v>
      </c>
      <c r="BN40" s="318"/>
      <c r="BO40" s="319" t="n">
        <f aca="false">+[1]Sheet1!Y547</f>
        <v>93</v>
      </c>
      <c r="BP40" s="263" t="n">
        <f aca="false">+[1]Sheet1!Z547</f>
        <v>76</v>
      </c>
      <c r="BQ40" s="320" t="n">
        <f aca="false">+(BO40+BP40)/2</f>
        <v>84.5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96</v>
      </c>
      <c r="B41" s="312" t="n">
        <f aca="false">+B40+1</f>
        <v>26</v>
      </c>
      <c r="C41" s="270" t="n">
        <v>0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0</v>
      </c>
      <c r="L41" s="275"/>
      <c r="M41" s="270" t="n">
        <v>21667</v>
      </c>
      <c r="N41" s="276"/>
      <c r="O41" s="272"/>
      <c r="P41" s="276"/>
      <c r="Q41" s="277" t="n">
        <v>0</v>
      </c>
      <c r="R41" s="277" t="n">
        <v>0</v>
      </c>
      <c r="S41" s="277" t="n">
        <v>0</v>
      </c>
      <c r="T41" s="277" t="n">
        <v>0</v>
      </c>
      <c r="U41" s="278" t="n">
        <f aca="false">SUM(M41:T41)</f>
        <v>21667</v>
      </c>
      <c r="V41" s="15"/>
      <c r="W41" s="279" t="n">
        <f aca="false">30000-21667</f>
        <v>8333</v>
      </c>
      <c r="X41" s="280"/>
      <c r="Y41" s="272" t="n">
        <v>0</v>
      </c>
      <c r="Z41" s="281"/>
      <c r="AA41" s="272" t="n">
        <v>20000</v>
      </c>
      <c r="AB41" s="273"/>
      <c r="AC41" s="282" t="n">
        <v>15000</v>
      </c>
      <c r="AD41" s="274" t="n">
        <f aca="false">SUM(W41:AC41)</f>
        <v>43333</v>
      </c>
      <c r="AE41" s="15"/>
      <c r="AF41" s="283" t="n">
        <f aca="false">+AD41+U41+K41</f>
        <v>65000</v>
      </c>
      <c r="AG41" s="15"/>
      <c r="AH41" s="284" t="n">
        <f aca="false">C41+M41+W41</f>
        <v>30000</v>
      </c>
      <c r="AI41" s="15" t="n">
        <f aca="false">E41+O41+Y41</f>
        <v>0</v>
      </c>
      <c r="AJ41" s="285" t="n">
        <f aca="false">AC41+AB41+AA41+T41+S41+R41+Q41+J41+I41+H41+G41</f>
        <v>35000</v>
      </c>
      <c r="AK41" s="15"/>
      <c r="AL41" s="277" t="n">
        <f aca="false">C41+M41</f>
        <v>21667</v>
      </c>
      <c r="AM41" s="277" t="n">
        <f aca="false">W41</f>
        <v>8333</v>
      </c>
      <c r="AN41" s="277" t="n">
        <f aca="false">SUM(AL41:AM41)</f>
        <v>30000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36672</v>
      </c>
      <c r="AT41" s="313" t="n">
        <f aca="false">+AT40+1</f>
        <v>36672</v>
      </c>
      <c r="AU41" s="15"/>
      <c r="AV41" s="287" t="n">
        <v>125000</v>
      </c>
      <c r="AW41" s="15"/>
      <c r="AX41" s="15" t="n">
        <v>35000</v>
      </c>
      <c r="AY41" s="15"/>
      <c r="AZ41" s="275" t="n">
        <f aca="false">+AX41+AV41</f>
        <v>160000</v>
      </c>
      <c r="BA41" s="287" t="n">
        <f aca="false">IF(+AH41-AV41=0,"",AH41-AV41)</f>
        <v>-95000</v>
      </c>
      <c r="BB41" s="15" t="str">
        <f aca="false">IF(+AJ41-AX41=0,"",AJ41-AX41)</f>
        <v/>
      </c>
      <c r="BC41" s="275" t="e">
        <f aca="false">+BB41+BA41</f>
        <v>#VALUE!</v>
      </c>
      <c r="BD41" s="15"/>
      <c r="BE41" s="287" t="n">
        <f aca="false">IF(ISNUMBER(BA41),0,20000)</f>
        <v>0</v>
      </c>
      <c r="BF41" s="15" t="n">
        <f aca="false">IF(ISNUMBER(BB41),0,30000)</f>
        <v>30000</v>
      </c>
      <c r="BG41" s="15" t="n">
        <f aca="false">+BE41+BF41</f>
        <v>30000</v>
      </c>
      <c r="BH41" s="275" t="n">
        <f aca="false">IF(ISNUMBER(BC41),0,AZ41-BG41)</f>
        <v>130000</v>
      </c>
      <c r="BI41" s="15"/>
      <c r="BJ41" s="314" t="n">
        <f aca="false">IF(ISNUMBER(BC41),BC41,BH41)</f>
        <v>130000</v>
      </c>
      <c r="BK41" s="315"/>
      <c r="BL41" s="316" t="s">
        <v>94</v>
      </c>
      <c r="BM41" s="317" t="n">
        <f aca="false">+BM40+1</f>
        <v>36672</v>
      </c>
      <c r="BN41" s="318"/>
      <c r="BO41" s="319" t="n">
        <f aca="false">+[1]Sheet1!Y548</f>
        <v>89</v>
      </c>
      <c r="BP41" s="263" t="n">
        <f aca="false">+[1]Sheet1!Z548</f>
        <v>75</v>
      </c>
      <c r="BQ41" s="320" t="n">
        <f aca="false">+(BO41+BP41)/2</f>
        <v>82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s">
        <v>90</v>
      </c>
      <c r="B42" s="312" t="n">
        <f aca="false">+B41+1</f>
        <v>27</v>
      </c>
      <c r="C42" s="270" t="n">
        <v>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0</v>
      </c>
      <c r="L42" s="275"/>
      <c r="M42" s="270" t="n">
        <v>0</v>
      </c>
      <c r="N42" s="276"/>
      <c r="O42" s="272"/>
      <c r="P42" s="276"/>
      <c r="Q42" s="277" t="n">
        <v>0</v>
      </c>
      <c r="R42" s="277" t="n">
        <v>0</v>
      </c>
      <c r="S42" s="277" t="n">
        <v>0</v>
      </c>
      <c r="T42" s="277" t="n">
        <v>0</v>
      </c>
      <c r="U42" s="278" t="n">
        <f aca="false">SUM(M42:T42)</f>
        <v>0</v>
      </c>
      <c r="V42" s="15"/>
      <c r="W42" s="279" t="n">
        <v>46667</v>
      </c>
      <c r="X42" s="280"/>
      <c r="Y42" s="272" t="n">
        <v>0</v>
      </c>
      <c r="Z42" s="281"/>
      <c r="AA42" s="272" t="n">
        <v>0</v>
      </c>
      <c r="AB42" s="273"/>
      <c r="AC42" s="282" t="n">
        <v>0</v>
      </c>
      <c r="AD42" s="274" t="n">
        <f aca="false">SUM(W42:AC42)</f>
        <v>46667</v>
      </c>
      <c r="AE42" s="15"/>
      <c r="AF42" s="283" t="n">
        <f aca="false">+AD42+U42+K42</f>
        <v>46667</v>
      </c>
      <c r="AG42" s="15"/>
      <c r="AH42" s="284" t="n">
        <f aca="false">C42+M42+W42</f>
        <v>46667</v>
      </c>
      <c r="AI42" s="15" t="n">
        <f aca="false">E42+O42+Y42</f>
        <v>0</v>
      </c>
      <c r="AJ42" s="285" t="n">
        <f aca="false">AC42+AB42+AA42+T42+S42+R42+Q42+J42+I42+H42+G42</f>
        <v>0</v>
      </c>
      <c r="AK42" s="15"/>
      <c r="AL42" s="277" t="n">
        <f aca="false">C42+M42</f>
        <v>0</v>
      </c>
      <c r="AM42" s="277" t="n">
        <f aca="false">W42</f>
        <v>46667</v>
      </c>
      <c r="AN42" s="277" t="n">
        <f aca="false">SUM(AL42:AM42)</f>
        <v>46667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36673</v>
      </c>
      <c r="AT42" s="313" t="n">
        <f aca="false">+AT41+1</f>
        <v>36673</v>
      </c>
      <c r="AU42" s="15"/>
      <c r="AV42" s="287" t="n">
        <v>80000</v>
      </c>
      <c r="AW42" s="15"/>
      <c r="AX42" s="15" t="n">
        <v>0</v>
      </c>
      <c r="AY42" s="15"/>
      <c r="AZ42" s="275" t="n">
        <f aca="false">+AX42+AV42</f>
        <v>80000</v>
      </c>
      <c r="BA42" s="287" t="n">
        <f aca="false">IF(+AH42-AV42=0,"",AH42-AV42)</f>
        <v>-33333</v>
      </c>
      <c r="BB42" s="15" t="str">
        <f aca="false">IF(+AJ42-AX42=0,"",AJ42-AX42)</f>
        <v/>
      </c>
      <c r="BC42" s="275" t="e">
        <f aca="false">+BB42+BA42</f>
        <v>#VALUE!</v>
      </c>
      <c r="BD42" s="15"/>
      <c r="BE42" s="287" t="n">
        <f aca="false">IF(ISNUMBER(BA42),0,20000)</f>
        <v>0</v>
      </c>
      <c r="BF42" s="15" t="n">
        <f aca="false">IF(ISNUMBER(BB42),0,30000)</f>
        <v>30000</v>
      </c>
      <c r="BG42" s="15" t="n">
        <f aca="false">+BE42+BF42</f>
        <v>30000</v>
      </c>
      <c r="BH42" s="275" t="n">
        <f aca="false">IF(ISNUMBER(BC42),0,AZ42-BG42)</f>
        <v>50000</v>
      </c>
      <c r="BI42" s="15"/>
      <c r="BJ42" s="314" t="n">
        <f aca="false">IF(ISNUMBER(BC42),BC42,BH42)</f>
        <v>50000</v>
      </c>
      <c r="BK42" s="315"/>
      <c r="BL42" s="316" t="s">
        <v>95</v>
      </c>
      <c r="BM42" s="317" t="n">
        <f aca="false">+BM41+1</f>
        <v>36673</v>
      </c>
      <c r="BN42" s="318"/>
      <c r="BO42" s="319" t="n">
        <f aca="false">+[1]Sheet1!Y549</f>
        <v>95</v>
      </c>
      <c r="BP42" s="263" t="n">
        <f aca="false">+[1]Sheet1!Z549</f>
        <v>69</v>
      </c>
      <c r="BQ42" s="320" t="n">
        <f aca="false">+(BO42+BP42)/2</f>
        <v>82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91</v>
      </c>
      <c r="B43" s="312" t="n">
        <f aca="false">+B42+1</f>
        <v>28</v>
      </c>
      <c r="C43" s="270" t="n">
        <v>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0</v>
      </c>
      <c r="L43" s="275"/>
      <c r="M43" s="270" t="n">
        <v>0</v>
      </c>
      <c r="N43" s="276"/>
      <c r="O43" s="272"/>
      <c r="P43" s="276"/>
      <c r="Q43" s="277" t="n">
        <v>0</v>
      </c>
      <c r="R43" s="277" t="n">
        <v>0</v>
      </c>
      <c r="S43" s="277" t="n">
        <v>0</v>
      </c>
      <c r="T43" s="277" t="n">
        <v>0</v>
      </c>
      <c r="U43" s="278" t="n">
        <f aca="false">SUM(M43:T43)</f>
        <v>0</v>
      </c>
      <c r="V43" s="15"/>
      <c r="W43" s="279" t="n">
        <v>18000</v>
      </c>
      <c r="X43" s="280"/>
      <c r="Y43" s="272" t="n">
        <v>0</v>
      </c>
      <c r="Z43" s="281"/>
      <c r="AA43" s="272" t="n">
        <v>0</v>
      </c>
      <c r="AB43" s="273"/>
      <c r="AC43" s="282" t="n">
        <v>0</v>
      </c>
      <c r="AD43" s="274" t="n">
        <f aca="false">SUM(W43:AC43)</f>
        <v>18000</v>
      </c>
      <c r="AE43" s="15"/>
      <c r="AF43" s="283" t="n">
        <f aca="false">+AD43+U43+K43</f>
        <v>18000</v>
      </c>
      <c r="AG43" s="15"/>
      <c r="AH43" s="284" t="n">
        <f aca="false">C43+M43+W43</f>
        <v>18000</v>
      </c>
      <c r="AI43" s="15" t="n">
        <f aca="false">E43+O43+Y43</f>
        <v>0</v>
      </c>
      <c r="AJ43" s="285" t="n">
        <f aca="false">AC43+AB43+AA43+T43+S43+R43+Q43+J43+I43+H43+G43</f>
        <v>0</v>
      </c>
      <c r="AK43" s="15"/>
      <c r="AL43" s="277" t="n">
        <f aca="false">C43+M43</f>
        <v>0</v>
      </c>
      <c r="AM43" s="277" t="n">
        <f aca="false">W43</f>
        <v>18000</v>
      </c>
      <c r="AN43" s="277" t="n">
        <f aca="false">SUM(AL43:AM43)</f>
        <v>18000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36674</v>
      </c>
      <c r="AT43" s="313" t="n">
        <f aca="false">+AT42+1</f>
        <v>36674</v>
      </c>
      <c r="AU43" s="15"/>
      <c r="AV43" s="287" t="n">
        <v>80000</v>
      </c>
      <c r="AW43" s="15"/>
      <c r="AX43" s="15" t="n">
        <v>0</v>
      </c>
      <c r="AY43" s="15"/>
      <c r="AZ43" s="275" t="n">
        <f aca="false">+AX43+AV43</f>
        <v>80000</v>
      </c>
      <c r="BA43" s="287" t="n">
        <f aca="false">IF(+AH43-AV43=0,"",AH43-AV43)</f>
        <v>-62000</v>
      </c>
      <c r="BB43" s="15" t="str">
        <f aca="false">IF(+AJ43-AX43=0,"",AJ43-AX43)</f>
        <v/>
      </c>
      <c r="BC43" s="275" t="e">
        <f aca="false">+BB43+BA43</f>
        <v>#VALUE!</v>
      </c>
      <c r="BD43" s="15"/>
      <c r="BE43" s="287" t="n">
        <f aca="false">IF(ISNUMBER(BA43),0,20000)</f>
        <v>0</v>
      </c>
      <c r="BF43" s="15" t="n">
        <f aca="false">IF(ISNUMBER(BB43),0,30000)</f>
        <v>30000</v>
      </c>
      <c r="BG43" s="15" t="n">
        <f aca="false">+BE43+BF43</f>
        <v>30000</v>
      </c>
      <c r="BH43" s="275" t="n">
        <f aca="false">IF(ISNUMBER(BC43),0,AZ43-BG43)</f>
        <v>50000</v>
      </c>
      <c r="BI43" s="15"/>
      <c r="BJ43" s="314" t="n">
        <f aca="false">IF(ISNUMBER(BC43),BC43,BH43)</f>
        <v>50000</v>
      </c>
      <c r="BK43" s="315"/>
      <c r="BL43" s="316" t="s">
        <v>96</v>
      </c>
      <c r="BM43" s="317" t="n">
        <f aca="false">+BM42+1</f>
        <v>36674</v>
      </c>
      <c r="BN43" s="318"/>
      <c r="BO43" s="319" t="n">
        <f aca="false">+[1]Sheet1!Y550</f>
        <v>91</v>
      </c>
      <c r="BP43" s="263" t="n">
        <f aca="false">+[1]Sheet1!Z550</f>
        <v>68</v>
      </c>
      <c r="BQ43" s="320" t="n">
        <f aca="false">+(BO43+BP43)/2</f>
        <v>79.5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92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0</v>
      </c>
      <c r="N44" s="276"/>
      <c r="O44" s="272"/>
      <c r="P44" s="276"/>
      <c r="Q44" s="277" t="n">
        <v>0</v>
      </c>
      <c r="R44" s="277" t="n">
        <v>0</v>
      </c>
      <c r="S44" s="277" t="n">
        <v>0</v>
      </c>
      <c r="T44" s="277" t="n">
        <v>0</v>
      </c>
      <c r="U44" s="278" t="n">
        <f aca="false">SUM(M44:T44)</f>
        <v>0</v>
      </c>
      <c r="V44" s="15"/>
      <c r="W44" s="279" t="n">
        <v>80000</v>
      </c>
      <c r="X44" s="280"/>
      <c r="Y44" s="272" t="n">
        <v>0</v>
      </c>
      <c r="Z44" s="281"/>
      <c r="AA44" s="272" t="n">
        <f aca="false">+AA43</f>
        <v>0</v>
      </c>
      <c r="AB44" s="273"/>
      <c r="AC44" s="282" t="n">
        <f aca="false">+AC43</f>
        <v>0</v>
      </c>
      <c r="AD44" s="274" t="n">
        <f aca="false">SUM(W44:AC44)</f>
        <v>80000</v>
      </c>
      <c r="AE44" s="15"/>
      <c r="AF44" s="283" t="n">
        <f aca="false">+AD44+U44+K44</f>
        <v>80000</v>
      </c>
      <c r="AG44" s="15"/>
      <c r="AH44" s="284" t="n">
        <f aca="false">C44+M44+W44</f>
        <v>80000</v>
      </c>
      <c r="AI44" s="15" t="n">
        <f aca="false">E44+O44+Y44</f>
        <v>0</v>
      </c>
      <c r="AJ44" s="285" t="n">
        <f aca="false">AC44+AB44+AA44+T44+S44+R44+Q44+J44+I44+H44+G44</f>
        <v>0</v>
      </c>
      <c r="AK44" s="15"/>
      <c r="AL44" s="277" t="n">
        <f aca="false">C44+M44</f>
        <v>0</v>
      </c>
      <c r="AM44" s="277" t="n">
        <f aca="false">W44</f>
        <v>80000</v>
      </c>
      <c r="AN44" s="277" t="n">
        <f aca="false">SUM(AL44:AM44)</f>
        <v>80000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36675</v>
      </c>
      <c r="AT44" s="313" t="n">
        <f aca="false">+AT43+1</f>
        <v>36675</v>
      </c>
      <c r="AU44" s="15"/>
      <c r="AV44" s="287" t="n">
        <v>100000</v>
      </c>
      <c r="AW44" s="15"/>
      <c r="AX44" s="15" t="n">
        <v>0</v>
      </c>
      <c r="AY44" s="15"/>
      <c r="AZ44" s="275" t="n">
        <f aca="false">+AX44+AV44</f>
        <v>100000</v>
      </c>
      <c r="BA44" s="287" t="n">
        <f aca="false">IF(+AH44-AV44=0,"",AH44-AV44)</f>
        <v>-20000</v>
      </c>
      <c r="BB44" s="15" t="str">
        <f aca="false">IF(+AJ44-AX44=0,"",AJ44-AX44)</f>
        <v/>
      </c>
      <c r="BC44" s="275" t="e">
        <f aca="false">+BB44+BA44</f>
        <v>#VALUE!</v>
      </c>
      <c r="BD44" s="15"/>
      <c r="BE44" s="287" t="n">
        <f aca="false">IF(ISNUMBER(BA44),0,20000)</f>
        <v>0</v>
      </c>
      <c r="BF44" s="15" t="n">
        <f aca="false">IF(ISNUMBER(BB44),0,30000)</f>
        <v>30000</v>
      </c>
      <c r="BG44" s="15" t="n">
        <f aca="false">+BE44+BF44</f>
        <v>30000</v>
      </c>
      <c r="BH44" s="275" t="n">
        <f aca="false">IF(ISNUMBER(BC44),0,AZ44-BG44)</f>
        <v>70000</v>
      </c>
      <c r="BI44" s="15"/>
      <c r="BJ44" s="314" t="n">
        <f aca="false">IF(ISNUMBER(BC44),BC44,BH44)</f>
        <v>70000</v>
      </c>
      <c r="BK44" s="315"/>
      <c r="BL44" s="316" t="s">
        <v>90</v>
      </c>
      <c r="BM44" s="317" t="n">
        <f aca="false">+BM43+1</f>
        <v>36675</v>
      </c>
      <c r="BN44" s="318"/>
      <c r="BO44" s="319" t="n">
        <f aca="false">+[1]Sheet1!Y551</f>
        <v>93</v>
      </c>
      <c r="BP44" s="263" t="n">
        <f aca="false">+[1]Sheet1!Z551</f>
        <v>69</v>
      </c>
      <c r="BQ44" s="320" t="n">
        <f aca="false">+(BO44+BP44)/2</f>
        <v>81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93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0</v>
      </c>
      <c r="N45" s="276"/>
      <c r="O45" s="272"/>
      <c r="P45" s="276"/>
      <c r="Q45" s="277" t="n">
        <v>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0</v>
      </c>
      <c r="V45" s="15"/>
      <c r="W45" s="279" t="n">
        <v>105000</v>
      </c>
      <c r="X45" s="280"/>
      <c r="Y45" s="272" t="n">
        <v>0</v>
      </c>
      <c r="Z45" s="281"/>
      <c r="AA45" s="272" t="n">
        <v>0</v>
      </c>
      <c r="AB45" s="273"/>
      <c r="AC45" s="282" t="n">
        <v>0</v>
      </c>
      <c r="AD45" s="274" t="n">
        <f aca="false">SUM(W45:AC45)</f>
        <v>105000</v>
      </c>
      <c r="AE45" s="15"/>
      <c r="AF45" s="283" t="n">
        <f aca="false">+AD45+U45+K45</f>
        <v>105000</v>
      </c>
      <c r="AG45" s="15"/>
      <c r="AH45" s="284" t="n">
        <f aca="false">C45+M45+W45</f>
        <v>105000</v>
      </c>
      <c r="AI45" s="15" t="n">
        <f aca="false">E45+O45+Y45</f>
        <v>0</v>
      </c>
      <c r="AJ45" s="285" t="n">
        <f aca="false">AC45+AB45+AA45+T45+S45+R45+Q45+J45+I45+H45+G45</f>
        <v>0</v>
      </c>
      <c r="AK45" s="15"/>
      <c r="AL45" s="277" t="n">
        <f aca="false">C45+M45</f>
        <v>0</v>
      </c>
      <c r="AM45" s="277" t="n">
        <f aca="false">W45</f>
        <v>105000</v>
      </c>
      <c r="AN45" s="277" t="n">
        <f aca="false">SUM(AL45:AM45)</f>
        <v>105000</v>
      </c>
      <c r="AO45" s="15"/>
      <c r="AP45" s="263" t="n">
        <f aca="false">IF(now-1&gt;AS45,1,"")</f>
        <v>1</v>
      </c>
      <c r="AQ45" s="15"/>
      <c r="AR45" s="15"/>
      <c r="AS45" s="15" t="n">
        <f aca="false">AS44+1</f>
        <v>36676</v>
      </c>
      <c r="AT45" s="313" t="n">
        <f aca="false">+AT44+1</f>
        <v>36676</v>
      </c>
      <c r="AU45" s="15"/>
      <c r="AV45" s="287" t="n">
        <v>120000</v>
      </c>
      <c r="AW45" s="15"/>
      <c r="AX45" s="15" t="n">
        <v>35000</v>
      </c>
      <c r="AY45" s="15"/>
      <c r="AZ45" s="275" t="n">
        <f aca="false">+AX45+AV45</f>
        <v>155000</v>
      </c>
      <c r="BA45" s="287" t="n">
        <f aca="false">IF(+AH45-AV45=0,"",AH45-AV45)</f>
        <v>-15000</v>
      </c>
      <c r="BB45" s="15" t="n">
        <f aca="false">IF(+AJ45-AX45=0,"",AJ45-AX45)</f>
        <v>-35000</v>
      </c>
      <c r="BC45" s="275" t="n">
        <f aca="false">+BB45+BA45</f>
        <v>-50000</v>
      </c>
      <c r="BD45" s="15"/>
      <c r="BE45" s="287" t="n">
        <f aca="false">IF(ISNUMBER(BA45),0,20000)</f>
        <v>0</v>
      </c>
      <c r="BF45" s="15" t="n">
        <f aca="false">IF(ISNUMBER(BB45),0,30000)</f>
        <v>0</v>
      </c>
      <c r="BG45" s="15" t="n">
        <f aca="false">+BE45+BF45</f>
        <v>0</v>
      </c>
      <c r="BH45" s="275" t="n">
        <f aca="false">IF(ISNUMBER(BC45),0,AZ45-BG45)</f>
        <v>0</v>
      </c>
      <c r="BI45" s="15"/>
      <c r="BJ45" s="314" t="n">
        <f aca="false">IF(ISNUMBER(BC45),BC45,BH45)</f>
        <v>-50000</v>
      </c>
      <c r="BK45" s="315"/>
      <c r="BL45" s="316" t="s">
        <v>91</v>
      </c>
      <c r="BM45" s="317" t="n">
        <f aca="false">+BM44+1</f>
        <v>36676</v>
      </c>
      <c r="BN45" s="318"/>
      <c r="BO45" s="319" t="n">
        <f aca="false">+[1]Sheet1!Y552</f>
        <v>95</v>
      </c>
      <c r="BP45" s="263" t="n">
        <f aca="false">+[1]Sheet1!Z552</f>
        <v>75</v>
      </c>
      <c r="BQ45" s="320" t="n">
        <f aca="false">+(BO45+BP45)/2</f>
        <v>85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15" t="s">
        <v>94</v>
      </c>
      <c r="B46" s="312" t="n">
        <f aca="false">+B45+1</f>
        <v>31</v>
      </c>
      <c r="C46" s="270" t="n">
        <v>0</v>
      </c>
      <c r="D46" s="290"/>
      <c r="E46" s="291" t="n">
        <v>0</v>
      </c>
      <c r="F46" s="290"/>
      <c r="G46" s="290" t="n">
        <v>0</v>
      </c>
      <c r="H46" s="290" t="n">
        <v>0</v>
      </c>
      <c r="I46" s="290" t="n">
        <v>0</v>
      </c>
      <c r="J46" s="290" t="n">
        <v>0</v>
      </c>
      <c r="K46" s="292" t="n">
        <f aca="false">SUM(C46:J46)</f>
        <v>0</v>
      </c>
      <c r="L46" s="275"/>
      <c r="M46" s="293" t="n">
        <v>0</v>
      </c>
      <c r="N46" s="294"/>
      <c r="O46" s="291"/>
      <c r="P46" s="294"/>
      <c r="Q46" s="295" t="n">
        <v>0</v>
      </c>
      <c r="R46" s="295" t="n">
        <f aca="false">R45</f>
        <v>0</v>
      </c>
      <c r="S46" s="295" t="n">
        <v>0</v>
      </c>
      <c r="T46" s="295" t="n">
        <v>0</v>
      </c>
      <c r="U46" s="292" t="n">
        <f aca="false">SUM(M46:T46)</f>
        <v>0</v>
      </c>
      <c r="V46" s="15"/>
      <c r="W46" s="293" t="n">
        <v>80000</v>
      </c>
      <c r="X46" s="296"/>
      <c r="Y46" s="295" t="n">
        <v>0</v>
      </c>
      <c r="Z46" s="297"/>
      <c r="AA46" s="295" t="n">
        <v>0</v>
      </c>
      <c r="AB46" s="295"/>
      <c r="AC46" s="295" t="n">
        <v>0</v>
      </c>
      <c r="AD46" s="292" t="n">
        <f aca="false">SUM(W46:AC46)</f>
        <v>80000</v>
      </c>
      <c r="AE46" s="15"/>
      <c r="AF46" s="298" t="n">
        <f aca="false">+AD46+U46+K46</f>
        <v>80000</v>
      </c>
      <c r="AG46" s="15"/>
      <c r="AH46" s="299" t="n">
        <f aca="false">C46+M46+W46</f>
        <v>80000</v>
      </c>
      <c r="AI46" s="300" t="n">
        <f aca="false">E46+O46+Y46</f>
        <v>0</v>
      </c>
      <c r="AJ46" s="55" t="n">
        <f aca="false">AC46+AB46+AA46+T46+S46+R46+Q46+J46+I46+H46+G46</f>
        <v>0</v>
      </c>
      <c r="AK46" s="15"/>
      <c r="AL46" s="277" t="n">
        <f aca="false">C46+M46</f>
        <v>0</v>
      </c>
      <c r="AM46" s="277" t="n">
        <f aca="false">W46</f>
        <v>80000</v>
      </c>
      <c r="AN46" s="277" t="n">
        <f aca="false">SUM(AL46:AM46)</f>
        <v>80000</v>
      </c>
      <c r="AO46" s="15"/>
      <c r="AP46" s="263" t="str">
        <f aca="false">IF(now-1&gt;AS46,1,"")</f>
        <v/>
      </c>
      <c r="AQ46" s="15"/>
      <c r="AR46" s="15"/>
      <c r="AS46" s="15" t="n">
        <f aca="false">AS45+1</f>
        <v>36677</v>
      </c>
      <c r="AT46" s="313" t="n">
        <f aca="false">+AT45+1</f>
        <v>36677</v>
      </c>
      <c r="AU46" s="15"/>
      <c r="AV46" s="287" t="n">
        <v>40000</v>
      </c>
      <c r="AW46" s="15"/>
      <c r="AX46" s="15" t="n">
        <v>30000</v>
      </c>
      <c r="AY46" s="15"/>
      <c r="AZ46" s="275" t="n">
        <f aca="false">+AX46+AV46</f>
        <v>70000</v>
      </c>
      <c r="BA46" s="287" t="n">
        <f aca="false">IF(+AH46-AV46=0,"",AH46-AV46)</f>
        <v>40000</v>
      </c>
      <c r="BB46" s="15" t="n">
        <f aca="false">IF(+AJ46-AX46=0,"",AJ46-AX46)</f>
        <v>-30000</v>
      </c>
      <c r="BC46" s="275" t="n">
        <f aca="false">+BB46+BA46</f>
        <v>10000</v>
      </c>
      <c r="BD46" s="15"/>
      <c r="BE46" s="287" t="n">
        <v>0</v>
      </c>
      <c r="BF46" s="15" t="n">
        <v>0</v>
      </c>
      <c r="BG46" s="15" t="n">
        <v>0</v>
      </c>
      <c r="BH46" s="275" t="n">
        <f aca="false">IF(ISNUMBER(BC46),0,AZ46-BG46)</f>
        <v>0</v>
      </c>
      <c r="BI46" s="15"/>
      <c r="BJ46" s="314" t="n">
        <f aca="false">IF(ISNUMBER(BC46),BC46,BH46)</f>
        <v>10000</v>
      </c>
      <c r="BK46" s="315"/>
      <c r="BL46" s="316" t="s">
        <v>92</v>
      </c>
      <c r="BM46" s="317" t="n">
        <f aca="false">+BM45+1</f>
        <v>36677</v>
      </c>
      <c r="BN46" s="318"/>
      <c r="BO46" s="319" t="n">
        <f aca="false">+[1]Sheet1!Y553</f>
        <v>94</v>
      </c>
      <c r="BP46" s="263" t="n">
        <f aca="false">+[1]Sheet1!Z553</f>
        <v>74</v>
      </c>
      <c r="BQ46" s="320" t="n">
        <f aca="false">+(BO46+BP46)/2</f>
        <v>84</v>
      </c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1160000</v>
      </c>
      <c r="D48" s="158"/>
      <c r="E48" s="158" t="n">
        <f aca="false">SUM(E16:E46)</f>
        <v>0</v>
      </c>
      <c r="F48" s="158"/>
      <c r="G48" s="158" t="n">
        <f aca="false">SUM(G16:G46)</f>
        <v>20000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60000</v>
      </c>
      <c r="K48" s="158" t="n">
        <f aca="false">SUM(K16:K46)</f>
        <v>1240000</v>
      </c>
      <c r="L48" s="158"/>
      <c r="M48" s="158" t="n">
        <f aca="false">SUM(M16:M46)</f>
        <v>353333</v>
      </c>
      <c r="N48" s="158"/>
      <c r="O48" s="158" t="n">
        <f aca="false">SUM(O16:O46)</f>
        <v>0</v>
      </c>
      <c r="P48" s="158"/>
      <c r="Q48" s="158" t="n">
        <f aca="false">SUM(Q16:Q46)</f>
        <v>353167</v>
      </c>
      <c r="R48" s="158" t="n">
        <f aca="false">SUM(R16:R46)</f>
        <v>36000</v>
      </c>
      <c r="S48" s="158" t="n">
        <f aca="false">SUM(S16:S46)</f>
        <v>0</v>
      </c>
      <c r="T48" s="158" t="n">
        <f aca="false">SUM(T16:T46)</f>
        <v>187500</v>
      </c>
      <c r="U48" s="158" t="n">
        <f aca="false">SUM(U16:U46)</f>
        <v>930000</v>
      </c>
      <c r="V48" s="158"/>
      <c r="W48" s="158" t="n">
        <f aca="false">SUM(W16:W46)</f>
        <v>968416</v>
      </c>
      <c r="X48" s="158"/>
      <c r="Y48" s="158" t="n">
        <f aca="false">SUM(Y16:Y46)</f>
        <v>0</v>
      </c>
      <c r="Z48" s="158"/>
      <c r="AA48" s="158" t="n">
        <f aca="false">SUM(AA16:AA46)</f>
        <v>20000</v>
      </c>
      <c r="AB48" s="158" t="n">
        <f aca="false">SUM(AB16:AB46)</f>
        <v>0</v>
      </c>
      <c r="AC48" s="158" t="n">
        <f aca="false">SUM(AC16:AC46)</f>
        <v>45000</v>
      </c>
      <c r="AD48" s="158" t="n">
        <f aca="false">SUM(AD16:AD46)</f>
        <v>1033416</v>
      </c>
      <c r="AE48" s="158"/>
      <c r="AF48" s="158" t="n">
        <f aca="false">SUM(AF16:AF47)</f>
        <v>3203416</v>
      </c>
      <c r="AG48" s="158"/>
      <c r="AH48" s="158" t="n">
        <f aca="false">SUM(AH16:AH47)</f>
        <v>2481749</v>
      </c>
      <c r="AI48" s="158" t="n">
        <f aca="false">SUM(AI16:AI47)</f>
        <v>0</v>
      </c>
      <c r="AJ48" s="158" t="n">
        <f aca="false">SUM(AJ16:AJ47)</f>
        <v>721667</v>
      </c>
      <c r="AK48" s="158"/>
      <c r="AL48" s="158" t="n">
        <f aca="false">SUM(AL16:AL46)</f>
        <v>1513333</v>
      </c>
      <c r="AM48" s="158" t="n">
        <f aca="false">SUM(AM16:AM46)</f>
        <v>968416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86.1129032258065</v>
      </c>
      <c r="BP48" s="77" t="n">
        <f aca="false">AVERAGE(BP16:BP46)</f>
        <v>66.6774193548387</v>
      </c>
      <c r="BQ48" s="77" t="n">
        <f aca="false">AVERAGE(BQ16:BQ46)</f>
        <v>76.3951612903226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247867, 247869, 247871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41333.3333333333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31000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DSUM(tufco,"wbtotal",cnt)+Apr!T58</f>
        <v>4539167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DSUM(tufco,"hplrtotal",cnt)+Apr!I61</f>
        <v>4115000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31780.5333333333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2193416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DSUM(tufco,"gdtotal",cnt)+Apr!T65</f>
        <v>3079204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+I65+Apr!I66</f>
        <v>7194204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AZ16" activePane="bottomRight" state="frozen"/>
      <selection pane="topLeft" activeCell="A3" activeCellId="0" sqref="A3"/>
      <selection pane="topRight" activeCell="AZ3" activeCellId="0" sqref="AZ3"/>
      <selection pane="bottomLeft" activeCell="A16" activeCellId="0" sqref="A16"/>
      <selection pane="bottomRight" activeCell="BH30" activeCellId="0" sqref="BH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30</v>
      </c>
      <c r="D2" s="7"/>
      <c r="E2" s="8"/>
      <c r="F2" s="7"/>
      <c r="I2" s="9" t="n">
        <v>65000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36678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36708</v>
      </c>
      <c r="AT5" s="1" t="s">
        <v>6</v>
      </c>
      <c r="AV5" s="13"/>
    </row>
    <row r="6" customFormat="false" ht="19.5" hidden="false" customHeight="false" outlineLevel="0" collapsed="false">
      <c r="B6" s="14" t="s">
        <v>102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36708</v>
      </c>
      <c r="AT6" s="306" t="n">
        <f aca="true">NOW()</f>
        <v>45926.9765007807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103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99</v>
      </c>
      <c r="K10" s="43" t="n">
        <f aca="false">hplr</f>
        <v>65000</v>
      </c>
      <c r="M10" s="41" t="s">
        <v>18</v>
      </c>
      <c r="O10" s="42"/>
      <c r="S10" s="42" t="str">
        <f aca="false">I10</f>
        <v>May 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1950000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1200000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95</v>
      </c>
      <c r="B16" s="312" t="n">
        <v>1</v>
      </c>
      <c r="C16" s="270" t="n">
        <v>52500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52500</v>
      </c>
      <c r="L16" s="275"/>
      <c r="M16" s="270"/>
      <c r="N16" s="276"/>
      <c r="O16" s="272"/>
      <c r="P16" s="276"/>
      <c r="Q16" s="277" t="n">
        <v>40000</v>
      </c>
      <c r="R16" s="277"/>
      <c r="S16" s="277"/>
      <c r="T16" s="277" t="n">
        <v>20000</v>
      </c>
      <c r="U16" s="278" t="n">
        <f aca="false">SUM(M16:T16)</f>
        <v>60000</v>
      </c>
      <c r="V16" s="15"/>
      <c r="W16" s="279" t="n">
        <f aca="false">IF(AP16=1,0,IF((45000-M16-C16)&lt;0,0,45000-M16-C16))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112500</v>
      </c>
      <c r="AG16" s="15"/>
      <c r="AH16" s="284" t="n">
        <f aca="false">C16+M16+W16</f>
        <v>52500</v>
      </c>
      <c r="AI16" s="15" t="n">
        <f aca="false">E16+O16+Y16</f>
        <v>0</v>
      </c>
      <c r="AJ16" s="285" t="n">
        <f aca="false">AC16+AB16+AA16+T16+S16+R16+Q16+J16+I16+H16+G16</f>
        <v>60000</v>
      </c>
      <c r="AK16" s="15"/>
      <c r="AL16" s="277" t="n">
        <f aca="false">C16+M16</f>
        <v>52500</v>
      </c>
      <c r="AM16" s="277" t="n">
        <f aca="false">W16</f>
        <v>0</v>
      </c>
      <c r="AN16" s="277" t="n">
        <f aca="false">SUM(AL16:AM16)</f>
        <v>52500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36678</v>
      </c>
      <c r="AT16" s="313" t="n">
        <v>36647</v>
      </c>
      <c r="AU16" s="15"/>
      <c r="AV16" s="287" t="n">
        <v>90000</v>
      </c>
      <c r="AW16" s="15"/>
      <c r="AX16" s="15" t="n">
        <v>60000</v>
      </c>
      <c r="AY16" s="15"/>
      <c r="AZ16" s="275" t="n">
        <f aca="false">+AX16+AV16</f>
        <v>150000</v>
      </c>
      <c r="BA16" s="287" t="n">
        <f aca="false">IF(+AH16-AV16=0,"",AH16-AV16)</f>
        <v>-37500</v>
      </c>
      <c r="BB16" s="15" t="n">
        <v>0</v>
      </c>
      <c r="BC16" s="275" t="n">
        <f aca="false">+BB16+BA16</f>
        <v>-37500</v>
      </c>
      <c r="BD16" s="15"/>
      <c r="BE16" s="287" t="n">
        <f aca="false">IF(ISNUMBER(BA16),0,40000)</f>
        <v>0</v>
      </c>
      <c r="BF16" s="15" t="n">
        <f aca="false">IF(ISNUMBER(BB16),0,30000)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-37500</v>
      </c>
      <c r="BK16" s="315"/>
      <c r="BL16" s="316" t="str">
        <f aca="false">+A16</f>
        <v>Thu</v>
      </c>
      <c r="BM16" s="317" t="n">
        <v>36647</v>
      </c>
      <c r="BN16" s="318"/>
      <c r="BO16" s="319" t="n">
        <v>94</v>
      </c>
      <c r="BP16" s="263" t="n">
        <v>75</v>
      </c>
      <c r="BQ16" s="320" t="n">
        <f aca="false">+(BO16+BP16)/2</f>
        <v>84.5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96</v>
      </c>
      <c r="B17" s="312" t="n">
        <f aca="false">+B16+1</f>
        <v>2</v>
      </c>
      <c r="C17" s="270" t="n">
        <v>56250</v>
      </c>
      <c r="D17" s="271"/>
      <c r="E17" s="272"/>
      <c r="F17" s="271"/>
      <c r="G17" s="273" t="n">
        <v>0</v>
      </c>
      <c r="H17" s="273"/>
      <c r="I17" s="273"/>
      <c r="J17" s="273" t="n">
        <v>20000</v>
      </c>
      <c r="K17" s="274" t="n">
        <f aca="false">SUM(C17:J17)</f>
        <v>76250</v>
      </c>
      <c r="L17" s="275"/>
      <c r="M17" s="270"/>
      <c r="N17" s="276"/>
      <c r="O17" s="272"/>
      <c r="P17" s="276"/>
      <c r="Q17" s="277" t="n">
        <v>40000</v>
      </c>
      <c r="R17" s="277"/>
      <c r="S17" s="277"/>
      <c r="T17" s="277"/>
      <c r="U17" s="278" t="n">
        <f aca="false">SUM(M17:T17)</f>
        <v>40000</v>
      </c>
      <c r="V17" s="15"/>
      <c r="W17" s="279" t="n">
        <f aca="false">IF(AP17=1,0,IF((45000-M17-C17)&lt;0,0,45000-M17-C17))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116250</v>
      </c>
      <c r="AG17" s="15"/>
      <c r="AH17" s="284" t="n">
        <f aca="false">C17+M17+W17</f>
        <v>56250</v>
      </c>
      <c r="AI17" s="15" t="n">
        <f aca="false">E17+O17+Y17</f>
        <v>0</v>
      </c>
      <c r="AJ17" s="285" t="n">
        <f aca="false">AC17+AB17+AA17+T17+S17+R17+Q17+J17+I17+H17+G17</f>
        <v>60000</v>
      </c>
      <c r="AK17" s="15"/>
      <c r="AL17" s="277" t="n">
        <f aca="false">C17+M17</f>
        <v>56250</v>
      </c>
      <c r="AM17" s="277" t="n">
        <f aca="false">W17</f>
        <v>0</v>
      </c>
      <c r="AN17" s="277" t="n">
        <f aca="false">SUM(AL17:AM17)</f>
        <v>56250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36679</v>
      </c>
      <c r="AT17" s="313" t="n">
        <f aca="false">+AT16+1</f>
        <v>36648</v>
      </c>
      <c r="AU17" s="15"/>
      <c r="AV17" s="287" t="n">
        <v>90000</v>
      </c>
      <c r="AW17" s="15"/>
      <c r="AX17" s="15" t="n">
        <v>0</v>
      </c>
      <c r="AY17" s="15"/>
      <c r="AZ17" s="275" t="n">
        <f aca="false">+AX17+AV17</f>
        <v>90000</v>
      </c>
      <c r="BA17" s="287" t="n">
        <f aca="false">IF(+AH17-AV17=0,"",AH17-AV17)</f>
        <v>-33750</v>
      </c>
      <c r="BB17" s="15" t="n">
        <v>0</v>
      </c>
      <c r="BC17" s="275" t="n">
        <f aca="false">+BB17+BA17</f>
        <v>-33750</v>
      </c>
      <c r="BD17" s="15"/>
      <c r="BE17" s="287" t="n">
        <f aca="false">IF(ISNUMBER(BA17),0,40000)</f>
        <v>0</v>
      </c>
      <c r="BF17" s="15" t="n">
        <f aca="false">IF(ISNUMBER(BB17),0,30000)</f>
        <v>0</v>
      </c>
      <c r="BG17" s="15" t="n">
        <f aca="false">+BE17+BF17</f>
        <v>0</v>
      </c>
      <c r="BH17" s="275" t="n">
        <f aca="false">IF(ISNUMBER(BC17),0,AZ17-BG17)</f>
        <v>0</v>
      </c>
      <c r="BI17" s="15"/>
      <c r="BJ17" s="314" t="n">
        <f aca="false">IF(ISNUMBER(BC17),BC17,BH17)</f>
        <v>-33750</v>
      </c>
      <c r="BK17" s="315"/>
      <c r="BL17" s="316" t="s">
        <v>91</v>
      </c>
      <c r="BM17" s="317" t="n">
        <f aca="false">+BM16+1</f>
        <v>36648</v>
      </c>
      <c r="BN17" s="318"/>
      <c r="BO17" s="319" t="n">
        <v>92</v>
      </c>
      <c r="BP17" s="263" t="n">
        <v>75</v>
      </c>
      <c r="BQ17" s="320" t="n">
        <f aca="false">+(BO17+BP17)/2</f>
        <v>83.5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90</v>
      </c>
      <c r="B18" s="312" t="n">
        <f aca="false">+B17+1</f>
        <v>3</v>
      </c>
      <c r="C18" s="270" t="n">
        <v>60000</v>
      </c>
      <c r="D18" s="271"/>
      <c r="E18" s="272"/>
      <c r="F18" s="271"/>
      <c r="G18" s="273"/>
      <c r="H18" s="273"/>
      <c r="I18" s="273"/>
      <c r="J18" s="273" t="n">
        <v>0</v>
      </c>
      <c r="K18" s="274" t="n">
        <f aca="false">SUM(C18:J18)</f>
        <v>60000</v>
      </c>
      <c r="L18" s="275"/>
      <c r="M18" s="270" t="n">
        <v>30000</v>
      </c>
      <c r="N18" s="276"/>
      <c r="O18" s="272"/>
      <c r="P18" s="276"/>
      <c r="Q18" s="277" t="n">
        <v>0</v>
      </c>
      <c r="R18" s="277"/>
      <c r="S18" s="277"/>
      <c r="T18" s="277"/>
      <c r="U18" s="278" t="n">
        <f aca="false">SUM(M18:T18)</f>
        <v>30000</v>
      </c>
      <c r="V18" s="15"/>
      <c r="W18" s="279" t="n">
        <f aca="false">IF(AP18=1,0,IF((45000-M18-C18)&lt;0,0,45000-M18-C18))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90000</v>
      </c>
      <c r="AG18" s="15"/>
      <c r="AH18" s="284" t="n">
        <f aca="false">C18+M18+W18</f>
        <v>90000</v>
      </c>
      <c r="AI18" s="15" t="n">
        <f aca="false">E18+O18+Y18</f>
        <v>0</v>
      </c>
      <c r="AJ18" s="285" t="n">
        <f aca="false">AC18+AB18+AA18+T18+S18+R18+Q18+J18+I18+H18+G18</f>
        <v>0</v>
      </c>
      <c r="AK18" s="15"/>
      <c r="AL18" s="277" t="n">
        <f aca="false">C18+M18</f>
        <v>90000</v>
      </c>
      <c r="AM18" s="277" t="n">
        <f aca="false">W18</f>
        <v>0</v>
      </c>
      <c r="AN18" s="277" t="n">
        <f aca="false">SUM(AL18:AM18)</f>
        <v>90000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36680</v>
      </c>
      <c r="AT18" s="313" t="n">
        <f aca="false">+AT17+1</f>
        <v>36649</v>
      </c>
      <c r="AU18" s="15"/>
      <c r="AV18" s="287" t="n">
        <v>60000</v>
      </c>
      <c r="AW18" s="15"/>
      <c r="AX18" s="15" t="n">
        <v>0</v>
      </c>
      <c r="AY18" s="15"/>
      <c r="AZ18" s="275" t="n">
        <f aca="false">+AX18+AV18</f>
        <v>60000</v>
      </c>
      <c r="BA18" s="287" t="n">
        <f aca="false">IF(+AH18-AV18=0,"",AH18-AV18)</f>
        <v>30000</v>
      </c>
      <c r="BB18" s="15" t="n">
        <v>0</v>
      </c>
      <c r="BC18" s="275" t="n">
        <f aca="false">+BB18+BA18</f>
        <v>30000</v>
      </c>
      <c r="BD18" s="15"/>
      <c r="BE18" s="287" t="n">
        <f aca="false">IF(ISNUMBER(BA18),0,20000)</f>
        <v>0</v>
      </c>
      <c r="BF18" s="15" t="n">
        <f aca="false">IF(ISNUMBER(BB18),0,30000)</f>
        <v>0</v>
      </c>
      <c r="BG18" s="15" t="n">
        <f aca="false">+BE18+BF18</f>
        <v>0</v>
      </c>
      <c r="BH18" s="275" t="n">
        <f aca="false">IF(ISNUMBER(BC18),0,AZ18-BG18)</f>
        <v>0</v>
      </c>
      <c r="BI18" s="15"/>
      <c r="BJ18" s="314" t="n">
        <f aca="false">IF(ISNUMBER(BC18),BC18,BH18)</f>
        <v>30000</v>
      </c>
      <c r="BK18" s="315"/>
      <c r="BL18" s="316" t="s">
        <v>92</v>
      </c>
      <c r="BM18" s="317" t="n">
        <f aca="false">+BM17+1</f>
        <v>36649</v>
      </c>
      <c r="BN18" s="318"/>
      <c r="BO18" s="319" t="n">
        <v>80</v>
      </c>
      <c r="BP18" s="263" t="n">
        <v>73</v>
      </c>
      <c r="BQ18" s="320" t="n">
        <f aca="false">+(BO18+BP18)/2</f>
        <v>76.5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91</v>
      </c>
      <c r="B19" s="312" t="n">
        <f aca="false">+B18+1</f>
        <v>4</v>
      </c>
      <c r="C19" s="270" t="n">
        <v>75000</v>
      </c>
      <c r="D19" s="271"/>
      <c r="E19" s="272"/>
      <c r="F19" s="271"/>
      <c r="G19" s="273"/>
      <c r="H19" s="273"/>
      <c r="I19" s="273"/>
      <c r="J19" s="273" t="n">
        <v>0</v>
      </c>
      <c r="K19" s="274" t="n">
        <f aca="false">SUM(C19:J19)</f>
        <v>75000</v>
      </c>
      <c r="L19" s="275"/>
      <c r="M19" s="270"/>
      <c r="N19" s="276"/>
      <c r="O19" s="272"/>
      <c r="P19" s="276"/>
      <c r="Q19" s="277" t="n">
        <v>0</v>
      </c>
      <c r="R19" s="277"/>
      <c r="S19" s="277"/>
      <c r="T19" s="277"/>
      <c r="U19" s="278" t="n">
        <f aca="false">SUM(M19:T19)</f>
        <v>0</v>
      </c>
      <c r="V19" s="15"/>
      <c r="W19" s="279" t="n">
        <f aca="false">IF(AP19=1,0,IF((45000-M19-C19)&lt;0,0,45000-M19-C19))</f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75000</v>
      </c>
      <c r="AG19" s="15"/>
      <c r="AH19" s="284" t="n">
        <f aca="false">C19+M19+W19</f>
        <v>75000</v>
      </c>
      <c r="AI19" s="15" t="n">
        <f aca="false">E19+O19+Y19</f>
        <v>0</v>
      </c>
      <c r="AJ19" s="285" t="n">
        <f aca="false">AC19+AB19+AA19+T19+S19+R19+Q19+J19+I19+H19+G19</f>
        <v>0</v>
      </c>
      <c r="AK19" s="15"/>
      <c r="AL19" s="277" t="n">
        <f aca="false">C19+M19</f>
        <v>75000</v>
      </c>
      <c r="AM19" s="277" t="n">
        <f aca="false">W19</f>
        <v>0</v>
      </c>
      <c r="AN19" s="277" t="n">
        <f aca="false">SUM(AL19:AM19)</f>
        <v>75000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36681</v>
      </c>
      <c r="AT19" s="313" t="n">
        <f aca="false">+AT18+1</f>
        <v>36650</v>
      </c>
      <c r="AU19" s="15"/>
      <c r="AV19" s="287" t="n">
        <v>60000</v>
      </c>
      <c r="AW19" s="15"/>
      <c r="AX19" s="15" t="n">
        <v>60000</v>
      </c>
      <c r="AY19" s="15"/>
      <c r="AZ19" s="275" t="n">
        <f aca="false">+AX19+AV19</f>
        <v>120000</v>
      </c>
      <c r="BA19" s="287" t="n">
        <f aca="false">IF(+AH19-AV19=0,"",AH19-AV19)</f>
        <v>15000</v>
      </c>
      <c r="BB19" s="15" t="n">
        <v>0</v>
      </c>
      <c r="BC19" s="275" t="n">
        <f aca="false">+BB19+BA19</f>
        <v>15000</v>
      </c>
      <c r="BD19" s="15"/>
      <c r="BE19" s="287" t="n">
        <f aca="false">IF(ISNUMBER(BA19),0,20000)</f>
        <v>0</v>
      </c>
      <c r="BF19" s="15" t="n">
        <f aca="false">IF(ISNUMBER(BB19),0,30000)</f>
        <v>0</v>
      </c>
      <c r="BG19" s="15" t="n">
        <f aca="false">+BE19+BF19</f>
        <v>0</v>
      </c>
      <c r="BH19" s="275" t="n">
        <f aca="false">IF(ISNUMBER(BC19),0,AZ19-BG19)</f>
        <v>0</v>
      </c>
      <c r="BI19" s="15"/>
      <c r="BJ19" s="314" t="n">
        <f aca="false">IF(ISNUMBER(BC19),BC19,BH19)</f>
        <v>15000</v>
      </c>
      <c r="BK19" s="315"/>
      <c r="BL19" s="316" t="s">
        <v>93</v>
      </c>
      <c r="BM19" s="317" t="n">
        <f aca="false">+BM18+1</f>
        <v>36650</v>
      </c>
      <c r="BN19" s="318"/>
      <c r="BO19" s="319" t="n">
        <v>83</v>
      </c>
      <c r="BP19" s="263" t="n">
        <v>71</v>
      </c>
      <c r="BQ19" s="320" t="n">
        <f aca="false">+(BO19+BP19)/2</f>
        <v>77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92</v>
      </c>
      <c r="B20" s="312" t="n">
        <f aca="false">+B19+1</f>
        <v>5</v>
      </c>
      <c r="C20" s="270" t="n">
        <v>90000</v>
      </c>
      <c r="D20" s="271"/>
      <c r="E20" s="272"/>
      <c r="F20" s="271"/>
      <c r="G20" s="273"/>
      <c r="H20" s="273"/>
      <c r="I20" s="273"/>
      <c r="J20" s="273" t="n">
        <v>20000</v>
      </c>
      <c r="K20" s="274" t="n">
        <f aca="false">SUM(C20:J20)</f>
        <v>110000</v>
      </c>
      <c r="L20" s="275"/>
      <c r="M20" s="270"/>
      <c r="N20" s="276"/>
      <c r="O20" s="272"/>
      <c r="P20" s="276"/>
      <c r="Q20" s="277" t="n">
        <v>40000</v>
      </c>
      <c r="R20" s="277"/>
      <c r="S20" s="277"/>
      <c r="T20" s="277"/>
      <c r="U20" s="278" t="n">
        <f aca="false">SUM(M20:T20)</f>
        <v>40000</v>
      </c>
      <c r="V20" s="15"/>
      <c r="W20" s="279" t="n">
        <f aca="false">IF(AP20=1,0,IF((45000-M20-C20)&lt;0,0,45000-M20-C20))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150000</v>
      </c>
      <c r="AG20" s="15"/>
      <c r="AH20" s="284" t="n">
        <f aca="false">C20+M20+W20</f>
        <v>90000</v>
      </c>
      <c r="AI20" s="15" t="n">
        <f aca="false">E20+O20+Y20</f>
        <v>0</v>
      </c>
      <c r="AJ20" s="285" t="n">
        <f aca="false">AC20+AB20+AA20+T20+S20+R20+Q20+J20+I20+H20+G20</f>
        <v>60000</v>
      </c>
      <c r="AK20" s="15"/>
      <c r="AL20" s="277" t="n">
        <f aca="false">C20+M20</f>
        <v>90000</v>
      </c>
      <c r="AM20" s="277" t="n">
        <f aca="false">W20</f>
        <v>0</v>
      </c>
      <c r="AN20" s="277" t="n">
        <f aca="false">SUM(AL20:AM20)</f>
        <v>90000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36682</v>
      </c>
      <c r="AT20" s="313" t="n">
        <f aca="false">+AT19+1</f>
        <v>36651</v>
      </c>
      <c r="AU20" s="15"/>
      <c r="AV20" s="287" t="n">
        <v>80000</v>
      </c>
      <c r="AW20" s="15"/>
      <c r="AX20" s="15" t="n">
        <v>60000</v>
      </c>
      <c r="AY20" s="15"/>
      <c r="AZ20" s="275" t="n">
        <f aca="false">+AX20+AV20</f>
        <v>140000</v>
      </c>
      <c r="BA20" s="287" t="n">
        <f aca="false">IF(+AH20-AV20=0,"",AH20-AV20)</f>
        <v>10000</v>
      </c>
      <c r="BB20" s="15" t="n">
        <v>0</v>
      </c>
      <c r="BC20" s="275" t="n">
        <f aca="false">+BB20+BA20</f>
        <v>10000</v>
      </c>
      <c r="BD20" s="15"/>
      <c r="BE20" s="287" t="n">
        <f aca="false">IF(ISNUMBER(BA20),0,20000)</f>
        <v>0</v>
      </c>
      <c r="BF20" s="15" t="n">
        <f aca="false">IF(ISNUMBER(BB20),0,30000)</f>
        <v>0</v>
      </c>
      <c r="BG20" s="15" t="n">
        <f aca="false">+BE20+BF20</f>
        <v>0</v>
      </c>
      <c r="BH20" s="275" t="n">
        <f aca="false">IF(ISNUMBER(BC20),0,AZ20-BG20)</f>
        <v>0</v>
      </c>
      <c r="BI20" s="15"/>
      <c r="BJ20" s="314" t="n">
        <f aca="false">IF(ISNUMBER(BC20),BC20,BH20)</f>
        <v>10000</v>
      </c>
      <c r="BK20" s="315"/>
      <c r="BL20" s="316" t="s">
        <v>94</v>
      </c>
      <c r="BM20" s="317" t="n">
        <f aca="false">+BM19+1</f>
        <v>36651</v>
      </c>
      <c r="BN20" s="318"/>
      <c r="BO20" s="319" t="n">
        <v>84</v>
      </c>
      <c r="BP20" s="263" t="n">
        <v>65</v>
      </c>
      <c r="BQ20" s="320" t="n">
        <f aca="false">+(BO20+BP20)/2</f>
        <v>74.5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93</v>
      </c>
      <c r="B21" s="312" t="n">
        <f aca="false">+B20+1</f>
        <v>6</v>
      </c>
      <c r="C21" s="270" t="n">
        <v>90000</v>
      </c>
      <c r="D21" s="271"/>
      <c r="E21" s="272"/>
      <c r="F21" s="271"/>
      <c r="G21" s="273"/>
      <c r="H21" s="273"/>
      <c r="I21" s="273"/>
      <c r="J21" s="273" t="n">
        <f aca="false">J20</f>
        <v>20000</v>
      </c>
      <c r="K21" s="274" t="n">
        <f aca="false">SUM(C21:J21)</f>
        <v>110000</v>
      </c>
      <c r="L21" s="275"/>
      <c r="M21" s="270"/>
      <c r="N21" s="276"/>
      <c r="O21" s="272"/>
      <c r="P21" s="276"/>
      <c r="Q21" s="277" t="n">
        <v>40000</v>
      </c>
      <c r="R21" s="277"/>
      <c r="S21" s="277"/>
      <c r="T21" s="277"/>
      <c r="U21" s="278" t="n">
        <f aca="false">SUM(M21:T21)</f>
        <v>40000</v>
      </c>
      <c r="V21" s="15"/>
      <c r="W21" s="279" t="n">
        <f aca="false">IF(AP21=1,0,IF((45000-M21-C21)&lt;0,0,45000-M21-C21))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150000</v>
      </c>
      <c r="AG21" s="15"/>
      <c r="AH21" s="284" t="n">
        <f aca="false">C21+M21+W21</f>
        <v>90000</v>
      </c>
      <c r="AI21" s="15" t="n">
        <f aca="false">E21+O21+Y21</f>
        <v>0</v>
      </c>
      <c r="AJ21" s="285" t="n">
        <f aca="false">AC21+AB21+AA21+T21+S21+R21+Q21+J21+I21+H21+G21</f>
        <v>60000</v>
      </c>
      <c r="AK21" s="15"/>
      <c r="AL21" s="277" t="n">
        <f aca="false">C21+M21</f>
        <v>90000</v>
      </c>
      <c r="AM21" s="277" t="n">
        <f aca="false">W21</f>
        <v>0</v>
      </c>
      <c r="AN21" s="277" t="n">
        <f aca="false">SUM(AL21:AM21)</f>
        <v>90000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36683</v>
      </c>
      <c r="AT21" s="313" t="n">
        <f aca="false">+AT20+1</f>
        <v>36652</v>
      </c>
      <c r="AU21" s="15"/>
      <c r="AV21" s="287" t="n">
        <v>90000</v>
      </c>
      <c r="AW21" s="15"/>
      <c r="AX21" s="15" t="n">
        <v>60000</v>
      </c>
      <c r="AY21" s="15"/>
      <c r="AZ21" s="275" t="n">
        <f aca="false">+AX21+AV21</f>
        <v>150000</v>
      </c>
      <c r="BA21" s="287" t="n">
        <v>0</v>
      </c>
      <c r="BB21" s="15" t="n">
        <v>0</v>
      </c>
      <c r="BC21" s="275" t="n">
        <f aca="false">+BB21+BA21</f>
        <v>0</v>
      </c>
      <c r="BD21" s="15"/>
      <c r="BE21" s="287" t="n">
        <f aca="false">IF(ISNUMBER(BA21),0,20000)</f>
        <v>0</v>
      </c>
      <c r="BF21" s="15" t="n">
        <f aca="false">IF(ISNUMBER(BB21),0,30000)</f>
        <v>0</v>
      </c>
      <c r="BG21" s="15" t="n">
        <f aca="false">+BE21+BF21</f>
        <v>0</v>
      </c>
      <c r="BH21" s="275" t="n">
        <f aca="false">IF(ISNUMBER(BC21),0,AZ21-BG21)</f>
        <v>0</v>
      </c>
      <c r="BI21" s="15"/>
      <c r="BJ21" s="314" t="n">
        <f aca="false">IF(ISNUMBER(BC21),BC21,BH21)</f>
        <v>0</v>
      </c>
      <c r="BK21" s="315"/>
      <c r="BL21" s="316" t="s">
        <v>95</v>
      </c>
      <c r="BM21" s="317" t="n">
        <f aca="false">+BM20+1</f>
        <v>36652</v>
      </c>
      <c r="BN21" s="318"/>
      <c r="BO21" s="319" t="n">
        <v>82</v>
      </c>
      <c r="BP21" s="263" t="n">
        <v>59</v>
      </c>
      <c r="BQ21" s="320" t="n">
        <f aca="false">+(BO21+BP21)/2</f>
        <v>70.5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94</v>
      </c>
      <c r="B22" s="312" t="n">
        <f aca="false">+B21+1</f>
        <v>7</v>
      </c>
      <c r="C22" s="270" t="n">
        <v>30000</v>
      </c>
      <c r="D22" s="271"/>
      <c r="E22" s="272"/>
      <c r="F22" s="271"/>
      <c r="G22" s="273"/>
      <c r="H22" s="273"/>
      <c r="I22" s="273"/>
      <c r="J22" s="273" t="n">
        <f aca="false">J21</f>
        <v>20000</v>
      </c>
      <c r="K22" s="274" t="n">
        <f aca="false">SUM(C22:J22)</f>
        <v>50000</v>
      </c>
      <c r="L22" s="275"/>
      <c r="M22" s="270"/>
      <c r="N22" s="276"/>
      <c r="O22" s="272"/>
      <c r="P22" s="276"/>
      <c r="Q22" s="277" t="n">
        <v>40000</v>
      </c>
      <c r="R22" s="277"/>
      <c r="S22" s="277"/>
      <c r="T22" s="277"/>
      <c r="U22" s="278" t="n">
        <f aca="false">SUM(M22:T22)</f>
        <v>40000</v>
      </c>
      <c r="V22" s="15"/>
      <c r="W22" s="279" t="n"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90000</v>
      </c>
      <c r="AG22" s="15"/>
      <c r="AH22" s="284" t="n">
        <f aca="false">C22+M22+W22</f>
        <v>30000</v>
      </c>
      <c r="AI22" s="15" t="n">
        <f aca="false">E22+O22+Y22</f>
        <v>0</v>
      </c>
      <c r="AJ22" s="285" t="n">
        <f aca="false">AC22+AB22+AA22+T22+S22+R22+Q22+J22+I22+H22+G22</f>
        <v>60000</v>
      </c>
      <c r="AK22" s="15"/>
      <c r="AL22" s="277" t="n">
        <f aca="false">C22+M22</f>
        <v>30000</v>
      </c>
      <c r="AM22" s="277" t="n">
        <f aca="false">W22</f>
        <v>0</v>
      </c>
      <c r="AN22" s="277" t="n">
        <f aca="false">SUM(AL22:AM22)</f>
        <v>30000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36684</v>
      </c>
      <c r="AT22" s="313" t="n">
        <f aca="false">+AT21+1</f>
        <v>36653</v>
      </c>
      <c r="AU22" s="15"/>
      <c r="AV22" s="287" t="n">
        <v>90000</v>
      </c>
      <c r="AW22" s="15"/>
      <c r="AX22" s="15" t="n">
        <v>60000</v>
      </c>
      <c r="AY22" s="15"/>
      <c r="AZ22" s="275" t="n">
        <f aca="false">+AX22+AV22</f>
        <v>150000</v>
      </c>
      <c r="BA22" s="287" t="n">
        <f aca="false">IF(+AH22-AV22=0,"",AH22-AV22)</f>
        <v>-60000</v>
      </c>
      <c r="BB22" s="15" t="n">
        <v>0</v>
      </c>
      <c r="BC22" s="275" t="n">
        <f aca="false">+BB22+BA22</f>
        <v>-60000</v>
      </c>
      <c r="BD22" s="15"/>
      <c r="BE22" s="287" t="n">
        <f aca="false">IF(ISNUMBER(BA22),0,20000)</f>
        <v>0</v>
      </c>
      <c r="BF22" s="15" t="n">
        <f aca="false">IF(ISNUMBER(BB22),0,30000)</f>
        <v>0</v>
      </c>
      <c r="BG22" s="15" t="n">
        <f aca="false">+BE22+BF22</f>
        <v>0</v>
      </c>
      <c r="BH22" s="275" t="n">
        <f aca="false">IF(ISNUMBER(BC22),0,AZ22-BG22)</f>
        <v>0</v>
      </c>
      <c r="BI22" s="15"/>
      <c r="BJ22" s="314" t="n">
        <f aca="false">IF(ISNUMBER(BC22),BC22,BH22)</f>
        <v>-60000</v>
      </c>
      <c r="BK22" s="315"/>
      <c r="BL22" s="316" t="s">
        <v>96</v>
      </c>
      <c r="BM22" s="317" t="n">
        <f aca="false">+BM21+1</f>
        <v>36653</v>
      </c>
      <c r="BN22" s="318"/>
      <c r="BO22" s="319" t="n">
        <v>84</v>
      </c>
      <c r="BP22" s="263" t="n">
        <v>60</v>
      </c>
      <c r="BQ22" s="320" t="n">
        <f aca="false">+(BO22+BP22)/2</f>
        <v>72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3.5" hidden="false" customHeight="true" outlineLevel="0" collapsed="false">
      <c r="A23" s="15" t="s">
        <v>95</v>
      </c>
      <c r="B23" s="312" t="n">
        <f aca="false">+B22+1</f>
        <v>8</v>
      </c>
      <c r="C23" s="270" t="n">
        <v>32500</v>
      </c>
      <c r="D23" s="271"/>
      <c r="E23" s="272"/>
      <c r="F23" s="271"/>
      <c r="G23" s="273"/>
      <c r="H23" s="273"/>
      <c r="I23" s="273"/>
      <c r="J23" s="273" t="n">
        <f aca="false">J22</f>
        <v>20000</v>
      </c>
      <c r="K23" s="274" t="n">
        <f aca="false">SUM(C23:J23)</f>
        <v>52500</v>
      </c>
      <c r="L23" s="275"/>
      <c r="M23" s="270"/>
      <c r="N23" s="276"/>
      <c r="O23" s="272"/>
      <c r="P23" s="276"/>
      <c r="Q23" s="277" t="n">
        <v>40000</v>
      </c>
      <c r="R23" s="277"/>
      <c r="S23" s="277"/>
      <c r="T23" s="277"/>
      <c r="U23" s="278" t="n">
        <f aca="false">SUM(M23:T23)</f>
        <v>40000</v>
      </c>
      <c r="V23" s="15"/>
      <c r="W23" s="279" t="n"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92500</v>
      </c>
      <c r="AG23" s="15"/>
      <c r="AH23" s="284" t="n">
        <f aca="false">C23+M23+W23</f>
        <v>32500</v>
      </c>
      <c r="AI23" s="15" t="n">
        <f aca="false">E23+O23+Y23</f>
        <v>0</v>
      </c>
      <c r="AJ23" s="285" t="n">
        <f aca="false">AC23+AB23+AA23+T23+S23+R23+Q23+J23+I23+H23+G23</f>
        <v>60000</v>
      </c>
      <c r="AK23" s="15"/>
      <c r="AL23" s="277" t="n">
        <f aca="false">C23+M23</f>
        <v>32500</v>
      </c>
      <c r="AM23" s="277" t="n">
        <f aca="false">W23</f>
        <v>0</v>
      </c>
      <c r="AN23" s="277" t="n">
        <f aca="false">SUM(AL23:AM23)</f>
        <v>32500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36685</v>
      </c>
      <c r="AT23" s="313" t="n">
        <f aca="false">+AT22+1</f>
        <v>36654</v>
      </c>
      <c r="AU23" s="15"/>
      <c r="AV23" s="287" t="n">
        <v>60000</v>
      </c>
      <c r="AW23" s="15"/>
      <c r="AX23" s="15" t="n">
        <v>60000</v>
      </c>
      <c r="AY23" s="15"/>
      <c r="AZ23" s="275" t="n">
        <f aca="false">+AX23+AV23</f>
        <v>120000</v>
      </c>
      <c r="BA23" s="287" t="n">
        <f aca="false">IF(+AH23-AV23=0,"",AH23-AV23)</f>
        <v>-27500</v>
      </c>
      <c r="BB23" s="15" t="n">
        <v>0</v>
      </c>
      <c r="BC23" s="275" t="n">
        <f aca="false">+BB23+BA23</f>
        <v>-27500</v>
      </c>
      <c r="BD23" s="15"/>
      <c r="BE23" s="287" t="n">
        <f aca="false">IF(ISNUMBER(BA23),0,20000)</f>
        <v>0</v>
      </c>
      <c r="BF23" s="15" t="n">
        <f aca="false">IF(ISNUMBER(BB23),0,30000)</f>
        <v>0</v>
      </c>
      <c r="BG23" s="15" t="n">
        <f aca="false">+BE23+BF23</f>
        <v>0</v>
      </c>
      <c r="BH23" s="275" t="n">
        <f aca="false">IF(ISNUMBER(BC23),0,AZ23-BG23)</f>
        <v>0</v>
      </c>
      <c r="BI23" s="15"/>
      <c r="BJ23" s="314" t="n">
        <f aca="false">IF(ISNUMBER(BC23),BC23,BH23)</f>
        <v>-27500</v>
      </c>
      <c r="BK23" s="315"/>
      <c r="BL23" s="316" t="s">
        <v>90</v>
      </c>
      <c r="BM23" s="317" t="n">
        <f aca="false">+BM22+1</f>
        <v>36654</v>
      </c>
      <c r="BN23" s="318"/>
      <c r="BO23" s="319" t="n">
        <v>88</v>
      </c>
      <c r="BP23" s="263" t="n">
        <v>63</v>
      </c>
      <c r="BQ23" s="320" t="n">
        <f aca="false">+(BO23+BP23)/2</f>
        <v>75.5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96</v>
      </c>
      <c r="B24" s="312" t="n">
        <f aca="false">+B23+1</f>
        <v>9</v>
      </c>
      <c r="C24" s="270" t="n">
        <v>38750</v>
      </c>
      <c r="D24" s="271"/>
      <c r="E24" s="272"/>
      <c r="F24" s="271"/>
      <c r="G24" s="273"/>
      <c r="H24" s="273"/>
      <c r="I24" s="273"/>
      <c r="J24" s="273" t="n">
        <v>0</v>
      </c>
      <c r="K24" s="274" t="n">
        <f aca="false">SUM(C24:J24)</f>
        <v>38750</v>
      </c>
      <c r="L24" s="275"/>
      <c r="M24" s="270" t="n">
        <v>22500</v>
      </c>
      <c r="N24" s="276"/>
      <c r="O24" s="272"/>
      <c r="P24" s="276"/>
      <c r="Q24" s="277" t="n">
        <v>11667</v>
      </c>
      <c r="R24" s="277"/>
      <c r="S24" s="277"/>
      <c r="T24" s="277" t="n">
        <v>5833</v>
      </c>
      <c r="U24" s="278" t="n">
        <f aca="false">SUM(M24:T24)</f>
        <v>40000</v>
      </c>
      <c r="V24" s="15"/>
      <c r="W24" s="279" t="n"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78750</v>
      </c>
      <c r="AG24" s="15"/>
      <c r="AH24" s="284" t="n">
        <f aca="false">C24+M24+W24</f>
        <v>61250</v>
      </c>
      <c r="AI24" s="15" t="n">
        <f aca="false">E24+O24+Y24</f>
        <v>0</v>
      </c>
      <c r="AJ24" s="285" t="n">
        <f aca="false">AC24+AB24+AA24+T24+S24+R24+Q24+J24+I24+H24+G24</f>
        <v>17500</v>
      </c>
      <c r="AK24" s="15"/>
      <c r="AL24" s="277" t="n">
        <f aca="false">C24+M24</f>
        <v>61250</v>
      </c>
      <c r="AM24" s="277" t="n">
        <f aca="false">W24</f>
        <v>0</v>
      </c>
      <c r="AN24" s="277" t="n">
        <f aca="false">SUM(AL24:AM24)</f>
        <v>61250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36686</v>
      </c>
      <c r="AT24" s="313" t="n">
        <f aca="false">+AT23+1</f>
        <v>36655</v>
      </c>
      <c r="AU24" s="15"/>
      <c r="AV24" s="287" t="n">
        <v>40000</v>
      </c>
      <c r="AW24" s="15"/>
      <c r="AX24" s="15" t="n">
        <v>60000</v>
      </c>
      <c r="AY24" s="15"/>
      <c r="AZ24" s="275" t="n">
        <f aca="false">+AX24+AV24</f>
        <v>100000</v>
      </c>
      <c r="BA24" s="287" t="n">
        <f aca="false">IF(+AH24-AV24=0,"",AH24-AV24)</f>
        <v>21250</v>
      </c>
      <c r="BB24" s="15" t="n">
        <f aca="false">IF(+AJ24-AX24=0,"",AJ24-AX24)</f>
        <v>-42500</v>
      </c>
      <c r="BC24" s="275" t="n">
        <f aca="false">+BB24+BA24</f>
        <v>-21250</v>
      </c>
      <c r="BD24" s="15"/>
      <c r="BE24" s="287" t="n">
        <f aca="false">IF(ISNUMBER(BA24),0,20000)</f>
        <v>0</v>
      </c>
      <c r="BF24" s="15" t="n">
        <f aca="false">IF(ISNUMBER(BB24),0,30000)</f>
        <v>0</v>
      </c>
      <c r="BG24" s="15" t="n">
        <f aca="false">+BE24+BF24</f>
        <v>0</v>
      </c>
      <c r="BH24" s="275" t="n">
        <f aca="false">IF(ISNUMBER(BC24),0,AZ24-BG24)</f>
        <v>0</v>
      </c>
      <c r="BI24" s="15"/>
      <c r="BJ24" s="314" t="n">
        <f aca="false">IF(ISNUMBER(BC24),BC24,BH24)</f>
        <v>-21250</v>
      </c>
      <c r="BK24" s="315"/>
      <c r="BL24" s="316" t="s">
        <v>91</v>
      </c>
      <c r="BM24" s="317" t="n">
        <f aca="false">+BM23+1</f>
        <v>36655</v>
      </c>
      <c r="BN24" s="318"/>
      <c r="BO24" s="319" t="n">
        <v>88</v>
      </c>
      <c r="BP24" s="263" t="n">
        <v>73</v>
      </c>
      <c r="BQ24" s="320" t="n">
        <f aca="false">+(BO24+BP24)/2</f>
        <v>80.5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90</v>
      </c>
      <c r="B25" s="312" t="n">
        <f aca="false">+B24+1</f>
        <v>10</v>
      </c>
      <c r="C25" s="270" t="n">
        <v>0</v>
      </c>
      <c r="D25" s="271"/>
      <c r="E25" s="272"/>
      <c r="F25" s="271"/>
      <c r="G25" s="273"/>
      <c r="H25" s="273"/>
      <c r="I25" s="273"/>
      <c r="J25" s="273" t="n">
        <v>0</v>
      </c>
      <c r="K25" s="274" t="n">
        <f aca="false">SUM(C25:J25)</f>
        <v>0</v>
      </c>
      <c r="L25" s="275"/>
      <c r="M25" s="270" t="n">
        <v>41250</v>
      </c>
      <c r="N25" s="276"/>
      <c r="O25" s="272"/>
      <c r="P25" s="276"/>
      <c r="Q25" s="277" t="n">
        <v>0</v>
      </c>
      <c r="R25" s="277"/>
      <c r="S25" s="277"/>
      <c r="T25" s="277"/>
      <c r="U25" s="278" t="n">
        <f aca="false">SUM(M25:T25)</f>
        <v>41250</v>
      </c>
      <c r="V25" s="15"/>
      <c r="W25" s="279" t="n"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41250</v>
      </c>
      <c r="AG25" s="15"/>
      <c r="AH25" s="284" t="n">
        <f aca="false">C25+M25+W25</f>
        <v>41250</v>
      </c>
      <c r="AI25" s="15" t="n">
        <f aca="false">E25+O25+Y25</f>
        <v>0</v>
      </c>
      <c r="AJ25" s="285" t="n">
        <f aca="false">AC25+AB25+AA25+T25+S25+R25+Q25+J25+I25+H25+G25</f>
        <v>0</v>
      </c>
      <c r="AK25" s="15"/>
      <c r="AL25" s="277" t="n">
        <f aca="false">C25+M25</f>
        <v>41250</v>
      </c>
      <c r="AM25" s="277" t="n">
        <f aca="false">W25</f>
        <v>0</v>
      </c>
      <c r="AN25" s="277" t="n">
        <f aca="false">SUM(AL25:AM25)</f>
        <v>41250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36687</v>
      </c>
      <c r="AT25" s="313" t="n">
        <f aca="false">+AT24+1</f>
        <v>36656</v>
      </c>
      <c r="AU25" s="15"/>
      <c r="AV25" s="287" t="n">
        <v>40000</v>
      </c>
      <c r="AW25" s="15"/>
      <c r="AX25" s="15" t="n">
        <v>0</v>
      </c>
      <c r="AY25" s="15"/>
      <c r="AZ25" s="275" t="n">
        <f aca="false">+AX25+AV25</f>
        <v>40000</v>
      </c>
      <c r="BA25" s="287" t="n">
        <f aca="false">IF(+AH25-AV25=0,"",AH25-AV25)</f>
        <v>1250</v>
      </c>
      <c r="BB25" s="15" t="n">
        <v>0</v>
      </c>
      <c r="BC25" s="275" t="n">
        <f aca="false">+BB25+BA25</f>
        <v>1250</v>
      </c>
      <c r="BD25" s="15"/>
      <c r="BE25" s="287" t="n">
        <f aca="false">IF(ISNUMBER(BA25),0,20000)</f>
        <v>0</v>
      </c>
      <c r="BF25" s="15" t="n">
        <f aca="false">IF(ISNUMBER(BB25),0,30000)</f>
        <v>0</v>
      </c>
      <c r="BG25" s="15" t="n">
        <f aca="false">+BE25+BF25</f>
        <v>0</v>
      </c>
      <c r="BH25" s="275" t="n">
        <f aca="false">IF(ISNUMBER(BC25),0,AZ25-BG25)</f>
        <v>0</v>
      </c>
      <c r="BI25" s="15"/>
      <c r="BJ25" s="314" t="n">
        <f aca="false">IF(ISNUMBER(BC25),BC25,BH25)</f>
        <v>1250</v>
      </c>
      <c r="BK25" s="315"/>
      <c r="BL25" s="316" t="s">
        <v>92</v>
      </c>
      <c r="BM25" s="317" t="n">
        <f aca="false">+BM24+1</f>
        <v>36656</v>
      </c>
      <c r="BN25" s="318"/>
      <c r="BO25" s="319" t="n">
        <v>87</v>
      </c>
      <c r="BP25" s="263" t="n">
        <v>72</v>
      </c>
      <c r="BQ25" s="320" t="n">
        <f aca="false">+(BO25+BP25)/2</f>
        <v>79.5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5" t="s">
        <v>91</v>
      </c>
      <c r="B26" s="312" t="n">
        <f aca="false">+B25+1</f>
        <v>11</v>
      </c>
      <c r="C26" s="270" t="n">
        <v>50000</v>
      </c>
      <c r="D26" s="271"/>
      <c r="E26" s="272"/>
      <c r="F26" s="271"/>
      <c r="G26" s="273"/>
      <c r="H26" s="273"/>
      <c r="I26" s="273"/>
      <c r="J26" s="273" t="n">
        <f aca="false">J25</f>
        <v>0</v>
      </c>
      <c r="K26" s="274" t="n">
        <f aca="false">SUM(C26:J26)</f>
        <v>50000</v>
      </c>
      <c r="L26" s="275"/>
      <c r="M26" s="270" t="n">
        <v>40000</v>
      </c>
      <c r="N26" s="276"/>
      <c r="O26" s="272"/>
      <c r="P26" s="276"/>
      <c r="Q26" s="277" t="n">
        <v>0</v>
      </c>
      <c r="R26" s="277"/>
      <c r="S26" s="277"/>
      <c r="T26" s="277"/>
      <c r="U26" s="278" t="n">
        <f aca="false">SUM(M26:T26)</f>
        <v>40000</v>
      </c>
      <c r="V26" s="15"/>
      <c r="W26" s="279" t="n"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90000</v>
      </c>
      <c r="AG26" s="15"/>
      <c r="AH26" s="284" t="n">
        <f aca="false">C26+M26+W26</f>
        <v>90000</v>
      </c>
      <c r="AI26" s="15" t="n">
        <f aca="false">E26+O26+Y26</f>
        <v>0</v>
      </c>
      <c r="AJ26" s="285" t="n">
        <f aca="false">AC26+AB26+AA26+T26+S26+R26+Q26+J26+I26+H26+G26</f>
        <v>0</v>
      </c>
      <c r="AK26" s="15"/>
      <c r="AL26" s="277" t="n">
        <f aca="false">C26+M26</f>
        <v>90000</v>
      </c>
      <c r="AM26" s="277" t="n">
        <f aca="false">W26</f>
        <v>0</v>
      </c>
      <c r="AN26" s="277" t="n">
        <f aca="false">SUM(AL26:AM26)</f>
        <v>90000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36688</v>
      </c>
      <c r="AT26" s="313" t="n">
        <f aca="false">+AT25+1</f>
        <v>36657</v>
      </c>
      <c r="AU26" s="15"/>
      <c r="AV26" s="287" t="n">
        <v>40000</v>
      </c>
      <c r="AW26" s="15"/>
      <c r="AX26" s="15" t="n">
        <v>0</v>
      </c>
      <c r="AY26" s="15"/>
      <c r="AZ26" s="275" t="n">
        <f aca="false">+AX26+AV26</f>
        <v>40000</v>
      </c>
      <c r="BA26" s="287" t="n">
        <f aca="false">IF(+AH26-AV26=0,"",AH26-AV26)</f>
        <v>50000</v>
      </c>
      <c r="BB26" s="15" t="n">
        <v>0</v>
      </c>
      <c r="BC26" s="275" t="n">
        <f aca="false">+BB26+BA26</f>
        <v>50000</v>
      </c>
      <c r="BD26" s="15"/>
      <c r="BE26" s="287" t="n">
        <f aca="false">IF(ISNUMBER(BA26),0,20000)</f>
        <v>0</v>
      </c>
      <c r="BF26" s="15" t="n">
        <f aca="false">IF(ISNUMBER(BB26),0,30000)</f>
        <v>0</v>
      </c>
      <c r="BG26" s="15" t="n">
        <f aca="false">+BE26+BF26</f>
        <v>0</v>
      </c>
      <c r="BH26" s="275" t="n">
        <f aca="false">IF(ISNUMBER(BC26),0,AZ26-BG26)</f>
        <v>0</v>
      </c>
      <c r="BI26" s="15"/>
      <c r="BJ26" s="314" t="n">
        <f aca="false">IF(ISNUMBER(BC26),BC26,BH26)</f>
        <v>50000</v>
      </c>
      <c r="BK26" s="315"/>
      <c r="BL26" s="316" t="s">
        <v>93</v>
      </c>
      <c r="BM26" s="317" t="n">
        <f aca="false">+BM25+1</f>
        <v>36657</v>
      </c>
      <c r="BN26" s="318"/>
      <c r="BO26" s="319" t="n">
        <v>85</v>
      </c>
      <c r="BP26" s="263" t="n">
        <v>73</v>
      </c>
      <c r="BQ26" s="320" t="n">
        <f aca="false">+(BO26+BP26)/2</f>
        <v>79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92</v>
      </c>
      <c r="B27" s="312" t="n">
        <f aca="false">+B26+1</f>
        <v>12</v>
      </c>
      <c r="C27" s="270" t="n">
        <v>117500</v>
      </c>
      <c r="D27" s="271"/>
      <c r="E27" s="272"/>
      <c r="F27" s="271"/>
      <c r="G27" s="273"/>
      <c r="H27" s="273"/>
      <c r="I27" s="273"/>
      <c r="J27" s="273" t="n">
        <v>0</v>
      </c>
      <c r="K27" s="274" t="n">
        <f aca="false">SUM(C27:J27)</f>
        <v>117500</v>
      </c>
      <c r="L27" s="275"/>
      <c r="M27" s="270"/>
      <c r="N27" s="276"/>
      <c r="O27" s="272"/>
      <c r="P27" s="276"/>
      <c r="Q27" s="277" t="n">
        <v>40000</v>
      </c>
      <c r="R27" s="277"/>
      <c r="S27" s="277"/>
      <c r="T27" s="277" t="n">
        <v>20000</v>
      </c>
      <c r="U27" s="278" t="n">
        <f aca="false">SUM(M27:T27)</f>
        <v>60000</v>
      </c>
      <c r="V27" s="15"/>
      <c r="W27" s="279" t="n">
        <f aca="false">IF(AP27=1,0,IF((45000-M27-C27)&lt;0,0,45000-M27-C27))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177500</v>
      </c>
      <c r="AG27" s="15"/>
      <c r="AH27" s="284" t="n">
        <f aca="false">C27+M27+W27</f>
        <v>117500</v>
      </c>
      <c r="AI27" s="15" t="n">
        <f aca="false">E27+O27+Y27</f>
        <v>0</v>
      </c>
      <c r="AJ27" s="285" t="n">
        <f aca="false">AC27+AB27+AA27+T27+S27+R27+Q27+J27+I27+H27+G27</f>
        <v>60000</v>
      </c>
      <c r="AK27" s="15"/>
      <c r="AL27" s="277" t="n">
        <f aca="false">C27+M27</f>
        <v>117500</v>
      </c>
      <c r="AM27" s="277" t="n">
        <f aca="false">W27</f>
        <v>0</v>
      </c>
      <c r="AN27" s="277" t="n">
        <f aca="false">SUM(AL27:AM27)</f>
        <v>117500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36689</v>
      </c>
      <c r="AT27" s="313" t="n">
        <f aca="false">+AT26+1</f>
        <v>36658</v>
      </c>
      <c r="AU27" s="15"/>
      <c r="AV27" s="287" t="n">
        <v>80000</v>
      </c>
      <c r="AW27" s="15"/>
      <c r="AX27" s="15" t="n">
        <v>60000</v>
      </c>
      <c r="AY27" s="15"/>
      <c r="AZ27" s="275" t="n">
        <f aca="false">+AX27+AV27</f>
        <v>140000</v>
      </c>
      <c r="BA27" s="287" t="n">
        <f aca="false">IF(+AH27-AV27=0,"",AH27-AV27)</f>
        <v>37500</v>
      </c>
      <c r="BB27" s="15" t="n">
        <v>0</v>
      </c>
      <c r="BC27" s="275" t="n">
        <f aca="false">+BB27+BA27</f>
        <v>37500</v>
      </c>
      <c r="BD27" s="15"/>
      <c r="BE27" s="287" t="n">
        <f aca="false">IF(ISNUMBER(BA27),0,20000)</f>
        <v>0</v>
      </c>
      <c r="BF27" s="15" t="n">
        <f aca="false">IF(ISNUMBER(BB27),0,30000)</f>
        <v>0</v>
      </c>
      <c r="BG27" s="15" t="n">
        <f aca="false">+BE27+BF27</f>
        <v>0</v>
      </c>
      <c r="BH27" s="275" t="n">
        <f aca="false">IF(ISNUMBER(BC27),0,AZ27-BG27)</f>
        <v>0</v>
      </c>
      <c r="BI27" s="15"/>
      <c r="BJ27" s="314" t="n">
        <f aca="false">IF(ISNUMBER(BC27),BC27,BH27)</f>
        <v>37500</v>
      </c>
      <c r="BK27" s="315"/>
      <c r="BL27" s="316" t="s">
        <v>94</v>
      </c>
      <c r="BM27" s="317" t="n">
        <f aca="false">+BM26+1</f>
        <v>36658</v>
      </c>
      <c r="BN27" s="318"/>
      <c r="BO27" s="319" t="n">
        <v>90</v>
      </c>
      <c r="BP27" s="263" t="n">
        <v>74</v>
      </c>
      <c r="BQ27" s="320" t="n">
        <f aca="false">+(BO27+BP27)/2</f>
        <v>82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93</v>
      </c>
      <c r="B28" s="312" t="n">
        <f aca="false">+B27+1</f>
        <v>13</v>
      </c>
      <c r="C28" s="270" t="n">
        <v>100000</v>
      </c>
      <c r="D28" s="271"/>
      <c r="E28" s="272"/>
      <c r="F28" s="271" t="s">
        <v>104</v>
      </c>
      <c r="G28" s="273"/>
      <c r="H28" s="273"/>
      <c r="I28" s="273"/>
      <c r="J28" s="273" t="n">
        <v>20000</v>
      </c>
      <c r="K28" s="274" t="n">
        <f aca="false">SUM(C28:J28)</f>
        <v>120000</v>
      </c>
      <c r="L28" s="275"/>
      <c r="M28" s="270"/>
      <c r="N28" s="276"/>
      <c r="O28" s="272"/>
      <c r="P28" s="276"/>
      <c r="Q28" s="277" t="n">
        <v>40000</v>
      </c>
      <c r="R28" s="277"/>
      <c r="S28" s="277"/>
      <c r="T28" s="277"/>
      <c r="U28" s="278" t="n">
        <f aca="false">SUM(M28:T28)</f>
        <v>40000</v>
      </c>
      <c r="V28" s="15"/>
      <c r="W28" s="279" t="n">
        <f aca="false">IF(AP28=1,0,IF((45000-M28-C28)&lt;0,0,45000-M28-C28))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160000</v>
      </c>
      <c r="AG28" s="15"/>
      <c r="AH28" s="284" t="n">
        <f aca="false">C28+M28+W28</f>
        <v>100000</v>
      </c>
      <c r="AI28" s="15" t="n">
        <f aca="false">E28+O28+Y28</f>
        <v>0</v>
      </c>
      <c r="AJ28" s="285" t="n">
        <f aca="false">AC28+AB28+AA28+T28+S28+R28+Q28+J28+I28+H28+G28</f>
        <v>60000</v>
      </c>
      <c r="AK28" s="15"/>
      <c r="AL28" s="277" t="n">
        <f aca="false">C28+M28</f>
        <v>100000</v>
      </c>
      <c r="AM28" s="277" t="n">
        <f aca="false">W28</f>
        <v>0</v>
      </c>
      <c r="AN28" s="277" t="n">
        <f aca="false">SUM(AL28:AM28)</f>
        <v>100000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36690</v>
      </c>
      <c r="AT28" s="313" t="n">
        <f aca="false">+AT27+1</f>
        <v>36659</v>
      </c>
      <c r="AU28" s="15"/>
      <c r="AV28" s="287" t="n">
        <v>90000</v>
      </c>
      <c r="AW28" s="15"/>
      <c r="AX28" s="15" t="n">
        <v>60000</v>
      </c>
      <c r="AY28" s="15"/>
      <c r="AZ28" s="275" t="n">
        <f aca="false">+AX28+AV28</f>
        <v>150000</v>
      </c>
      <c r="BA28" s="287" t="n">
        <f aca="false">IF(+AH28-AV28=0,"",AH28-AV28)</f>
        <v>10000</v>
      </c>
      <c r="BB28" s="15" t="n">
        <v>0</v>
      </c>
      <c r="BC28" s="275" t="n">
        <f aca="false">+BB28+BA28</f>
        <v>10000</v>
      </c>
      <c r="BD28" s="15"/>
      <c r="BE28" s="287" t="n">
        <f aca="false">IF(ISNUMBER(BA28),0,20000)</f>
        <v>0</v>
      </c>
      <c r="BF28" s="15" t="n">
        <f aca="false">IF(ISNUMBER(BB28),0,30000)</f>
        <v>0</v>
      </c>
      <c r="BG28" s="15" t="n">
        <f aca="false">+BE28+BF28</f>
        <v>0</v>
      </c>
      <c r="BH28" s="275" t="n">
        <f aca="false">IF(ISNUMBER(BC28),0,AZ28-BG28)</f>
        <v>0</v>
      </c>
      <c r="BI28" s="15"/>
      <c r="BJ28" s="314" t="n">
        <f aca="false">IF(ISNUMBER(BC28),BC28,BH28)</f>
        <v>10000</v>
      </c>
      <c r="BK28" s="315"/>
      <c r="BL28" s="316" t="s">
        <v>95</v>
      </c>
      <c r="BM28" s="317" t="n">
        <f aca="false">+BM27+1</f>
        <v>36659</v>
      </c>
      <c r="BN28" s="318"/>
      <c r="BO28" s="319" t="n">
        <v>90</v>
      </c>
      <c r="BP28" s="263" t="n">
        <v>74</v>
      </c>
      <c r="BQ28" s="320" t="n">
        <f aca="false">+(BO28+BP28)/2</f>
        <v>82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94</v>
      </c>
      <c r="B29" s="312" t="n">
        <f aca="false">+B28+1</f>
        <v>14</v>
      </c>
      <c r="C29" s="270" t="n">
        <v>55000</v>
      </c>
      <c r="D29" s="271"/>
      <c r="E29" s="272"/>
      <c r="F29" s="271"/>
      <c r="G29" s="273"/>
      <c r="H29" s="273"/>
      <c r="I29" s="273"/>
      <c r="J29" s="273" t="n">
        <f aca="false">J28</f>
        <v>20000</v>
      </c>
      <c r="K29" s="274" t="n">
        <f aca="false">SUM(C29:J29)</f>
        <v>75000</v>
      </c>
      <c r="L29" s="275"/>
      <c r="M29" s="270"/>
      <c r="N29" s="276"/>
      <c r="O29" s="272"/>
      <c r="P29" s="276"/>
      <c r="Q29" s="277" t="n">
        <v>40000</v>
      </c>
      <c r="R29" s="277"/>
      <c r="S29" s="277"/>
      <c r="T29" s="277"/>
      <c r="U29" s="278" t="n">
        <f aca="false">SUM(M29:T29)</f>
        <v>40000</v>
      </c>
      <c r="V29" s="15"/>
      <c r="W29" s="279" t="n">
        <f aca="false">IF(AP29=1,0,IF((45000-M29-C29)&lt;0,0,45000-M29-C29))</f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115000</v>
      </c>
      <c r="AG29" s="15"/>
      <c r="AH29" s="284" t="n">
        <f aca="false">C29+M29+W29</f>
        <v>55000</v>
      </c>
      <c r="AI29" s="15" t="n">
        <f aca="false">E29+O29+Y29</f>
        <v>0</v>
      </c>
      <c r="AJ29" s="285" t="n">
        <f aca="false">AC29+AB29+AA29+T29+S29+R29+Q29+J29+I29+H29+G29</f>
        <v>60000</v>
      </c>
      <c r="AK29" s="15"/>
      <c r="AL29" s="277" t="n">
        <f aca="false">C29+M29</f>
        <v>55000</v>
      </c>
      <c r="AM29" s="277" t="n">
        <f aca="false">W29</f>
        <v>0</v>
      </c>
      <c r="AN29" s="277" t="n">
        <f aca="false">SUM(AL29:AM29)</f>
        <v>55000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36691</v>
      </c>
      <c r="AT29" s="313" t="n">
        <f aca="false">+AT28+1</f>
        <v>36660</v>
      </c>
      <c r="AU29" s="15"/>
      <c r="AV29" s="287" t="n">
        <v>100000</v>
      </c>
      <c r="AW29" s="15"/>
      <c r="AX29" s="15" t="n">
        <v>60000</v>
      </c>
      <c r="AY29" s="15"/>
      <c r="AZ29" s="275" t="n">
        <f aca="false">+AX29+AV29</f>
        <v>160000</v>
      </c>
      <c r="BA29" s="287" t="n">
        <f aca="false">IF(+AH29-AV29=0,"",AH29-AV29)</f>
        <v>-45000</v>
      </c>
      <c r="BB29" s="15" t="n">
        <v>0</v>
      </c>
      <c r="BC29" s="275" t="n">
        <f aca="false">+BB29+BA29</f>
        <v>-45000</v>
      </c>
      <c r="BD29" s="15"/>
      <c r="BE29" s="287" t="n">
        <f aca="false">IF(ISNUMBER(BA29),0,20000)</f>
        <v>0</v>
      </c>
      <c r="BF29" s="15" t="n">
        <f aca="false">IF(ISNUMBER(BB29),0,30000)</f>
        <v>0</v>
      </c>
      <c r="BG29" s="15" t="n">
        <f aca="false">+BE29+BF29</f>
        <v>0</v>
      </c>
      <c r="BH29" s="275" t="n">
        <f aca="false">IF(ISNUMBER(BC29),0,AZ29-BG29)</f>
        <v>0</v>
      </c>
      <c r="BI29" s="15"/>
      <c r="BJ29" s="314" t="n">
        <f aca="false">IF(ISNUMBER(BC29),BC29,BH29)</f>
        <v>-45000</v>
      </c>
      <c r="BK29" s="315"/>
      <c r="BL29" s="316" t="s">
        <v>96</v>
      </c>
      <c r="BM29" s="317" t="n">
        <f aca="false">+BM28+1</f>
        <v>36660</v>
      </c>
      <c r="BN29" s="318"/>
      <c r="BO29" s="319" t="n">
        <v>90</v>
      </c>
      <c r="BP29" s="263" t="n">
        <v>70</v>
      </c>
      <c r="BQ29" s="320" t="n">
        <f aca="false">+(BO29+BP29)/2</f>
        <v>80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95</v>
      </c>
      <c r="B30" s="312" t="n">
        <f aca="false">+B29+1</f>
        <v>15</v>
      </c>
      <c r="C30" s="270" t="n">
        <v>115000</v>
      </c>
      <c r="D30" s="271"/>
      <c r="E30" s="272"/>
      <c r="F30" s="271"/>
      <c r="G30" s="273"/>
      <c r="H30" s="273"/>
      <c r="I30" s="273"/>
      <c r="J30" s="273" t="n">
        <v>0</v>
      </c>
      <c r="K30" s="274" t="n">
        <f aca="false">SUM(C30:J30)</f>
        <v>115000</v>
      </c>
      <c r="L30" s="275"/>
      <c r="M30" s="270" t="n">
        <v>10000</v>
      </c>
      <c r="N30" s="276"/>
      <c r="O30" s="272"/>
      <c r="P30" s="276"/>
      <c r="Q30" s="277" t="n">
        <v>30000</v>
      </c>
      <c r="R30" s="277"/>
      <c r="S30" s="277"/>
      <c r="T30" s="277"/>
      <c r="U30" s="278" t="n">
        <f aca="false">SUM(M30:T30)</f>
        <v>40000</v>
      </c>
      <c r="V30" s="15"/>
      <c r="W30" s="279" t="n">
        <f aca="false">IF(AP30=1,0,IF((45000-M30-C30)&lt;0,0,45000-M30-C30))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155000</v>
      </c>
      <c r="AG30" s="15"/>
      <c r="AH30" s="284" t="n">
        <f aca="false">C30+M30+W30</f>
        <v>125000</v>
      </c>
      <c r="AI30" s="15" t="n">
        <f aca="false">E30+O30+Y30</f>
        <v>0</v>
      </c>
      <c r="AJ30" s="285" t="n">
        <f aca="false">AC30+AB30+AA30+T30+S30+R30+Q30+J30+I30+H30+G30</f>
        <v>30000</v>
      </c>
      <c r="AK30" s="15"/>
      <c r="AL30" s="277" t="n">
        <f aca="false">C30+M30</f>
        <v>125000</v>
      </c>
      <c r="AM30" s="277" t="n">
        <f aca="false">W30</f>
        <v>0</v>
      </c>
      <c r="AN30" s="277" t="n">
        <f aca="false">SUM(AL30:AM30)</f>
        <v>125000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36692</v>
      </c>
      <c r="AT30" s="313" t="n">
        <f aca="false">+AT29+1</f>
        <v>36661</v>
      </c>
      <c r="AU30" s="15"/>
      <c r="AV30" s="287" t="n">
        <v>100000</v>
      </c>
      <c r="AW30" s="15"/>
      <c r="AX30" s="15" t="n">
        <v>30000</v>
      </c>
      <c r="AY30" s="15"/>
      <c r="AZ30" s="275" t="n">
        <f aca="false">+AX30+AV30</f>
        <v>130000</v>
      </c>
      <c r="BA30" s="287" t="n">
        <f aca="false">IF(+AH30-AV30=0,"",AH30-AV30)</f>
        <v>25000</v>
      </c>
      <c r="BB30" s="15" t="n">
        <v>0</v>
      </c>
      <c r="BC30" s="275" t="n">
        <f aca="false">+BB30+BA30</f>
        <v>25000</v>
      </c>
      <c r="BD30" s="15"/>
      <c r="BE30" s="287" t="n">
        <f aca="false">IF(ISNUMBER(BA30),0,20000)</f>
        <v>0</v>
      </c>
      <c r="BF30" s="15" t="n">
        <f aca="false">IF(ISNUMBER(BB30),0,30000)</f>
        <v>0</v>
      </c>
      <c r="BG30" s="15" t="n">
        <f aca="false">+BE30+BF30</f>
        <v>0</v>
      </c>
      <c r="BH30" s="275" t="n">
        <f aca="false">IF(ISNUMBER(BC30),0,AZ30-BG30)</f>
        <v>0</v>
      </c>
      <c r="BI30" s="15"/>
      <c r="BJ30" s="314" t="n">
        <f aca="false">IF(ISNUMBER(BC30),BC30,BH30)</f>
        <v>25000</v>
      </c>
      <c r="BK30" s="315"/>
      <c r="BL30" s="316" t="s">
        <v>90</v>
      </c>
      <c r="BM30" s="317" t="n">
        <f aca="false">+BM29+1</f>
        <v>36661</v>
      </c>
      <c r="BN30" s="318"/>
      <c r="BO30" s="319" t="n">
        <v>86</v>
      </c>
      <c r="BP30" s="263" t="n">
        <v>70</v>
      </c>
      <c r="BQ30" s="320" t="n">
        <f aca="false">+(BO30+BP30)/2</f>
        <v>78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96</v>
      </c>
      <c r="B31" s="312" t="n">
        <f aca="false">+B30+1</f>
        <v>16</v>
      </c>
      <c r="C31" s="270" t="n">
        <v>97500</v>
      </c>
      <c r="D31" s="271"/>
      <c r="E31" s="272"/>
      <c r="F31" s="271"/>
      <c r="G31" s="273"/>
      <c r="H31" s="273"/>
      <c r="I31" s="273"/>
      <c r="J31" s="273" t="n">
        <v>0</v>
      </c>
      <c r="K31" s="274" t="n">
        <f aca="false">SUM(C31:J31)</f>
        <v>97500</v>
      </c>
      <c r="L31" s="275"/>
      <c r="M31" s="270" t="n">
        <v>0</v>
      </c>
      <c r="N31" s="276"/>
      <c r="O31" s="272"/>
      <c r="P31" s="276"/>
      <c r="Q31" s="277" t="n">
        <v>30000</v>
      </c>
      <c r="R31" s="277"/>
      <c r="S31" s="277"/>
      <c r="T31" s="277"/>
      <c r="U31" s="278" t="n">
        <f aca="false">SUM(M31:T31)</f>
        <v>30000</v>
      </c>
      <c r="V31" s="15"/>
      <c r="W31" s="279" t="n">
        <f aca="false">IF(AP31=1,0,IF((45000-M31-C31)&lt;0,0,45000-M31-C31))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127500</v>
      </c>
      <c r="AG31" s="15"/>
      <c r="AH31" s="284" t="n">
        <f aca="false">C31+M31+W31</f>
        <v>97500</v>
      </c>
      <c r="AI31" s="15" t="n">
        <f aca="false">E31+O31+Y31</f>
        <v>0</v>
      </c>
      <c r="AJ31" s="285" t="n">
        <f aca="false">AC31+AB31+AA31+T31+S31+R31+Q31+J31+I31+H31+G31</f>
        <v>30000</v>
      </c>
      <c r="AK31" s="15"/>
      <c r="AL31" s="277" t="n">
        <f aca="false">C31+M31</f>
        <v>97500</v>
      </c>
      <c r="AM31" s="277" t="n">
        <f aca="false">W31</f>
        <v>0</v>
      </c>
      <c r="AN31" s="277" t="n">
        <f aca="false">SUM(AL31:AM31)</f>
        <v>97500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36693</v>
      </c>
      <c r="AT31" s="313" t="n">
        <f aca="false">+AT30+1</f>
        <v>36662</v>
      </c>
      <c r="AU31" s="15"/>
      <c r="AV31" s="287" t="n">
        <v>90000</v>
      </c>
      <c r="AW31" s="15"/>
      <c r="AX31" s="15" t="n">
        <v>30000</v>
      </c>
      <c r="AY31" s="15"/>
      <c r="AZ31" s="275" t="n">
        <f aca="false">+AX31+AV31</f>
        <v>120000</v>
      </c>
      <c r="BA31" s="287" t="n">
        <f aca="false">IF(+AH31-AV31=0,"",AH31-AV31)</f>
        <v>7500</v>
      </c>
      <c r="BB31" s="15" t="n">
        <v>0</v>
      </c>
      <c r="BC31" s="275" t="n">
        <f aca="false">+BB31+BA31</f>
        <v>7500</v>
      </c>
      <c r="BD31" s="15"/>
      <c r="BE31" s="287" t="n">
        <f aca="false">IF(ISNUMBER(BA31),0,20000)</f>
        <v>0</v>
      </c>
      <c r="BF31" s="15" t="n">
        <f aca="false">IF(ISNUMBER(BB31),0,30000)</f>
        <v>0</v>
      </c>
      <c r="BG31" s="15" t="n">
        <f aca="false">+BE31+BF31</f>
        <v>0</v>
      </c>
      <c r="BH31" s="275" t="n">
        <f aca="false">IF(ISNUMBER(BC31),0,AZ31-BG31)</f>
        <v>0</v>
      </c>
      <c r="BI31" s="15"/>
      <c r="BJ31" s="314" t="n">
        <f aca="false">IF(ISNUMBER(BC31),BC31,BH31)</f>
        <v>7500</v>
      </c>
      <c r="BK31" s="315"/>
      <c r="BL31" s="316" t="s">
        <v>91</v>
      </c>
      <c r="BM31" s="317" t="n">
        <f aca="false">+BM30+1</f>
        <v>36662</v>
      </c>
      <c r="BN31" s="318"/>
      <c r="BO31" s="319" t="n">
        <v>91</v>
      </c>
      <c r="BP31" s="263" t="n">
        <v>33</v>
      </c>
      <c r="BQ31" s="320" t="n">
        <f aca="false">+(BO31+BP31)/2</f>
        <v>62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90</v>
      </c>
      <c r="B32" s="312" t="n">
        <f aca="false">+B31+1</f>
        <v>17</v>
      </c>
      <c r="C32" s="270" t="n">
        <v>75000</v>
      </c>
      <c r="D32" s="271"/>
      <c r="E32" s="272"/>
      <c r="F32" s="271"/>
      <c r="G32" s="273"/>
      <c r="H32" s="273"/>
      <c r="I32" s="273"/>
      <c r="J32" s="273" t="n">
        <v>0</v>
      </c>
      <c r="K32" s="274" t="n">
        <f aca="false">SUM(C32:J32)</f>
        <v>75000</v>
      </c>
      <c r="L32" s="275"/>
      <c r="M32" s="270" t="n">
        <v>40000</v>
      </c>
      <c r="N32" s="276"/>
      <c r="O32" s="272"/>
      <c r="P32" s="276"/>
      <c r="Q32" s="277" t="n">
        <v>0</v>
      </c>
      <c r="R32" s="277"/>
      <c r="S32" s="277"/>
      <c r="T32" s="277"/>
      <c r="U32" s="278" t="n">
        <f aca="false">SUM(M32:T32)</f>
        <v>40000</v>
      </c>
      <c r="V32" s="15"/>
      <c r="W32" s="279" t="n">
        <f aca="false">IF(AP32=1,0,IF((45000-M32-C32)&lt;0,0,45000-M32-C32))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115000</v>
      </c>
      <c r="AG32" s="15"/>
      <c r="AH32" s="284" t="n">
        <f aca="false">C32+M32+W32</f>
        <v>115000</v>
      </c>
      <c r="AI32" s="15" t="n">
        <f aca="false">E32+O32+Y32</f>
        <v>0</v>
      </c>
      <c r="AJ32" s="285" t="n">
        <f aca="false">AC32+AB32+AA32+T32+S32+R32+Q32+J32+I32+H32+G32</f>
        <v>0</v>
      </c>
      <c r="AK32" s="15"/>
      <c r="AL32" s="277" t="n">
        <f aca="false">C32+M32</f>
        <v>115000</v>
      </c>
      <c r="AM32" s="277" t="n">
        <f aca="false">W32</f>
        <v>0</v>
      </c>
      <c r="AN32" s="277" t="n">
        <f aca="false">SUM(AL32:AM32)</f>
        <v>115000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36694</v>
      </c>
      <c r="AT32" s="313" t="n">
        <f aca="false">+AT31+1</f>
        <v>36663</v>
      </c>
      <c r="AU32" s="15"/>
      <c r="AV32" s="287" t="n">
        <v>60000</v>
      </c>
      <c r="AW32" s="15"/>
      <c r="AX32" s="15" t="n">
        <v>0</v>
      </c>
      <c r="AY32" s="15"/>
      <c r="AZ32" s="275" t="n">
        <f aca="false">+AX32+AV32</f>
        <v>60000</v>
      </c>
      <c r="BA32" s="287" t="n">
        <f aca="false">IF(+AH32-AV32=0,"",AH32-AV32)</f>
        <v>55000</v>
      </c>
      <c r="BB32" s="15" t="n">
        <v>0</v>
      </c>
      <c r="BC32" s="275" t="n">
        <f aca="false">+BB32+BA32</f>
        <v>55000</v>
      </c>
      <c r="BD32" s="15"/>
      <c r="BE32" s="287" t="n">
        <f aca="false">IF(ISNUMBER(BA32),0,20000)</f>
        <v>0</v>
      </c>
      <c r="BF32" s="15" t="n">
        <f aca="false">IF(ISNUMBER(BB32),0,30000)</f>
        <v>0</v>
      </c>
      <c r="BG32" s="15" t="n">
        <f aca="false">+BE32+BF32</f>
        <v>0</v>
      </c>
      <c r="BH32" s="275" t="n">
        <f aca="false">IF(ISNUMBER(BC32),0,AZ32-BG32)</f>
        <v>0</v>
      </c>
      <c r="BI32" s="15"/>
      <c r="BJ32" s="314" t="n">
        <f aca="false">IF(ISNUMBER(BC32),BC32,BH32)</f>
        <v>55000</v>
      </c>
      <c r="BK32" s="315"/>
      <c r="BL32" s="316" t="s">
        <v>92</v>
      </c>
      <c r="BM32" s="317" t="n">
        <f aca="false">+BM31+1</f>
        <v>36663</v>
      </c>
      <c r="BN32" s="318"/>
      <c r="BO32" s="319" t="n">
        <v>87</v>
      </c>
      <c r="BP32" s="263" t="n">
        <v>72</v>
      </c>
      <c r="BQ32" s="320" t="n">
        <f aca="false">+(BO32+BP32)/2</f>
        <v>79.5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91</v>
      </c>
      <c r="B33" s="312" t="n">
        <f aca="false">+B32+1</f>
        <v>18</v>
      </c>
      <c r="C33" s="270" t="n">
        <v>50000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50000</v>
      </c>
      <c r="L33" s="275"/>
      <c r="M33" s="270" t="n">
        <v>40000</v>
      </c>
      <c r="N33" s="276"/>
      <c r="O33" s="272"/>
      <c r="P33" s="276"/>
      <c r="Q33" s="277" t="n">
        <v>0</v>
      </c>
      <c r="R33" s="277"/>
      <c r="S33" s="277"/>
      <c r="T33" s="277"/>
      <c r="U33" s="278" t="n">
        <f aca="false">SUM(M33:T33)</f>
        <v>40000</v>
      </c>
      <c r="V33" s="15"/>
      <c r="W33" s="279" t="n">
        <f aca="false">IF(AP33=1,0,IF((45000-M33-C33)&lt;0,0,45000-M33-C33))</f>
        <v>0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0</v>
      </c>
      <c r="AE33" s="15"/>
      <c r="AF33" s="283" t="n">
        <f aca="false">+AD33+U33+K33</f>
        <v>90000</v>
      </c>
      <c r="AG33" s="15"/>
      <c r="AH33" s="284" t="n">
        <f aca="false">C33+M33+W33</f>
        <v>90000</v>
      </c>
      <c r="AI33" s="15" t="n">
        <f aca="false">E33+O33+Y33</f>
        <v>0</v>
      </c>
      <c r="AJ33" s="285" t="n">
        <f aca="false">AC33+AB33+AA33+T33+S33+R33+Q33+J33+I33+H33+G33</f>
        <v>0</v>
      </c>
      <c r="AK33" s="15"/>
      <c r="AL33" s="277" t="n">
        <f aca="false">C33+M33</f>
        <v>90000</v>
      </c>
      <c r="AM33" s="277" t="n">
        <f aca="false">W33</f>
        <v>0</v>
      </c>
      <c r="AN33" s="277" t="n">
        <f aca="false">SUM(AL33:AM33)</f>
        <v>90000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36695</v>
      </c>
      <c r="AT33" s="313" t="n">
        <f aca="false">+AT32+1</f>
        <v>36664</v>
      </c>
      <c r="AU33" s="15"/>
      <c r="AV33" s="287" t="n">
        <v>60000</v>
      </c>
      <c r="AW33" s="15"/>
      <c r="AX33" s="15" t="n">
        <v>0</v>
      </c>
      <c r="AY33" s="15"/>
      <c r="AZ33" s="275" t="n">
        <f aca="false">+AX33+AV33</f>
        <v>60000</v>
      </c>
      <c r="BA33" s="287" t="n">
        <f aca="false">IF(+AH33-AV33=0,"",AH33-AV33)</f>
        <v>30000</v>
      </c>
      <c r="BB33" s="15" t="n">
        <v>0</v>
      </c>
      <c r="BC33" s="275" t="n">
        <f aca="false">+BB33+BA33</f>
        <v>30000</v>
      </c>
      <c r="BD33" s="15"/>
      <c r="BE33" s="287" t="n">
        <f aca="false">IF(ISNUMBER(BA33),0,20000)</f>
        <v>0</v>
      </c>
      <c r="BF33" s="15" t="n">
        <f aca="false">IF(ISNUMBER(BB33),0,30000)</f>
        <v>0</v>
      </c>
      <c r="BG33" s="15" t="n">
        <f aca="false">+BE33+BF33</f>
        <v>0</v>
      </c>
      <c r="BH33" s="275" t="n">
        <f aca="false">IF(ISNUMBER(BC33),0,AZ33-BG33)</f>
        <v>0</v>
      </c>
      <c r="BI33" s="15"/>
      <c r="BJ33" s="314" t="n">
        <f aca="false">IF(ISNUMBER(BC33),BC33,BH33)</f>
        <v>30000</v>
      </c>
      <c r="BK33" s="315"/>
      <c r="BL33" s="316" t="s">
        <v>93</v>
      </c>
      <c r="BM33" s="317" t="n">
        <f aca="false">+BM32+1</f>
        <v>36664</v>
      </c>
      <c r="BN33" s="318"/>
      <c r="BO33" s="319" t="n">
        <v>84</v>
      </c>
      <c r="BP33" s="263" t="n">
        <v>70</v>
      </c>
      <c r="BQ33" s="320" t="n">
        <f aca="false">+(BO33+BP33)/2</f>
        <v>77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92</v>
      </c>
      <c r="B34" s="312" t="n">
        <f aca="false">+B33+1</f>
        <v>19</v>
      </c>
      <c r="C34" s="270" t="n">
        <v>98750</v>
      </c>
      <c r="D34" s="271"/>
      <c r="E34" s="272"/>
      <c r="F34" s="271"/>
      <c r="G34" s="273"/>
      <c r="H34" s="273"/>
      <c r="I34" s="273"/>
      <c r="J34" s="273" t="n">
        <v>0</v>
      </c>
      <c r="K34" s="274" t="n">
        <f aca="false">SUM(C34:J34)</f>
        <v>98750</v>
      </c>
      <c r="L34" s="275"/>
      <c r="M34" s="270" t="n">
        <v>40000</v>
      </c>
      <c r="N34" s="276"/>
      <c r="O34" s="272"/>
      <c r="P34" s="276"/>
      <c r="Q34" s="277" t="n">
        <v>0</v>
      </c>
      <c r="R34" s="277"/>
      <c r="S34" s="277"/>
      <c r="T34" s="277"/>
      <c r="U34" s="278" t="n">
        <f aca="false">SUM(M34:T34)</f>
        <v>40000</v>
      </c>
      <c r="V34" s="15"/>
      <c r="W34" s="279" t="n">
        <f aca="false">IF(AP34=1,0,IF((45000-M34-C34)&lt;0,0,45000-M34-C34))</f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138750</v>
      </c>
      <c r="AG34" s="15"/>
      <c r="AH34" s="284" t="n">
        <f aca="false">C34+M34+W34</f>
        <v>138750</v>
      </c>
      <c r="AI34" s="15" t="n">
        <f aca="false">E34+O34+Y34</f>
        <v>0</v>
      </c>
      <c r="AJ34" s="285" t="n">
        <f aca="false">AC34+AB34+AA34+T34+S34+R34+Q34+J34+I34+H34+G34</f>
        <v>0</v>
      </c>
      <c r="AK34" s="15"/>
      <c r="AL34" s="277" t="n">
        <f aca="false">C34+M34</f>
        <v>138750</v>
      </c>
      <c r="AM34" s="277" t="n">
        <f aca="false">W34</f>
        <v>0</v>
      </c>
      <c r="AN34" s="277" t="n">
        <f aca="false">SUM(AL34:AM34)</f>
        <v>138750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36696</v>
      </c>
      <c r="AT34" s="313" t="n">
        <f aca="false">+AT33+1</f>
        <v>36665</v>
      </c>
      <c r="AU34" s="15"/>
      <c r="AV34" s="287" t="n">
        <v>100000</v>
      </c>
      <c r="AW34" s="15"/>
      <c r="AX34" s="15" t="n">
        <v>0</v>
      </c>
      <c r="AY34" s="15"/>
      <c r="AZ34" s="275" t="n">
        <f aca="false">+AX34+AV34</f>
        <v>100000</v>
      </c>
      <c r="BA34" s="287" t="n">
        <f aca="false">IF(+AH34-AV34=0,"",AH34-AV34)</f>
        <v>38750</v>
      </c>
      <c r="BB34" s="15" t="n">
        <v>0</v>
      </c>
      <c r="BC34" s="275" t="n">
        <f aca="false">+BB34+BA34</f>
        <v>38750</v>
      </c>
      <c r="BD34" s="15"/>
      <c r="BE34" s="287" t="n">
        <f aca="false">IF(ISNUMBER(BA34),0,20000)</f>
        <v>0</v>
      </c>
      <c r="BF34" s="15" t="n">
        <f aca="false">IF(ISNUMBER(BB34),0,30000)</f>
        <v>0</v>
      </c>
      <c r="BG34" s="15" t="n">
        <f aca="false">+BE34+BF34</f>
        <v>0</v>
      </c>
      <c r="BH34" s="275" t="n">
        <f aca="false">IF(ISNUMBER(BC34),0,AZ34-BG34)</f>
        <v>0</v>
      </c>
      <c r="BI34" s="15"/>
      <c r="BJ34" s="314" t="n">
        <f aca="false">IF(ISNUMBER(BC34),BC34,BH34)</f>
        <v>38750</v>
      </c>
      <c r="BK34" s="315"/>
      <c r="BL34" s="316" t="s">
        <v>94</v>
      </c>
      <c r="BM34" s="317" t="n">
        <f aca="false">+BM33+1</f>
        <v>36665</v>
      </c>
      <c r="BN34" s="318"/>
      <c r="BO34" s="319" t="n">
        <v>91</v>
      </c>
      <c r="BP34" s="263" t="n">
        <v>76</v>
      </c>
      <c r="BQ34" s="320" t="n">
        <f aca="false">+(BO34+BP34)/2</f>
        <v>83.5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93</v>
      </c>
      <c r="B35" s="312" t="n">
        <f aca="false">+B34+1</f>
        <v>20</v>
      </c>
      <c r="C35" s="270" t="n">
        <v>120000</v>
      </c>
      <c r="D35" s="271"/>
      <c r="E35" s="272"/>
      <c r="F35" s="271"/>
      <c r="G35" s="273" t="n">
        <v>0</v>
      </c>
      <c r="H35" s="273"/>
      <c r="I35" s="273"/>
      <c r="J35" s="273" t="n">
        <v>0</v>
      </c>
      <c r="K35" s="274" t="n">
        <f aca="false">SUM(C35:J35)</f>
        <v>120000</v>
      </c>
      <c r="L35" s="275"/>
      <c r="M35" s="270" t="n">
        <v>30000</v>
      </c>
      <c r="N35" s="276"/>
      <c r="O35" s="272"/>
      <c r="P35" s="276"/>
      <c r="Q35" s="277" t="n">
        <v>30000</v>
      </c>
      <c r="R35" s="277"/>
      <c r="S35" s="277"/>
      <c r="T35" s="277"/>
      <c r="U35" s="278" t="n">
        <f aca="false">SUM(M35:T35)</f>
        <v>60000</v>
      </c>
      <c r="V35" s="15"/>
      <c r="W35" s="201" t="n">
        <f aca="false">IF(AP35=1,0,IF((55000-M35-C35)&lt;0,0,55000-M35-C35))</f>
        <v>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0</v>
      </c>
      <c r="AE35" s="15"/>
      <c r="AF35" s="283" t="n">
        <f aca="false">+AD35+U35+K35</f>
        <v>180000</v>
      </c>
      <c r="AG35" s="15"/>
      <c r="AH35" s="284" t="n">
        <f aca="false">C35+M35+W35</f>
        <v>150000</v>
      </c>
      <c r="AI35" s="15" t="n">
        <f aca="false">E35+O35+Y35</f>
        <v>0</v>
      </c>
      <c r="AJ35" s="285" t="n">
        <f aca="false">AC35+AB35+AA35+T35+S35+R35+Q35+J35+I35+H35+G35</f>
        <v>30000</v>
      </c>
      <c r="AK35" s="15"/>
      <c r="AL35" s="277" t="n">
        <f aca="false">C35+M35</f>
        <v>150000</v>
      </c>
      <c r="AM35" s="277" t="n">
        <f aca="false">W35</f>
        <v>0</v>
      </c>
      <c r="AN35" s="277" t="n">
        <f aca="false">SUM(AL35:AM35)</f>
        <v>150000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36697</v>
      </c>
      <c r="AT35" s="313" t="n">
        <f aca="false">+AT34+1</f>
        <v>36666</v>
      </c>
      <c r="AU35" s="15"/>
      <c r="AV35" s="287" t="n">
        <v>100000</v>
      </c>
      <c r="AW35" s="15"/>
      <c r="AX35" s="15" t="n">
        <v>30000</v>
      </c>
      <c r="AY35" s="15"/>
      <c r="AZ35" s="275" t="n">
        <f aca="false">+AX35+AV35</f>
        <v>130000</v>
      </c>
      <c r="BA35" s="287" t="n">
        <f aca="false">IF(+AH35-AV35=0,"",AH35-AV35)</f>
        <v>50000</v>
      </c>
      <c r="BB35" s="15" t="n">
        <v>0</v>
      </c>
      <c r="BC35" s="275" t="n">
        <f aca="false">+BB35+BA35</f>
        <v>50000</v>
      </c>
      <c r="BD35" s="15"/>
      <c r="BE35" s="287" t="n">
        <f aca="false">IF(ISNUMBER(BA35),0,20000)</f>
        <v>0</v>
      </c>
      <c r="BF35" s="15" t="n">
        <f aca="false">IF(ISNUMBER(BB35),0,30000)</f>
        <v>0</v>
      </c>
      <c r="BG35" s="15" t="n">
        <f aca="false">+BE35+BF35</f>
        <v>0</v>
      </c>
      <c r="BH35" s="275" t="n">
        <f aca="false">IF(ISNUMBER(BC35),0,AZ35-BG35)</f>
        <v>0</v>
      </c>
      <c r="BI35" s="15"/>
      <c r="BJ35" s="314" t="n">
        <f aca="false">IF(ISNUMBER(BC35),BC35,BH35)</f>
        <v>50000</v>
      </c>
      <c r="BK35" s="315"/>
      <c r="BL35" s="316" t="s">
        <v>95</v>
      </c>
      <c r="BM35" s="317" t="n">
        <f aca="false">+BM34+1</f>
        <v>36666</v>
      </c>
      <c r="BN35" s="318"/>
      <c r="BO35" s="319" t="n">
        <v>92</v>
      </c>
      <c r="BP35" s="263" t="n">
        <v>78</v>
      </c>
      <c r="BQ35" s="320" t="n">
        <f aca="false">+(BO35+BP35)/2</f>
        <v>85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94</v>
      </c>
      <c r="B36" s="312" t="n">
        <f aca="false">+B35+1</f>
        <v>21</v>
      </c>
      <c r="C36" s="270" t="n">
        <v>120000</v>
      </c>
      <c r="D36" s="271"/>
      <c r="E36" s="272"/>
      <c r="F36" s="271"/>
      <c r="G36" s="273" t="n">
        <v>0</v>
      </c>
      <c r="H36" s="273"/>
      <c r="I36" s="273"/>
      <c r="J36" s="273" t="n">
        <v>0</v>
      </c>
      <c r="K36" s="274" t="n">
        <f aca="false">SUM(C36:J36)</f>
        <v>120000</v>
      </c>
      <c r="L36" s="275"/>
      <c r="M36" s="270" t="n">
        <v>0</v>
      </c>
      <c r="N36" s="276"/>
      <c r="O36" s="272"/>
      <c r="P36" s="276"/>
      <c r="Q36" s="277" t="n">
        <v>30000</v>
      </c>
      <c r="R36" s="277"/>
      <c r="S36" s="277"/>
      <c r="T36" s="277"/>
      <c r="U36" s="278" t="n">
        <f aca="false">SUM(M36:T36)</f>
        <v>30000</v>
      </c>
      <c r="V36" s="15"/>
      <c r="W36" s="279" t="n">
        <f aca="false">IF(AP36=1,0,IF((55000-M36-C36)&lt;0,0,55000-M36-C36))</f>
        <v>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0</v>
      </c>
      <c r="AE36" s="15"/>
      <c r="AF36" s="283" t="n">
        <f aca="false">+AD36+U36+K36</f>
        <v>150000</v>
      </c>
      <c r="AG36" s="15"/>
      <c r="AH36" s="284" t="n">
        <f aca="false">C36+M36+W36</f>
        <v>120000</v>
      </c>
      <c r="AI36" s="15" t="n">
        <f aca="false">E36+O36+Y36</f>
        <v>0</v>
      </c>
      <c r="AJ36" s="285" t="n">
        <f aca="false">AC36+AB36+AA36+T36+S36+R36+Q36+J36+I36+H36+G36</f>
        <v>30000</v>
      </c>
      <c r="AK36" s="15"/>
      <c r="AL36" s="277" t="n">
        <f aca="false">C36+M36</f>
        <v>120000</v>
      </c>
      <c r="AM36" s="277" t="n">
        <f aca="false">W36</f>
        <v>0</v>
      </c>
      <c r="AN36" s="277" t="n">
        <f aca="false">SUM(AL36:AM36)</f>
        <v>120000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36698</v>
      </c>
      <c r="AT36" s="313" t="n">
        <f aca="false">+AT35+1</f>
        <v>36667</v>
      </c>
      <c r="AU36" s="15"/>
      <c r="AV36" s="287" t="n">
        <v>120000</v>
      </c>
      <c r="AW36" s="15"/>
      <c r="AX36" s="15" t="n">
        <v>30000</v>
      </c>
      <c r="AY36" s="15"/>
      <c r="AZ36" s="275" t="n">
        <f aca="false">+AX36+AV36</f>
        <v>150000</v>
      </c>
      <c r="BA36" s="287" t="n">
        <v>0</v>
      </c>
      <c r="BB36" s="15" t="n">
        <v>0</v>
      </c>
      <c r="BC36" s="275" t="n">
        <f aca="false">+BB36+BA36</f>
        <v>0</v>
      </c>
      <c r="BD36" s="15"/>
      <c r="BE36" s="287" t="n">
        <v>65000</v>
      </c>
      <c r="BF36" s="15" t="n">
        <f aca="false">IF(ISNUMBER(BB36),0,30000)</f>
        <v>0</v>
      </c>
      <c r="BG36" s="15" t="n">
        <f aca="false">+BE36+BF36</f>
        <v>65000</v>
      </c>
      <c r="BH36" s="275" t="n">
        <f aca="false">IF(ISNUMBER(BC36),0,AZ36-BG36)</f>
        <v>0</v>
      </c>
      <c r="BI36" s="15"/>
      <c r="BJ36" s="314" t="n">
        <f aca="false">IF(ISNUMBER(BC36),BC36,BH36)</f>
        <v>0</v>
      </c>
      <c r="BK36" s="315"/>
      <c r="BL36" s="316" t="s">
        <v>96</v>
      </c>
      <c r="BM36" s="317" t="n">
        <f aca="false">+BM35+1</f>
        <v>36667</v>
      </c>
      <c r="BN36" s="318"/>
      <c r="BO36" s="319" t="s">
        <v>105</v>
      </c>
      <c r="BP36" s="263" t="n">
        <v>71</v>
      </c>
      <c r="BQ36" s="320" t="n">
        <f aca="false">+(BO36+BP36)/2</f>
        <v>83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95</v>
      </c>
      <c r="B37" s="312" t="n">
        <f aca="false">+B36+1</f>
        <v>22</v>
      </c>
      <c r="C37" s="270" t="n">
        <v>100000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100000</v>
      </c>
      <c r="L37" s="275"/>
      <c r="M37" s="270" t="n">
        <v>20000</v>
      </c>
      <c r="N37" s="276"/>
      <c r="O37" s="272"/>
      <c r="P37" s="276"/>
      <c r="Q37" s="277" t="n">
        <v>30000</v>
      </c>
      <c r="R37" s="277"/>
      <c r="S37" s="277"/>
      <c r="T37" s="277"/>
      <c r="U37" s="278" t="n">
        <f aca="false">SUM(M37:T37)</f>
        <v>50000</v>
      </c>
      <c r="V37" s="15"/>
      <c r="W37" s="279" t="n">
        <f aca="false">IF(AP37=1,0,IF((55000-M37-C37)&lt;0,0,55000-M37-C37))</f>
        <v>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0</v>
      </c>
      <c r="AE37" s="15"/>
      <c r="AF37" s="283" t="n">
        <f aca="false">+AD37+U37+K37</f>
        <v>150000</v>
      </c>
      <c r="AG37" s="15"/>
      <c r="AH37" s="284" t="n">
        <f aca="false">C37+M37+W37</f>
        <v>120000</v>
      </c>
      <c r="AI37" s="15" t="n">
        <f aca="false">E37+O37+Y37</f>
        <v>0</v>
      </c>
      <c r="AJ37" s="285" t="n">
        <f aca="false">AC37+AB37+AA37+T37+S37+R37+Q37+J37+I37+H37+G37</f>
        <v>30000</v>
      </c>
      <c r="AK37" s="15"/>
      <c r="AL37" s="277" t="n">
        <f aca="false">C37+M37</f>
        <v>120000</v>
      </c>
      <c r="AM37" s="277" t="n">
        <f aca="false">W37</f>
        <v>0</v>
      </c>
      <c r="AN37" s="277" t="n">
        <f aca="false">SUM(AL37:AM37)</f>
        <v>120000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36699</v>
      </c>
      <c r="AT37" s="313" t="n">
        <f aca="false">+AT36+1</f>
        <v>36668</v>
      </c>
      <c r="AU37" s="15"/>
      <c r="AV37" s="287" t="n">
        <v>120000</v>
      </c>
      <c r="AW37" s="15"/>
      <c r="AX37" s="15" t="n">
        <v>30000</v>
      </c>
      <c r="AY37" s="15"/>
      <c r="AZ37" s="275" t="n">
        <f aca="false">+AX37+AV37</f>
        <v>150000</v>
      </c>
      <c r="BA37" s="287" t="n">
        <v>0</v>
      </c>
      <c r="BB37" s="15" t="n">
        <v>0</v>
      </c>
      <c r="BC37" s="275" t="n">
        <f aca="false">+BB37+BA37</f>
        <v>0</v>
      </c>
      <c r="BD37" s="15"/>
      <c r="BE37" s="287" t="n">
        <f aca="false">IF(ISNUMBER(BA37),0,AH37)</f>
        <v>0</v>
      </c>
      <c r="BF37" s="15" t="n">
        <f aca="false">IF(ISNUMBER(BB37),0,30000)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0</v>
      </c>
      <c r="BK37" s="315"/>
      <c r="BL37" s="316" t="s">
        <v>90</v>
      </c>
      <c r="BM37" s="317" t="n">
        <f aca="false">+BM36+1</f>
        <v>36668</v>
      </c>
      <c r="BN37" s="318"/>
      <c r="BO37" s="319" t="n">
        <v>93</v>
      </c>
      <c r="BP37" s="263" t="n">
        <v>73</v>
      </c>
      <c r="BQ37" s="320" t="n">
        <f aca="false">+(BO37+BP37)/2</f>
        <v>83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96</v>
      </c>
      <c r="B38" s="312" t="n">
        <f aca="false">+B37+1</f>
        <v>23</v>
      </c>
      <c r="C38" s="270" t="n">
        <v>70000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70000</v>
      </c>
      <c r="L38" s="275"/>
      <c r="M38" s="270" t="n">
        <v>20000</v>
      </c>
      <c r="N38" s="276"/>
      <c r="O38" s="272"/>
      <c r="P38" s="276"/>
      <c r="Q38" s="277" t="n">
        <v>30000</v>
      </c>
      <c r="R38" s="277"/>
      <c r="S38" s="277"/>
      <c r="T38" s="277"/>
      <c r="U38" s="278" t="n">
        <f aca="false">SUM(M38:T38)</f>
        <v>50000</v>
      </c>
      <c r="V38" s="15"/>
      <c r="W38" s="279" t="n">
        <f aca="false">IF(AP38=1,0,IF((55000-M38-C38)&lt;0,0,55000-M38-C38))</f>
        <v>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0</v>
      </c>
      <c r="AE38" s="15"/>
      <c r="AF38" s="283" t="n">
        <f aca="false">+AD38+U38+K38</f>
        <v>120000</v>
      </c>
      <c r="AG38" s="15"/>
      <c r="AH38" s="284" t="n">
        <f aca="false">C38+M38+W38</f>
        <v>90000</v>
      </c>
      <c r="AI38" s="15" t="n">
        <f aca="false">E38+O38+Y38</f>
        <v>0</v>
      </c>
      <c r="AJ38" s="285" t="n">
        <f aca="false">AC38+AB38+AA38+T38+S38+R38+Q38+J38+I38+H38+G38</f>
        <v>30000</v>
      </c>
      <c r="AK38" s="15"/>
      <c r="AL38" s="277" t="n">
        <f aca="false">C38+M38</f>
        <v>90000</v>
      </c>
      <c r="AM38" s="277" t="n">
        <f aca="false">W38</f>
        <v>0</v>
      </c>
      <c r="AN38" s="277" t="n">
        <f aca="false">SUM(AL38:AM38)</f>
        <v>90000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36700</v>
      </c>
      <c r="AT38" s="313" t="n">
        <f aca="false">+AT37+1</f>
        <v>36669</v>
      </c>
      <c r="AU38" s="15"/>
      <c r="AV38" s="287" t="n">
        <v>120000</v>
      </c>
      <c r="AW38" s="15"/>
      <c r="AX38" s="15" t="n">
        <v>30000</v>
      </c>
      <c r="AY38" s="15"/>
      <c r="AZ38" s="275" t="n">
        <f aca="false">+AX38+AV38</f>
        <v>150000</v>
      </c>
      <c r="BA38" s="287" t="n">
        <f aca="false">IF(+AH38-AV38=0,"",AH38-AV38)</f>
        <v>-30000</v>
      </c>
      <c r="BB38" s="15" t="n">
        <v>0</v>
      </c>
      <c r="BC38" s="275" t="n">
        <f aca="false">+BB38+BA38</f>
        <v>-30000</v>
      </c>
      <c r="BD38" s="15"/>
      <c r="BE38" s="287" t="n">
        <f aca="false">IF(ISNUMBER(BA38),0,AH38)</f>
        <v>0</v>
      </c>
      <c r="BF38" s="15" t="n">
        <f aca="false">IF(ISNUMBER(BB38),0,30000)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-30000</v>
      </c>
      <c r="BK38" s="315"/>
      <c r="BL38" s="316" t="s">
        <v>91</v>
      </c>
      <c r="BM38" s="317" t="n">
        <f aca="false">+BM37+1</f>
        <v>36669</v>
      </c>
      <c r="BN38" s="318"/>
      <c r="BO38" s="319" t="n">
        <v>93</v>
      </c>
      <c r="BP38" s="263" t="n">
        <v>78</v>
      </c>
      <c r="BQ38" s="320" t="n">
        <f aca="false">+(BO38+BP38)/2</f>
        <v>85.5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90</v>
      </c>
      <c r="B39" s="312" t="n">
        <f aca="false">+B38+1</f>
        <v>24</v>
      </c>
      <c r="C39" s="270" t="n">
        <v>50000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50000</v>
      </c>
      <c r="L39" s="275"/>
      <c r="M39" s="270" t="n">
        <v>50000</v>
      </c>
      <c r="N39" s="276"/>
      <c r="O39" s="272"/>
      <c r="P39" s="276"/>
      <c r="Q39" s="277" t="n">
        <v>0</v>
      </c>
      <c r="R39" s="277"/>
      <c r="S39" s="277"/>
      <c r="T39" s="277"/>
      <c r="U39" s="278" t="n">
        <f aca="false">SUM(M39:T39)</f>
        <v>50000</v>
      </c>
      <c r="V39" s="15"/>
      <c r="W39" s="279" t="n">
        <f aca="false">IF(AP39=1,0,IF((55000-M39-C39)&lt;0,0,55000-M39-C39))</f>
        <v>0</v>
      </c>
      <c r="X39" s="280"/>
      <c r="Y39" s="272" t="n">
        <v>0</v>
      </c>
      <c r="Z39" s="281"/>
      <c r="AA39" s="272" t="n">
        <v>0</v>
      </c>
      <c r="AB39" s="273" t="n">
        <v>0</v>
      </c>
      <c r="AC39" s="282" t="n">
        <v>0</v>
      </c>
      <c r="AD39" s="274" t="n">
        <f aca="false">SUM(W39:AC39)</f>
        <v>0</v>
      </c>
      <c r="AE39" s="15"/>
      <c r="AF39" s="283" t="n">
        <f aca="false">+AD39+U39+K39</f>
        <v>100000</v>
      </c>
      <c r="AG39" s="15"/>
      <c r="AH39" s="284" t="n">
        <f aca="false">C39+M39+W39</f>
        <v>100000</v>
      </c>
      <c r="AI39" s="15" t="n">
        <f aca="false">E39+O39+Y39</f>
        <v>0</v>
      </c>
      <c r="AJ39" s="285" t="n">
        <f aca="false">AC39+AB39+AA39+T39+S39+R39+Q39+J39+I39+H39+G39</f>
        <v>0</v>
      </c>
      <c r="AK39" s="15"/>
      <c r="AL39" s="277" t="n">
        <f aca="false">C39+M39</f>
        <v>100000</v>
      </c>
      <c r="AM39" s="277" t="n">
        <f aca="false">W39</f>
        <v>0</v>
      </c>
      <c r="AN39" s="277" t="n">
        <f aca="false">SUM(AL39:AM39)</f>
        <v>100000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36701</v>
      </c>
      <c r="AT39" s="313" t="n">
        <f aca="false">+AT38+1</f>
        <v>36670</v>
      </c>
      <c r="AU39" s="15"/>
      <c r="AV39" s="287" t="n">
        <v>80000</v>
      </c>
      <c r="AW39" s="15"/>
      <c r="AX39" s="15" t="n">
        <v>0</v>
      </c>
      <c r="AY39" s="15"/>
      <c r="AZ39" s="275" t="n">
        <f aca="false">+AX39+AV39</f>
        <v>80000</v>
      </c>
      <c r="BA39" s="287" t="n">
        <f aca="false">IF(+AH39-AV39=0,"",AH39-AV39)</f>
        <v>20000</v>
      </c>
      <c r="BB39" s="15" t="n">
        <v>0</v>
      </c>
      <c r="BC39" s="275" t="n">
        <f aca="false">+BB39+BA39</f>
        <v>20000</v>
      </c>
      <c r="BD39" s="15"/>
      <c r="BE39" s="287" t="n">
        <f aca="false">IF(ISNUMBER(BA39),0,AH39)</f>
        <v>0</v>
      </c>
      <c r="BF39" s="15" t="n">
        <f aca="false">IF(ISNUMBER(BB39),0,30000)</f>
        <v>0</v>
      </c>
      <c r="BG39" s="15" t="n">
        <f aca="false">+BE39+BF39</f>
        <v>0</v>
      </c>
      <c r="BH39" s="275" t="n">
        <f aca="false">IF(ISNUMBER(BC39),0,AZ39-BG39)</f>
        <v>0</v>
      </c>
      <c r="BI39" s="15"/>
      <c r="BJ39" s="314" t="n">
        <f aca="false">IF(ISNUMBER(BC39),BC39,BH39)</f>
        <v>20000</v>
      </c>
      <c r="BK39" s="315"/>
      <c r="BL39" s="316" t="s">
        <v>92</v>
      </c>
      <c r="BM39" s="317" t="n">
        <f aca="false">+BM38+1</f>
        <v>36670</v>
      </c>
      <c r="BN39" s="318"/>
      <c r="BO39" s="319" t="n">
        <v>95</v>
      </c>
      <c r="BP39" s="263" t="n">
        <v>75</v>
      </c>
      <c r="BQ39" s="320" t="n">
        <f aca="false">+(BO39+BP39)/2</f>
        <v>85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s">
        <v>91</v>
      </c>
      <c r="B40" s="312" t="n">
        <f aca="false">+B39+1</f>
        <v>25</v>
      </c>
      <c r="C40" s="270" t="n">
        <v>60417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60417</v>
      </c>
      <c r="L40" s="275"/>
      <c r="M40" s="270" t="n">
        <v>50000</v>
      </c>
      <c r="N40" s="276"/>
      <c r="O40" s="272"/>
      <c r="P40" s="276"/>
      <c r="Q40" s="277" t="n">
        <v>0</v>
      </c>
      <c r="R40" s="277"/>
      <c r="S40" s="277"/>
      <c r="T40" s="277"/>
      <c r="U40" s="278" t="n">
        <f aca="false">SUM(M40:T40)</f>
        <v>50000</v>
      </c>
      <c r="V40" s="15"/>
      <c r="W40" s="279"/>
      <c r="X40" s="280"/>
      <c r="Y40" s="272" t="n">
        <v>0</v>
      </c>
      <c r="Z40" s="281"/>
      <c r="AA40" s="272" t="n">
        <v>0</v>
      </c>
      <c r="AB40" s="273" t="n">
        <v>0</v>
      </c>
      <c r="AC40" s="282" t="n">
        <v>0</v>
      </c>
      <c r="AD40" s="274" t="n">
        <f aca="false">SUM(W40:AC40)</f>
        <v>0</v>
      </c>
      <c r="AE40" s="15"/>
      <c r="AF40" s="283" t="n">
        <f aca="false">+AD40+U40+K40</f>
        <v>110417</v>
      </c>
      <c r="AG40" s="15"/>
      <c r="AH40" s="284" t="n">
        <f aca="false">C40+M40+W40</f>
        <v>110417</v>
      </c>
      <c r="AI40" s="15" t="n">
        <f aca="false">E40+O40+Y40</f>
        <v>0</v>
      </c>
      <c r="AJ40" s="285" t="n">
        <f aca="false">AC40+AB40+AA40+T40+S40+R40+Q40+J40+I40+H40+G40</f>
        <v>0</v>
      </c>
      <c r="AK40" s="15"/>
      <c r="AL40" s="277" t="n">
        <f aca="false">C40+M40</f>
        <v>110417</v>
      </c>
      <c r="AM40" s="277" t="n">
        <f aca="false">W40</f>
        <v>0</v>
      </c>
      <c r="AN40" s="277" t="n">
        <f aca="false">SUM(AL40:AM40)</f>
        <v>110417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36702</v>
      </c>
      <c r="AT40" s="313" t="n">
        <f aca="false">+AT39+1</f>
        <v>36671</v>
      </c>
      <c r="AU40" s="15"/>
      <c r="AV40" s="287" t="n">
        <v>80000</v>
      </c>
      <c r="AW40" s="15"/>
      <c r="AX40" s="15" t="n">
        <v>0</v>
      </c>
      <c r="AY40" s="15"/>
      <c r="AZ40" s="275" t="n">
        <f aca="false">+AX40+AV40</f>
        <v>80000</v>
      </c>
      <c r="BA40" s="287" t="n">
        <f aca="false">IF(+AH40-AV40=0,"",AH40-AV40)</f>
        <v>30417</v>
      </c>
      <c r="BB40" s="15" t="n">
        <v>0</v>
      </c>
      <c r="BC40" s="275" t="n">
        <f aca="false">+BB40+BA40</f>
        <v>30417</v>
      </c>
      <c r="BD40" s="15"/>
      <c r="BE40" s="287" t="n">
        <f aca="false">IF(ISNUMBER(BA40),0,AH40)</f>
        <v>0</v>
      </c>
      <c r="BF40" s="15" t="n">
        <f aca="false">IF(ISNUMBER(BB40),0,30000)</f>
        <v>0</v>
      </c>
      <c r="BG40" s="15" t="n">
        <f aca="false">+BE40+BF40</f>
        <v>0</v>
      </c>
      <c r="BH40" s="275" t="n">
        <f aca="false">IF(ISNUMBER(BC40),0,AZ40-BG40)</f>
        <v>0</v>
      </c>
      <c r="BI40" s="15"/>
      <c r="BJ40" s="314" t="n">
        <f aca="false">IF(ISNUMBER(BC40),BC40,BH40)</f>
        <v>30417</v>
      </c>
      <c r="BK40" s="315"/>
      <c r="BL40" s="316" t="s">
        <v>93</v>
      </c>
      <c r="BM40" s="317" t="n">
        <f aca="false">+BM39+1</f>
        <v>36671</v>
      </c>
      <c r="BN40" s="318"/>
      <c r="BO40" s="319" t="n">
        <v>93</v>
      </c>
      <c r="BP40" s="263" t="n">
        <v>77</v>
      </c>
      <c r="BQ40" s="320" t="n">
        <f aca="false">+(BO40+BP40)/2</f>
        <v>85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92</v>
      </c>
      <c r="B41" s="312" t="n">
        <f aca="false">+B40+1</f>
        <v>26</v>
      </c>
      <c r="C41" s="270" t="n">
        <v>5833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5833</v>
      </c>
      <c r="L41" s="275"/>
      <c r="M41" s="270" t="n">
        <v>20000</v>
      </c>
      <c r="N41" s="276"/>
      <c r="O41" s="272"/>
      <c r="P41" s="276"/>
      <c r="Q41" s="277" t="n">
        <v>30000</v>
      </c>
      <c r="R41" s="277"/>
      <c r="S41" s="277"/>
      <c r="T41" s="277"/>
      <c r="U41" s="278" t="n">
        <f aca="false">SUM(M41:T41)</f>
        <v>50000</v>
      </c>
      <c r="V41" s="15"/>
      <c r="W41" s="279" t="n">
        <v>94167</v>
      </c>
      <c r="X41" s="280"/>
      <c r="Y41" s="272" t="n">
        <v>0</v>
      </c>
      <c r="Z41" s="281"/>
      <c r="AA41" s="272" t="n">
        <v>0</v>
      </c>
      <c r="AB41" s="273"/>
      <c r="AC41" s="282" t="n">
        <v>0</v>
      </c>
      <c r="AD41" s="274" t="n">
        <f aca="false">SUM(W41:AC41)</f>
        <v>94167</v>
      </c>
      <c r="AE41" s="15"/>
      <c r="AF41" s="283" t="n">
        <f aca="false">+AD41+U41+K41</f>
        <v>150000</v>
      </c>
      <c r="AG41" s="15"/>
      <c r="AH41" s="284" t="n">
        <f aca="false">C41+M41+W41</f>
        <v>120000</v>
      </c>
      <c r="AI41" s="15" t="n">
        <f aca="false">E41+O41+Y41</f>
        <v>0</v>
      </c>
      <c r="AJ41" s="285" t="n">
        <f aca="false">AC41+AB41+AA41+T41+S41+R41+Q41+J41+I41+H41+G41</f>
        <v>30000</v>
      </c>
      <c r="AK41" s="15"/>
      <c r="AL41" s="277" t="n">
        <f aca="false">C41+M41</f>
        <v>25833</v>
      </c>
      <c r="AM41" s="277" t="n">
        <f aca="false">W41</f>
        <v>94167</v>
      </c>
      <c r="AN41" s="277" t="n">
        <f aca="false">SUM(AL41:AM41)</f>
        <v>120000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36703</v>
      </c>
      <c r="AT41" s="313" t="n">
        <f aca="false">+AT40+1</f>
        <v>36672</v>
      </c>
      <c r="AU41" s="15"/>
      <c r="AV41" s="287" t="n">
        <v>120000</v>
      </c>
      <c r="AW41" s="15"/>
      <c r="AX41" s="15" t="n">
        <v>30000</v>
      </c>
      <c r="AY41" s="15"/>
      <c r="AZ41" s="275" t="n">
        <f aca="false">+AX41+AV41</f>
        <v>150000</v>
      </c>
      <c r="BA41" s="287" t="n">
        <v>0</v>
      </c>
      <c r="BB41" s="15" t="n">
        <v>0</v>
      </c>
      <c r="BC41" s="275" t="n">
        <f aca="false">+BB41+BA41</f>
        <v>0</v>
      </c>
      <c r="BD41" s="15"/>
      <c r="BE41" s="287" t="n">
        <f aca="false">IF(ISNUMBER(BA41),0,AH41)</f>
        <v>0</v>
      </c>
      <c r="BF41" s="15" t="n">
        <f aca="false">IF(ISNUMBER(BB41),0,30000)</f>
        <v>0</v>
      </c>
      <c r="BG41" s="15" t="n">
        <f aca="false">+BE41+BF41</f>
        <v>0</v>
      </c>
      <c r="BH41" s="275" t="n">
        <f aca="false">IF(ISNUMBER(BC41),0,AZ41-BG41)</f>
        <v>0</v>
      </c>
      <c r="BI41" s="15"/>
      <c r="BJ41" s="314" t="n">
        <f aca="false">IF(ISNUMBER(BC41),BC41,BH41)</f>
        <v>0</v>
      </c>
      <c r="BK41" s="315"/>
      <c r="BL41" s="316" t="s">
        <v>94</v>
      </c>
      <c r="BM41" s="317" t="n">
        <f aca="false">+BM40+1</f>
        <v>36672</v>
      </c>
      <c r="BN41" s="318"/>
      <c r="BO41" s="319" t="n">
        <v>88</v>
      </c>
      <c r="BP41" s="263" t="n">
        <v>78</v>
      </c>
      <c r="BQ41" s="320" t="n">
        <f aca="false">+(BO41+BP41)/2</f>
        <v>83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s">
        <v>93</v>
      </c>
      <c r="B42" s="312" t="n">
        <f aca="false">+B41+1</f>
        <v>27</v>
      </c>
      <c r="C42" s="270" t="n">
        <v>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0</v>
      </c>
      <c r="L42" s="275"/>
      <c r="M42" s="270" t="n">
        <v>20000</v>
      </c>
      <c r="N42" s="276"/>
      <c r="O42" s="272"/>
      <c r="P42" s="276"/>
      <c r="Q42" s="277" t="n">
        <v>30000</v>
      </c>
      <c r="R42" s="277"/>
      <c r="S42" s="277"/>
      <c r="T42" s="277"/>
      <c r="U42" s="278" t="n">
        <f aca="false">SUM(M42:T42)</f>
        <v>50000</v>
      </c>
      <c r="V42" s="15"/>
      <c r="W42" s="279" t="n">
        <v>50000</v>
      </c>
      <c r="X42" s="280"/>
      <c r="Y42" s="272" t="n">
        <v>0</v>
      </c>
      <c r="Z42" s="281"/>
      <c r="AA42" s="272" t="n">
        <f aca="false">30000-Q42</f>
        <v>0</v>
      </c>
      <c r="AB42" s="273"/>
      <c r="AC42" s="282" t="n">
        <v>0</v>
      </c>
      <c r="AD42" s="274" t="n">
        <f aca="false">SUM(W42:AC42)</f>
        <v>50000</v>
      </c>
      <c r="AE42" s="15"/>
      <c r="AF42" s="283" t="n">
        <f aca="false">+AD42+U42+K42</f>
        <v>100000</v>
      </c>
      <c r="AG42" s="15"/>
      <c r="AH42" s="284" t="n">
        <f aca="false">C42+M42+W42</f>
        <v>70000</v>
      </c>
      <c r="AI42" s="15" t="n">
        <f aca="false">E42+O42+Y42</f>
        <v>0</v>
      </c>
      <c r="AJ42" s="285" t="n">
        <f aca="false">AC42+AB42+AA42+T42+S42+R42+Q42+J42+I42+H42+G42</f>
        <v>30000</v>
      </c>
      <c r="AK42" s="15"/>
      <c r="AL42" s="277" t="n">
        <f aca="false">C42+M42</f>
        <v>20000</v>
      </c>
      <c r="AM42" s="277" t="n">
        <f aca="false">W42</f>
        <v>50000</v>
      </c>
      <c r="AN42" s="277" t="n">
        <f aca="false">SUM(AL42:AM42)</f>
        <v>70000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36704</v>
      </c>
      <c r="AT42" s="313" t="n">
        <f aca="false">+AT41+1</f>
        <v>36673</v>
      </c>
      <c r="AU42" s="15"/>
      <c r="AV42" s="287" t="n">
        <v>100000</v>
      </c>
      <c r="AW42" s="15"/>
      <c r="AX42" s="15" t="n">
        <v>30000</v>
      </c>
      <c r="AY42" s="15"/>
      <c r="AZ42" s="275" t="n">
        <f aca="false">+AX42+AV42</f>
        <v>130000</v>
      </c>
      <c r="BA42" s="287" t="n">
        <f aca="false">IF(+AH42-AV42=0,"",AH42-AV42)</f>
        <v>-30000</v>
      </c>
      <c r="BB42" s="15" t="str">
        <f aca="false">IF(+AJ42-AX42=0,"",AJ42-AX42)</f>
        <v/>
      </c>
      <c r="BC42" s="275" t="e">
        <f aca="false">+BB42+BA42</f>
        <v>#VALUE!</v>
      </c>
      <c r="BD42" s="15"/>
      <c r="BE42" s="287" t="n">
        <f aca="false">IF(ISNUMBER(BA42),0,AH42)</f>
        <v>0</v>
      </c>
      <c r="BF42" s="15" t="n">
        <f aca="false">IF(ISNUMBER(BB42),0,30000)</f>
        <v>30000</v>
      </c>
      <c r="BG42" s="15" t="n">
        <f aca="false">+BE42+BF42</f>
        <v>30000</v>
      </c>
      <c r="BH42" s="275" t="n">
        <f aca="false">IF(ISNUMBER(BC42),0,AZ42-BG42)</f>
        <v>100000</v>
      </c>
      <c r="BI42" s="15"/>
      <c r="BJ42" s="314" t="n">
        <f aca="false">IF(ISNUMBER(BC42),BC42,BH42)</f>
        <v>100000</v>
      </c>
      <c r="BK42" s="315"/>
      <c r="BL42" s="316" t="s">
        <v>95</v>
      </c>
      <c r="BM42" s="317" t="n">
        <f aca="false">+BM41+1</f>
        <v>36673</v>
      </c>
      <c r="BN42" s="318"/>
      <c r="BO42" s="319" t="n">
        <v>94</v>
      </c>
      <c r="BP42" s="263" t="n">
        <v>74</v>
      </c>
      <c r="BQ42" s="320" t="n">
        <f aca="false">+(BO42+BP42)/2</f>
        <v>84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94</v>
      </c>
      <c r="B43" s="312" t="n">
        <f aca="false">+B42+1</f>
        <v>28</v>
      </c>
      <c r="C43" s="270" t="n">
        <v>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0</v>
      </c>
      <c r="L43" s="275"/>
      <c r="M43" s="270" t="n">
        <v>0</v>
      </c>
      <c r="N43" s="276"/>
      <c r="O43" s="272"/>
      <c r="P43" s="276"/>
      <c r="Q43" s="277" t="n">
        <v>30000</v>
      </c>
      <c r="R43" s="277"/>
      <c r="S43" s="277"/>
      <c r="T43" s="277"/>
      <c r="U43" s="278" t="n">
        <f aca="false">SUM(M43:T43)</f>
        <v>30000</v>
      </c>
      <c r="V43" s="15"/>
      <c r="W43" s="279" t="n">
        <v>120000</v>
      </c>
      <c r="X43" s="280"/>
      <c r="Y43" s="272" t="n">
        <v>0</v>
      </c>
      <c r="Z43" s="281"/>
      <c r="AA43" s="272" t="n">
        <f aca="false">30000-Q43</f>
        <v>0</v>
      </c>
      <c r="AB43" s="273"/>
      <c r="AC43" s="282" t="n">
        <v>0</v>
      </c>
      <c r="AD43" s="274" t="n">
        <f aca="false">SUM(W43:AC43)</f>
        <v>120000</v>
      </c>
      <c r="AE43" s="15"/>
      <c r="AF43" s="283" t="n">
        <f aca="false">+AD43+U43+K43</f>
        <v>150000</v>
      </c>
      <c r="AG43" s="15"/>
      <c r="AH43" s="284" t="n">
        <f aca="false">C43+M43+W43</f>
        <v>120000</v>
      </c>
      <c r="AI43" s="15" t="n">
        <f aca="false">E43+O43+Y43</f>
        <v>0</v>
      </c>
      <c r="AJ43" s="285" t="n">
        <f aca="false">AC43+AB43+AA43+T43+S43+R43+Q43+J43+I43+H43+G43</f>
        <v>30000</v>
      </c>
      <c r="AK43" s="15"/>
      <c r="AL43" s="277" t="n">
        <f aca="false">C43+M43</f>
        <v>0</v>
      </c>
      <c r="AM43" s="277" t="n">
        <f aca="false">W43</f>
        <v>120000</v>
      </c>
      <c r="AN43" s="277" t="n">
        <f aca="false">SUM(AL43:AM43)</f>
        <v>120000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36705</v>
      </c>
      <c r="AT43" s="313" t="n">
        <f aca="false">+AT42+1</f>
        <v>36674</v>
      </c>
      <c r="AU43" s="15"/>
      <c r="AV43" s="287" t="n">
        <v>100000</v>
      </c>
      <c r="AW43" s="15"/>
      <c r="AX43" s="15" t="n">
        <v>30000</v>
      </c>
      <c r="AY43" s="15"/>
      <c r="AZ43" s="275" t="n">
        <f aca="false">+AX43+AV43</f>
        <v>130000</v>
      </c>
      <c r="BA43" s="287" t="n">
        <f aca="false">IF(+AH43-AV43=0,"",AH43-AV43)</f>
        <v>20000</v>
      </c>
      <c r="BB43" s="15" t="str">
        <f aca="false">IF(+AJ43-AX43=0,"",AJ43-AX43)</f>
        <v/>
      </c>
      <c r="BC43" s="275" t="e">
        <f aca="false">+BB43+BA43</f>
        <v>#VALUE!</v>
      </c>
      <c r="BD43" s="15"/>
      <c r="BE43" s="287" t="n">
        <f aca="false">IF(ISNUMBER(BA43),0,AH43)</f>
        <v>0</v>
      </c>
      <c r="BF43" s="15" t="n">
        <f aca="false">IF(ISNUMBER(BB43),0,30000)</f>
        <v>30000</v>
      </c>
      <c r="BG43" s="15" t="n">
        <f aca="false">+BE43+BF43</f>
        <v>30000</v>
      </c>
      <c r="BH43" s="275" t="n">
        <f aca="false">IF(ISNUMBER(BC43),0,AZ43-BG43)</f>
        <v>100000</v>
      </c>
      <c r="BI43" s="15"/>
      <c r="BJ43" s="314" t="n">
        <f aca="false">IF(ISNUMBER(BC43),BC43,BH43)</f>
        <v>100000</v>
      </c>
      <c r="BK43" s="315"/>
      <c r="BL43" s="316" t="s">
        <v>96</v>
      </c>
      <c r="BM43" s="317" t="n">
        <f aca="false">+BM42+1</f>
        <v>36674</v>
      </c>
      <c r="BN43" s="318"/>
      <c r="BO43" s="319" t="n">
        <v>95</v>
      </c>
      <c r="BP43" s="263" t="n">
        <v>73</v>
      </c>
      <c r="BQ43" s="320" t="n">
        <f aca="false">+(BO43+BP43)/2</f>
        <v>84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95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0</v>
      </c>
      <c r="N44" s="276"/>
      <c r="O44" s="272"/>
      <c r="P44" s="276"/>
      <c r="Q44" s="277" t="n">
        <v>30000</v>
      </c>
      <c r="R44" s="277"/>
      <c r="S44" s="277"/>
      <c r="T44" s="277"/>
      <c r="U44" s="278" t="n">
        <f aca="false">SUM(M44:T44)</f>
        <v>30000</v>
      </c>
      <c r="V44" s="15"/>
      <c r="W44" s="279" t="n">
        <v>120000</v>
      </c>
      <c r="X44" s="280"/>
      <c r="Y44" s="272" t="n">
        <v>0</v>
      </c>
      <c r="Z44" s="281"/>
      <c r="AA44" s="272" t="n">
        <f aca="false">30000-Q44</f>
        <v>0</v>
      </c>
      <c r="AB44" s="273"/>
      <c r="AC44" s="282" t="n">
        <v>0</v>
      </c>
      <c r="AD44" s="274" t="n">
        <f aca="false">SUM(W44:AC44)</f>
        <v>120000</v>
      </c>
      <c r="AE44" s="15"/>
      <c r="AF44" s="283" t="n">
        <f aca="false">+AD44+U44+K44</f>
        <v>150000</v>
      </c>
      <c r="AG44" s="15"/>
      <c r="AH44" s="284" t="n">
        <f aca="false">C44+M44+W44</f>
        <v>120000</v>
      </c>
      <c r="AI44" s="15" t="n">
        <f aca="false">E44+O44+Y44</f>
        <v>0</v>
      </c>
      <c r="AJ44" s="285" t="n">
        <f aca="false">AC44+AB44+AA44+T44+S44+R44+Q44+J44+I44+H44+G44</f>
        <v>30000</v>
      </c>
      <c r="AK44" s="15"/>
      <c r="AL44" s="277" t="n">
        <f aca="false">C44+M44</f>
        <v>0</v>
      </c>
      <c r="AM44" s="277" t="n">
        <f aca="false">W44</f>
        <v>120000</v>
      </c>
      <c r="AN44" s="277" t="n">
        <f aca="false">SUM(AL44:AM44)</f>
        <v>120000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36706</v>
      </c>
      <c r="AT44" s="313" t="n">
        <f aca="false">+AT43+1</f>
        <v>36675</v>
      </c>
      <c r="AU44" s="15"/>
      <c r="AV44" s="287" t="n">
        <v>75000</v>
      </c>
      <c r="AW44" s="15"/>
      <c r="AX44" s="15" t="n">
        <v>30000</v>
      </c>
      <c r="AY44" s="15"/>
      <c r="AZ44" s="275" t="n">
        <f aca="false">+AX44+AV44</f>
        <v>105000</v>
      </c>
      <c r="BA44" s="287" t="n">
        <f aca="false">IF(+AH44-AV44=0,"",AH44-AV44)</f>
        <v>45000</v>
      </c>
      <c r="BB44" s="15" t="str">
        <f aca="false">IF(+AJ44-AX44=0,"",AJ44-AX44)</f>
        <v/>
      </c>
      <c r="BC44" s="275" t="e">
        <f aca="false">+BB44+BA44</f>
        <v>#VALUE!</v>
      </c>
      <c r="BD44" s="15"/>
      <c r="BE44" s="287" t="n">
        <f aca="false">IF(ISNUMBER(BA44),0,AH44)</f>
        <v>0</v>
      </c>
      <c r="BF44" s="15" t="n">
        <f aca="false">IF(ISNUMBER(BB44),0,30000)</f>
        <v>30000</v>
      </c>
      <c r="BG44" s="15" t="n">
        <f aca="false">+BE44+BF44</f>
        <v>30000</v>
      </c>
      <c r="BH44" s="275" t="n">
        <f aca="false">IF(ISNUMBER(BC44),0,AZ44-BG44)</f>
        <v>75000</v>
      </c>
      <c r="BI44" s="15"/>
      <c r="BJ44" s="314" t="n">
        <f aca="false">IF(ISNUMBER(BC44),BC44,BH44)</f>
        <v>75000</v>
      </c>
      <c r="BK44" s="315"/>
      <c r="BL44" s="316" t="s">
        <v>90</v>
      </c>
      <c r="BM44" s="317" t="n">
        <f aca="false">+BM43+1</f>
        <v>36675</v>
      </c>
      <c r="BN44" s="318"/>
      <c r="BO44" s="319" t="n">
        <v>89</v>
      </c>
      <c r="BP44" s="263" t="n">
        <v>73</v>
      </c>
      <c r="BQ44" s="320" t="n">
        <f aca="false">+(BO44+BP44)/2</f>
        <v>81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96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8750</v>
      </c>
      <c r="N45" s="276"/>
      <c r="O45" s="272"/>
      <c r="P45" s="276"/>
      <c r="Q45" s="277" t="n">
        <v>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8750</v>
      </c>
      <c r="V45" s="15"/>
      <c r="W45" s="279" t="n">
        <v>61250</v>
      </c>
      <c r="X45" s="280"/>
      <c r="Y45" s="272" t="n">
        <v>0</v>
      </c>
      <c r="Z45" s="281"/>
      <c r="AA45" s="272" t="n">
        <f aca="false">30000-Q45</f>
        <v>30000</v>
      </c>
      <c r="AB45" s="273"/>
      <c r="AC45" s="282" t="n">
        <v>0</v>
      </c>
      <c r="AD45" s="274" t="n">
        <f aca="false">SUM(W45:AC45)</f>
        <v>91250</v>
      </c>
      <c r="AE45" s="15"/>
      <c r="AF45" s="283" t="n">
        <f aca="false">+AD45+U45+K45</f>
        <v>100000</v>
      </c>
      <c r="AG45" s="15"/>
      <c r="AH45" s="284" t="n">
        <f aca="false">C45+M45+W45</f>
        <v>70000</v>
      </c>
      <c r="AI45" s="15" t="n">
        <f aca="false">E45+O45+Y45</f>
        <v>0</v>
      </c>
      <c r="AJ45" s="285" t="n">
        <f aca="false">AC45+AB45+AA45+T45+S45+R45+Q45+J45+I45+H45+G45</f>
        <v>30000</v>
      </c>
      <c r="AK45" s="15"/>
      <c r="AL45" s="277" t="n">
        <f aca="false">C45+M45</f>
        <v>8750</v>
      </c>
      <c r="AM45" s="277" t="n">
        <f aca="false">W45</f>
        <v>61250</v>
      </c>
      <c r="AN45" s="277" t="n">
        <f aca="false">SUM(AL45:AM45)</f>
        <v>70000</v>
      </c>
      <c r="AO45" s="15"/>
      <c r="AP45" s="263" t="str">
        <f aca="false">IF(now-1&gt;AS45,1,"")</f>
        <v/>
      </c>
      <c r="AQ45" s="15"/>
      <c r="AR45" s="15"/>
      <c r="AS45" s="15" t="n">
        <f aca="false">AS44+1</f>
        <v>36707</v>
      </c>
      <c r="AT45" s="313" t="n">
        <f aca="false">+AT44+1</f>
        <v>36676</v>
      </c>
      <c r="AU45" s="15"/>
      <c r="AV45" s="287" t="n">
        <v>55000</v>
      </c>
      <c r="AW45" s="15"/>
      <c r="AX45" s="15" t="n">
        <v>30000</v>
      </c>
      <c r="AY45" s="15"/>
      <c r="AZ45" s="275" t="n">
        <f aca="false">+AX45+AV45</f>
        <v>85000</v>
      </c>
      <c r="BA45" s="287" t="n">
        <f aca="false">IF(+AH45-AV45=0,"",AH45-AV45)</f>
        <v>15000</v>
      </c>
      <c r="BB45" s="15" t="str">
        <f aca="false">IF(+AJ45-AX45=0,"",AJ45-AX45)</f>
        <v/>
      </c>
      <c r="BC45" s="275" t="e">
        <f aca="false">+BB45+BA45</f>
        <v>#VALUE!</v>
      </c>
      <c r="BD45" s="15"/>
      <c r="BE45" s="287" t="n">
        <f aca="false">IF(ISNUMBER(BA45),0,AH45)</f>
        <v>0</v>
      </c>
      <c r="BF45" s="15" t="n">
        <f aca="false">IF(ISNUMBER(BB45),0,30000)</f>
        <v>30000</v>
      </c>
      <c r="BG45" s="15" t="n">
        <f aca="false">+BE45+BF45</f>
        <v>30000</v>
      </c>
      <c r="BH45" s="275" t="n">
        <f aca="false">IF(ISNUMBER(BC45),0,AZ45-BG45)</f>
        <v>55000</v>
      </c>
      <c r="BI45" s="15"/>
      <c r="BJ45" s="314" t="n">
        <f aca="false">IF(ISNUMBER(BC45),BC45,BH45)</f>
        <v>55000</v>
      </c>
      <c r="BK45" s="315"/>
      <c r="BL45" s="316" t="s">
        <v>91</v>
      </c>
      <c r="BM45" s="317" t="n">
        <f aca="false">+BM44+1</f>
        <v>36676</v>
      </c>
      <c r="BN45" s="318"/>
      <c r="BO45" s="319" t="n">
        <v>86</v>
      </c>
      <c r="BP45" s="263" t="n">
        <v>77</v>
      </c>
      <c r="BQ45" s="320" t="n">
        <f aca="false">+(BO45+BP45)/2</f>
        <v>81.5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36" t="s">
        <v>90</v>
      </c>
      <c r="B46" s="354" t="n">
        <v>1</v>
      </c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 t="n">
        <v>0</v>
      </c>
      <c r="N46" s="81"/>
      <c r="O46" s="328"/>
      <c r="P46" s="81"/>
      <c r="Q46" s="213" t="n">
        <v>0</v>
      </c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0</v>
      </c>
      <c r="W46" s="206" t="n">
        <v>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0</v>
      </c>
      <c r="AE46" s="36"/>
      <c r="AF46" s="222" t="n">
        <f aca="false">+AD46+U46+K46</f>
        <v>0</v>
      </c>
      <c r="AG46" s="36"/>
      <c r="AH46" s="170" t="n">
        <f aca="false">C46+M46+W46</f>
        <v>0</v>
      </c>
      <c r="AI46" s="172" t="n">
        <f aca="false">E46+O46+Y46</f>
        <v>0</v>
      </c>
      <c r="AJ46" s="51" t="n">
        <f aca="false">AC46+AB46+AA46+T46+S46+R46+Q46+J46+I46+H46+G46</f>
        <v>0</v>
      </c>
      <c r="AK46" s="36"/>
      <c r="AL46" s="198" t="n">
        <f aca="false">C46+M46</f>
        <v>0</v>
      </c>
      <c r="AM46" s="198" t="n">
        <f aca="false">W46</f>
        <v>0</v>
      </c>
      <c r="AN46" s="199" t="n">
        <f aca="false">SUM(AL46:AM46)</f>
        <v>0</v>
      </c>
      <c r="AO46" s="36"/>
      <c r="AP46" s="161" t="str">
        <f aca="false">IF(now-1&gt;AS46,1,"")</f>
        <v/>
      </c>
      <c r="AS46" s="1" t="n">
        <f aca="false">AS45+1</f>
        <v>36708</v>
      </c>
      <c r="AT46" s="332" t="n">
        <f aca="false">+AT45+1</f>
        <v>36677</v>
      </c>
      <c r="AU46" s="36"/>
      <c r="AV46" s="333"/>
      <c r="AW46" s="36"/>
      <c r="AX46" s="36"/>
      <c r="AY46" s="36"/>
      <c r="AZ46" s="210"/>
      <c r="BA46" s="333"/>
      <c r="BB46" s="36"/>
      <c r="BC46" s="210" t="n">
        <f aca="false">+BB46+BA46</f>
        <v>0</v>
      </c>
      <c r="BD46" s="36"/>
      <c r="BE46" s="333" t="n">
        <v>0</v>
      </c>
      <c r="BF46" s="36" t="n">
        <v>0</v>
      </c>
      <c r="BG46" s="36" t="n">
        <v>0</v>
      </c>
      <c r="BH46" s="210" t="n">
        <f aca="false">IF(ISNUMBER(BC46),0,AZ46-BG46)</f>
        <v>0</v>
      </c>
      <c r="BI46" s="36"/>
      <c r="BJ46" s="334" t="n">
        <f aca="false">IF(ISNUMBER(BC46),BC46,BH46)</f>
        <v>0</v>
      </c>
      <c r="BK46" s="335"/>
      <c r="BL46" s="336" t="s">
        <v>92</v>
      </c>
      <c r="BM46" s="337" t="n">
        <f aca="false">+BM45+1</f>
        <v>36677</v>
      </c>
      <c r="BN46" s="338"/>
      <c r="BO46" s="319" t="n">
        <v>90</v>
      </c>
      <c r="BP46" s="263" t="n">
        <v>75</v>
      </c>
      <c r="BQ46" s="340" t="n">
        <f aca="false">+(BO46+BP46)/2</f>
        <v>82.5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1810000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140000</v>
      </c>
      <c r="K48" s="158" t="n">
        <f aca="false">SUM(K16:K46)</f>
        <v>1950000</v>
      </c>
      <c r="L48" s="158"/>
      <c r="M48" s="158" t="n">
        <f aca="false">SUM(M16:M46)</f>
        <v>482500</v>
      </c>
      <c r="N48" s="158"/>
      <c r="O48" s="158" t="n">
        <f aca="false">SUM(O16:O46)</f>
        <v>0</v>
      </c>
      <c r="P48" s="158"/>
      <c r="Q48" s="158" t="n">
        <f aca="false">SUM(Q16:Q46)</f>
        <v>671667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45833</v>
      </c>
      <c r="U48" s="158" t="n">
        <f aca="false">SUM(U16:U46)</f>
        <v>1200000</v>
      </c>
      <c r="V48" s="158"/>
      <c r="W48" s="158" t="n">
        <f aca="false">SUM(W16:W46)</f>
        <v>445417</v>
      </c>
      <c r="X48" s="158"/>
      <c r="Y48" s="158" t="n">
        <f aca="false">SUM(Y16:Y46)</f>
        <v>0</v>
      </c>
      <c r="Z48" s="158"/>
      <c r="AA48" s="158" t="n">
        <f aca="false">SUM(AA16:AA46)</f>
        <v>30000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475417</v>
      </c>
      <c r="AE48" s="158"/>
      <c r="AF48" s="158" t="n">
        <f aca="false">SUM(AF16:AF47)</f>
        <v>3625417</v>
      </c>
      <c r="AG48" s="158"/>
      <c r="AH48" s="158" t="n">
        <f aca="false">SUM(AH16:AH47)</f>
        <v>2737917</v>
      </c>
      <c r="AI48" s="158" t="n">
        <f aca="false">SUM(AI16:AI47)</f>
        <v>0</v>
      </c>
      <c r="AJ48" s="158" t="n">
        <f aca="false">SUM(AJ16:AJ47)</f>
        <v>887500</v>
      </c>
      <c r="AK48" s="158"/>
      <c r="AL48" s="158" t="n">
        <f aca="false">SUM(AL16:AL46)</f>
        <v>2292500</v>
      </c>
      <c r="AM48" s="158" t="n">
        <f aca="false">SUM(AM16:AM46)</f>
        <v>445417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88.8</v>
      </c>
      <c r="BP48" s="77" t="n">
        <f aca="false">AVERAGE(BP16:BP46)</f>
        <v>70.9677419354839</v>
      </c>
      <c r="BQ48" s="77" t="n">
        <f aca="false">AVERAGE(BQ16:BQ46)</f>
        <v>79.9838709677419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280801, 280840, 284332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67241.3793103448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41077.5862068966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8750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8750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DSUM(tufco,"wbtotal",cnt)+May!T58</f>
        <v>5730417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DSUM(tufco,"hplrtotal",cnt)+May!I61</f>
        <v>6065000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13247.1379310345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2334167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DSUM(tufco,"gdtotal",cnt)+May!T65</f>
        <v>3463371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I65+May!I66</f>
        <v>9528371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true" showOutlineSymbols="true" defaultGridColor="true" view="normal" topLeftCell="A3" colorId="64" zoomScale="70" zoomScaleNormal="70" zoomScalePageLayoutView="100" workbookViewId="0">
      <pane xSplit="2" ySplit="13" topLeftCell="C28" activePane="bottomRight" state="frozen"/>
      <selection pane="topLeft" activeCell="A3" activeCellId="0" sqref="A3"/>
      <selection pane="topRight" activeCell="C3" activeCellId="0" sqref="C3"/>
      <selection pane="bottomLeft" activeCell="A28" activeCellId="0" sqref="A28"/>
      <selection pane="bottomRigh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31</v>
      </c>
      <c r="D2" s="7"/>
      <c r="E2" s="8"/>
      <c r="F2" s="7"/>
      <c r="I2" s="9" t="n">
        <v>65000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36708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36739</v>
      </c>
      <c r="AT5" s="1" t="s">
        <v>6</v>
      </c>
      <c r="AV5" s="13"/>
    </row>
    <row r="6" customFormat="false" ht="19.5" hidden="false" customHeight="false" outlineLevel="0" collapsed="false">
      <c r="B6" s="14" t="s">
        <v>106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36739</v>
      </c>
      <c r="AT6" s="306" t="n">
        <f aca="true">NOW()</f>
        <v>45926.9765008469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107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99</v>
      </c>
      <c r="K10" s="43" t="n">
        <f aca="false">hplr</f>
        <v>65000</v>
      </c>
      <c r="M10" s="41" t="s">
        <v>18</v>
      </c>
      <c r="O10" s="42"/>
      <c r="S10" s="42" t="str">
        <f aca="false">I10</f>
        <v>May 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2015000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1240000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90</v>
      </c>
      <c r="B16" s="312" t="n">
        <v>1</v>
      </c>
      <c r="C16" s="270" t="n">
        <v>80000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80000</v>
      </c>
      <c r="L16" s="275"/>
      <c r="M16" s="270" t="n">
        <v>40000</v>
      </c>
      <c r="N16" s="276"/>
      <c r="O16" s="272"/>
      <c r="P16" s="276"/>
      <c r="Q16" s="277" t="n">
        <v>0</v>
      </c>
      <c r="R16" s="277"/>
      <c r="S16" s="277"/>
      <c r="T16" s="277"/>
      <c r="U16" s="278" t="n">
        <f aca="false">SUM(M16:T16)</f>
        <v>40000</v>
      </c>
      <c r="V16" s="15"/>
      <c r="W16" s="279" t="n">
        <f aca="false">IF(AP16=1,0,IF((65000-M16-C16)&lt;0,0,65000-M16-C16))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120000</v>
      </c>
      <c r="AG16" s="15"/>
      <c r="AH16" s="284" t="n">
        <f aca="false">C16+M16+W16</f>
        <v>120000</v>
      </c>
      <c r="AI16" s="15" t="n">
        <f aca="false">E16+O16+Y16</f>
        <v>0</v>
      </c>
      <c r="AJ16" s="285" t="n">
        <f aca="false">AC16+AB16+AA16+T16+S16+R16+Q16+J16+I16+H16+G16</f>
        <v>0</v>
      </c>
      <c r="AK16" s="15"/>
      <c r="AL16" s="277" t="n">
        <f aca="false">C16+M16</f>
        <v>120000</v>
      </c>
      <c r="AM16" s="277" t="n">
        <f aca="false">W16</f>
        <v>0</v>
      </c>
      <c r="AN16" s="277" t="n">
        <f aca="false">SUM(AL16:AM16)</f>
        <v>120000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36708</v>
      </c>
      <c r="AT16" s="313" t="n">
        <v>36708</v>
      </c>
      <c r="AU16" s="15"/>
      <c r="AV16" s="287" t="n">
        <v>65000</v>
      </c>
      <c r="AW16" s="15"/>
      <c r="AX16" s="15" t="n">
        <v>40000</v>
      </c>
      <c r="AY16" s="15"/>
      <c r="AZ16" s="275" t="n">
        <f aca="false">+AX16+AV16</f>
        <v>105000</v>
      </c>
      <c r="BA16" s="287" t="n">
        <f aca="false">IF(+AH16-AV16=0,"",AH16-AV16)</f>
        <v>55000</v>
      </c>
      <c r="BB16" s="15"/>
      <c r="BC16" s="275" t="n">
        <f aca="false">+BB16+BA16</f>
        <v>55000</v>
      </c>
      <c r="BD16" s="15"/>
      <c r="BE16" s="287" t="n">
        <f aca="false">IF(ISNUMBER(BA16),0,65000)</f>
        <v>0</v>
      </c>
      <c r="BF16" s="15" t="n">
        <f aca="false">IF(ISNUMBER(BB16),0,40000)</f>
        <v>40000</v>
      </c>
      <c r="BG16" s="15" t="n">
        <f aca="false">+BE16+BF16</f>
        <v>40000</v>
      </c>
      <c r="BH16" s="275" t="n">
        <f aca="false">IF(ISNUMBER(BC16),0,AZ16-BG16)</f>
        <v>0</v>
      </c>
      <c r="BI16" s="15"/>
      <c r="BJ16" s="314" t="n">
        <f aca="false">IF(ISNUMBER(BC16),BC16,BH16)</f>
        <v>55000</v>
      </c>
      <c r="BK16" s="315"/>
      <c r="BL16" s="316" t="str">
        <f aca="false">+A16</f>
        <v>Sat</v>
      </c>
      <c r="BM16" s="317" t="n">
        <v>36708</v>
      </c>
      <c r="BN16" s="318"/>
      <c r="BO16" s="319" t="n">
        <f aca="false">+[1]Sheet1!Y584</f>
        <v>90</v>
      </c>
      <c r="BP16" s="263" t="n">
        <f aca="false">+[1]Sheet1!Z584</f>
        <v>75</v>
      </c>
      <c r="BQ16" s="320" t="n">
        <f aca="false">+(BO16+BP16)/2</f>
        <v>82.5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91</v>
      </c>
      <c r="B17" s="312" t="n">
        <f aca="false">+B16+1</f>
        <v>2</v>
      </c>
      <c r="C17" s="270" t="n">
        <v>80000</v>
      </c>
      <c r="D17" s="271"/>
      <c r="E17" s="272"/>
      <c r="F17" s="271"/>
      <c r="G17" s="273" t="n">
        <v>0</v>
      </c>
      <c r="H17" s="273"/>
      <c r="I17" s="273"/>
      <c r="J17" s="273"/>
      <c r="K17" s="274" t="n">
        <f aca="false">SUM(C17:J17)</f>
        <v>80000</v>
      </c>
      <c r="L17" s="275"/>
      <c r="M17" s="270" t="n">
        <v>40000</v>
      </c>
      <c r="N17" s="276"/>
      <c r="O17" s="272"/>
      <c r="P17" s="276"/>
      <c r="Q17" s="277" t="n">
        <v>0</v>
      </c>
      <c r="R17" s="277"/>
      <c r="S17" s="277"/>
      <c r="T17" s="277"/>
      <c r="U17" s="278" t="n">
        <f aca="false">SUM(M17:T17)</f>
        <v>40000</v>
      </c>
      <c r="V17" s="15"/>
      <c r="W17" s="279" t="n">
        <f aca="false">IF(AP17=1,0,IF((65000-M17-C17)&lt;0,0,65000-M17-C17))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120000</v>
      </c>
      <c r="AG17" s="15"/>
      <c r="AH17" s="284" t="n">
        <f aca="false">C17+M17+W17</f>
        <v>120000</v>
      </c>
      <c r="AI17" s="15" t="n">
        <f aca="false">E17+O17+Y17</f>
        <v>0</v>
      </c>
      <c r="AJ17" s="285" t="n">
        <f aca="false">AC17+AB17+AA17+T17+S17+R17+Q17+J17+I17+H17+G17</f>
        <v>0</v>
      </c>
      <c r="AK17" s="15"/>
      <c r="AL17" s="277" t="n">
        <f aca="false">C17+M17</f>
        <v>120000</v>
      </c>
      <c r="AM17" s="277" t="n">
        <f aca="false">W17</f>
        <v>0</v>
      </c>
      <c r="AN17" s="277" t="n">
        <f aca="false">SUM(AL17:AM17)</f>
        <v>120000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36709</v>
      </c>
      <c r="AT17" s="313" t="n">
        <f aca="false">+AT16+1</f>
        <v>36709</v>
      </c>
      <c r="AU17" s="15"/>
      <c r="AV17" s="287" t="n">
        <v>65000</v>
      </c>
      <c r="AW17" s="15"/>
      <c r="AX17" s="15" t="n">
        <v>40000</v>
      </c>
      <c r="AY17" s="15"/>
      <c r="AZ17" s="275" t="n">
        <f aca="false">+AX17+AV17</f>
        <v>105000</v>
      </c>
      <c r="BA17" s="287" t="n">
        <f aca="false">IF(+AH17-AV17=0,"",AH17-AV17)</f>
        <v>55000</v>
      </c>
      <c r="BB17" s="15"/>
      <c r="BC17" s="275" t="n">
        <f aca="false">+BB17+BA17</f>
        <v>55000</v>
      </c>
      <c r="BD17" s="15"/>
      <c r="BE17" s="287" t="n">
        <f aca="false">IF(ISNUMBER(BA17),0,65000)</f>
        <v>0</v>
      </c>
      <c r="BF17" s="15" t="n">
        <f aca="false">IF(ISNUMBER(BB17),0,40000)</f>
        <v>40000</v>
      </c>
      <c r="BG17" s="15" t="n">
        <f aca="false">+BE17+BF17</f>
        <v>40000</v>
      </c>
      <c r="BH17" s="275" t="n">
        <f aca="false">IF(ISNUMBER(BC17),0,AZ17-BG17)</f>
        <v>0</v>
      </c>
      <c r="BI17" s="15"/>
      <c r="BJ17" s="314" t="n">
        <f aca="false">IF(ISNUMBER(BC17),BC17,BH17)</f>
        <v>55000</v>
      </c>
      <c r="BK17" s="315"/>
      <c r="BL17" s="316" t="s">
        <v>91</v>
      </c>
      <c r="BM17" s="317" t="n">
        <f aca="false">+BM16+1</f>
        <v>36709</v>
      </c>
      <c r="BN17" s="318"/>
      <c r="BO17" s="319" t="n">
        <f aca="false">+[1]Sheet1!Y585</f>
        <v>93</v>
      </c>
      <c r="BP17" s="263" t="n">
        <f aca="false">+[1]Sheet1!Z585</f>
        <v>79</v>
      </c>
      <c r="BQ17" s="320" t="n">
        <f aca="false">+(BO17+BP17)/2</f>
        <v>86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92</v>
      </c>
      <c r="B18" s="312" t="n">
        <f aca="false">+B17+1</f>
        <v>3</v>
      </c>
      <c r="C18" s="270" t="n">
        <v>65000</v>
      </c>
      <c r="D18" s="271"/>
      <c r="E18" s="272"/>
      <c r="F18" s="271"/>
      <c r="G18" s="273"/>
      <c r="H18" s="273"/>
      <c r="I18" s="273"/>
      <c r="J18" s="273"/>
      <c r="K18" s="274" t="n">
        <f aca="false">SUM(C18:J18)</f>
        <v>65000</v>
      </c>
      <c r="L18" s="275"/>
      <c r="M18" s="270" t="n">
        <v>10000</v>
      </c>
      <c r="N18" s="276"/>
      <c r="O18" s="272"/>
      <c r="P18" s="276"/>
      <c r="Q18" s="277" t="n">
        <v>30000</v>
      </c>
      <c r="R18" s="277"/>
      <c r="S18" s="277"/>
      <c r="T18" s="277"/>
      <c r="U18" s="278" t="n">
        <f aca="false">SUM(M18:T18)</f>
        <v>40000</v>
      </c>
      <c r="V18" s="15"/>
      <c r="W18" s="279" t="n">
        <f aca="false">IF(AP18=1,0,IF((65000-M18-C18)&lt;0,0,65000-M18-C18))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105000</v>
      </c>
      <c r="AG18" s="15"/>
      <c r="AH18" s="284" t="n">
        <f aca="false">C18+M18+W18</f>
        <v>75000</v>
      </c>
      <c r="AI18" s="15" t="n">
        <f aca="false">E18+O18+Y18</f>
        <v>0</v>
      </c>
      <c r="AJ18" s="285" t="n">
        <f aca="false">AC18+AB18+AA18+T18+S18+R18+Q18+J18+I18+H18+G18</f>
        <v>30000</v>
      </c>
      <c r="AK18" s="15"/>
      <c r="AL18" s="277" t="n">
        <f aca="false">C18+M18</f>
        <v>75000</v>
      </c>
      <c r="AM18" s="277" t="n">
        <f aca="false">W18</f>
        <v>0</v>
      </c>
      <c r="AN18" s="277" t="n">
        <f aca="false">SUM(AL18:AM18)</f>
        <v>75000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36710</v>
      </c>
      <c r="AT18" s="313" t="n">
        <f aca="false">+AT17+1</f>
        <v>36710</v>
      </c>
      <c r="AU18" s="15"/>
      <c r="AV18" s="287" t="n">
        <v>65000</v>
      </c>
      <c r="AW18" s="15"/>
      <c r="AX18" s="15" t="n">
        <v>40000</v>
      </c>
      <c r="AY18" s="15"/>
      <c r="AZ18" s="275" t="n">
        <f aca="false">+AX18+AV18</f>
        <v>105000</v>
      </c>
      <c r="BA18" s="287" t="n">
        <f aca="false">IF(+AH18-AV18=0,"",AH18-AV18)</f>
        <v>10000</v>
      </c>
      <c r="BB18" s="15"/>
      <c r="BC18" s="275" t="n">
        <f aca="false">+BB18+BA18</f>
        <v>10000</v>
      </c>
      <c r="BD18" s="15"/>
      <c r="BE18" s="287" t="n">
        <f aca="false">IF(ISNUMBER(BA18),0,65000)</f>
        <v>0</v>
      </c>
      <c r="BF18" s="15" t="n">
        <f aca="false">IF(ISNUMBER(BB18),0,40000)</f>
        <v>40000</v>
      </c>
      <c r="BG18" s="15" t="n">
        <f aca="false">+BE18+BF18</f>
        <v>40000</v>
      </c>
      <c r="BH18" s="275" t="n">
        <f aca="false">IF(ISNUMBER(BC18),0,AZ18-BG18)</f>
        <v>0</v>
      </c>
      <c r="BI18" s="15"/>
      <c r="BJ18" s="314" t="n">
        <f aca="false">IF(ISNUMBER(BC18),BC18,BH18)</f>
        <v>10000</v>
      </c>
      <c r="BK18" s="315"/>
      <c r="BL18" s="316" t="s">
        <v>92</v>
      </c>
      <c r="BM18" s="317" t="n">
        <f aca="false">+BM17+1</f>
        <v>36710</v>
      </c>
      <c r="BN18" s="318"/>
      <c r="BO18" s="319" t="n">
        <f aca="false">+[1]Sheet1!Y586</f>
        <v>93</v>
      </c>
      <c r="BP18" s="263" t="n">
        <f aca="false">+[1]Sheet1!Z586</f>
        <v>77</v>
      </c>
      <c r="BQ18" s="320" t="n">
        <f aca="false">+(BO18+BP18)/2</f>
        <v>85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93</v>
      </c>
      <c r="B19" s="312" t="n">
        <f aca="false">+B18+1</f>
        <v>4</v>
      </c>
      <c r="C19" s="270" t="n">
        <v>35000</v>
      </c>
      <c r="D19" s="271"/>
      <c r="E19" s="272"/>
      <c r="F19" s="271"/>
      <c r="G19" s="273"/>
      <c r="H19" s="273"/>
      <c r="I19" s="273"/>
      <c r="J19" s="273"/>
      <c r="K19" s="274" t="n">
        <f aca="false">SUM(C19:J19)</f>
        <v>35000</v>
      </c>
      <c r="L19" s="275"/>
      <c r="M19" s="270" t="n">
        <v>0</v>
      </c>
      <c r="N19" s="276"/>
      <c r="O19" s="272"/>
      <c r="P19" s="276"/>
      <c r="Q19" s="277" t="n">
        <v>30000</v>
      </c>
      <c r="R19" s="277"/>
      <c r="S19" s="277"/>
      <c r="T19" s="277"/>
      <c r="U19" s="278" t="n">
        <f aca="false">SUM(M19:T19)</f>
        <v>30000</v>
      </c>
      <c r="V19" s="15"/>
      <c r="W19" s="279" t="n"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65000</v>
      </c>
      <c r="AG19" s="15"/>
      <c r="AH19" s="284" t="n">
        <f aca="false">C19+M19+W19</f>
        <v>35000</v>
      </c>
      <c r="AI19" s="15" t="n">
        <f aca="false">E19+O19+Y19</f>
        <v>0</v>
      </c>
      <c r="AJ19" s="285" t="n">
        <f aca="false">AC19+AB19+AA19+T19+S19+R19+Q19+J19+I19+H19+G19</f>
        <v>30000</v>
      </c>
      <c r="AK19" s="15"/>
      <c r="AL19" s="277" t="n">
        <f aca="false">C19+M19</f>
        <v>35000</v>
      </c>
      <c r="AM19" s="277" t="n">
        <f aca="false">W19</f>
        <v>0</v>
      </c>
      <c r="AN19" s="277" t="n">
        <f aca="false">SUM(AL19:AM19)</f>
        <v>35000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36711</v>
      </c>
      <c r="AT19" s="313" t="n">
        <f aca="false">+AT18+1</f>
        <v>36711</v>
      </c>
      <c r="AU19" s="15"/>
      <c r="AV19" s="287" t="n">
        <v>65000</v>
      </c>
      <c r="AW19" s="15"/>
      <c r="AX19" s="15" t="n">
        <v>40000</v>
      </c>
      <c r="AY19" s="15"/>
      <c r="AZ19" s="275" t="n">
        <f aca="false">+AX19+AV19</f>
        <v>105000</v>
      </c>
      <c r="BA19" s="287" t="n">
        <f aca="false">IF(+AH19-AV19=0,"",AH19-AV19)</f>
        <v>-30000</v>
      </c>
      <c r="BB19" s="15"/>
      <c r="BC19" s="275" t="n">
        <f aca="false">+BB19+BA19</f>
        <v>-30000</v>
      </c>
      <c r="BD19" s="15"/>
      <c r="BE19" s="287" t="n">
        <f aca="false">IF(ISNUMBER(BA19),0,65000)</f>
        <v>0</v>
      </c>
      <c r="BF19" s="15" t="n">
        <f aca="false">IF(ISNUMBER(BB19),0,40000)</f>
        <v>40000</v>
      </c>
      <c r="BG19" s="15" t="n">
        <f aca="false">+BE19+BF19</f>
        <v>40000</v>
      </c>
      <c r="BH19" s="275" t="n">
        <f aca="false">IF(ISNUMBER(BC19),0,AZ19-BG19)</f>
        <v>0</v>
      </c>
      <c r="BI19" s="15"/>
      <c r="BJ19" s="314" t="n">
        <f aca="false">IF(ISNUMBER(BC19),BC19,BH19)</f>
        <v>-30000</v>
      </c>
      <c r="BK19" s="315"/>
      <c r="BL19" s="316" t="s">
        <v>93</v>
      </c>
      <c r="BM19" s="317" t="n">
        <f aca="false">+BM18+1</f>
        <v>36711</v>
      </c>
      <c r="BN19" s="318"/>
      <c r="BO19" s="319" t="n">
        <f aca="false">+[1]Sheet1!Y587</f>
        <v>94</v>
      </c>
      <c r="BP19" s="263" t="n">
        <f aca="false">+[1]Sheet1!Z587</f>
        <v>75</v>
      </c>
      <c r="BQ19" s="320" t="n">
        <f aca="false">+(BO19+BP19)/2</f>
        <v>84.5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94</v>
      </c>
      <c r="B20" s="312" t="n">
        <f aca="false">+B19+1</f>
        <v>5</v>
      </c>
      <c r="C20" s="270" t="n">
        <v>85000</v>
      </c>
      <c r="D20" s="271"/>
      <c r="E20" s="272"/>
      <c r="F20" s="271"/>
      <c r="G20" s="273"/>
      <c r="H20" s="273"/>
      <c r="I20" s="273"/>
      <c r="J20" s="273"/>
      <c r="K20" s="274" t="n">
        <f aca="false">SUM(C20:J20)</f>
        <v>85000</v>
      </c>
      <c r="L20" s="275"/>
      <c r="M20" s="270" t="n">
        <v>10000</v>
      </c>
      <c r="N20" s="276"/>
      <c r="O20" s="272"/>
      <c r="P20" s="276"/>
      <c r="Q20" s="277" t="n">
        <v>30000</v>
      </c>
      <c r="R20" s="277"/>
      <c r="S20" s="277"/>
      <c r="T20" s="277"/>
      <c r="U20" s="278" t="n">
        <f aca="false">SUM(M20:T20)</f>
        <v>40000</v>
      </c>
      <c r="V20" s="15"/>
      <c r="W20" s="279" t="n">
        <f aca="false">IF(AP20=1,0,IF((65000-M20-C20)&lt;0,0,65000-M20-C20))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125000</v>
      </c>
      <c r="AG20" s="15"/>
      <c r="AH20" s="284" t="n">
        <f aca="false">C20+M20+W20</f>
        <v>95000</v>
      </c>
      <c r="AI20" s="15" t="n">
        <f aca="false">E20+O20+Y20</f>
        <v>0</v>
      </c>
      <c r="AJ20" s="285" t="n">
        <f aca="false">AC20+AB20+AA20+T20+S20+R20+Q20+J20+I20+H20+G20</f>
        <v>30000</v>
      </c>
      <c r="AK20" s="15"/>
      <c r="AL20" s="277" t="n">
        <f aca="false">C20+M20</f>
        <v>95000</v>
      </c>
      <c r="AM20" s="277" t="n">
        <f aca="false">W20</f>
        <v>0</v>
      </c>
      <c r="AN20" s="277" t="n">
        <f aca="false">SUM(AL20:AM20)</f>
        <v>95000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36712</v>
      </c>
      <c r="AT20" s="313" t="n">
        <f aca="false">+AT19+1</f>
        <v>36712</v>
      </c>
      <c r="AU20" s="15"/>
      <c r="AV20" s="287" t="n">
        <v>65000</v>
      </c>
      <c r="AW20" s="15"/>
      <c r="AX20" s="15" t="n">
        <v>40000</v>
      </c>
      <c r="AY20" s="15"/>
      <c r="AZ20" s="275" t="n">
        <f aca="false">+AX20+AV20</f>
        <v>105000</v>
      </c>
      <c r="BA20" s="287" t="n">
        <f aca="false">IF(+AH20-AV20=0,"",AH20-AV20)</f>
        <v>30000</v>
      </c>
      <c r="BB20" s="15"/>
      <c r="BC20" s="275" t="n">
        <f aca="false">+BB20+BA20</f>
        <v>30000</v>
      </c>
      <c r="BD20" s="15"/>
      <c r="BE20" s="287" t="n">
        <f aca="false">IF(ISNUMBER(BA20),0,65000)</f>
        <v>0</v>
      </c>
      <c r="BF20" s="15" t="n">
        <f aca="false">IF(ISNUMBER(BB20),0,40000)</f>
        <v>40000</v>
      </c>
      <c r="BG20" s="15" t="n">
        <f aca="false">+BE20+BF20</f>
        <v>40000</v>
      </c>
      <c r="BH20" s="275" t="n">
        <f aca="false">IF(ISNUMBER(BC20),0,AZ20-BG20)</f>
        <v>0</v>
      </c>
      <c r="BI20" s="15"/>
      <c r="BJ20" s="314" t="n">
        <f aca="false">IF(ISNUMBER(BC20),BC20,BH20)</f>
        <v>30000</v>
      </c>
      <c r="BK20" s="315"/>
      <c r="BL20" s="316" t="s">
        <v>94</v>
      </c>
      <c r="BM20" s="317" t="n">
        <f aca="false">+BM19+1</f>
        <v>36712</v>
      </c>
      <c r="BN20" s="318"/>
      <c r="BO20" s="319" t="n">
        <f aca="false">+[1]Sheet1!Y588</f>
        <v>94</v>
      </c>
      <c r="BP20" s="263" t="n">
        <f aca="false">+[1]Sheet1!Z588</f>
        <v>75</v>
      </c>
      <c r="BQ20" s="320" t="n">
        <f aca="false">+(BO20+BP20)/2</f>
        <v>84.5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95</v>
      </c>
      <c r="B21" s="312" t="n">
        <f aca="false">+B20+1</f>
        <v>6</v>
      </c>
      <c r="C21" s="270" t="n">
        <v>90000</v>
      </c>
      <c r="D21" s="271"/>
      <c r="E21" s="272"/>
      <c r="F21" s="271"/>
      <c r="G21" s="273"/>
      <c r="H21" s="273"/>
      <c r="I21" s="273"/>
      <c r="J21" s="273"/>
      <c r="K21" s="274" t="n">
        <f aca="false">SUM(C21:J21)</f>
        <v>90000</v>
      </c>
      <c r="L21" s="275"/>
      <c r="M21" s="270" t="n">
        <v>10000</v>
      </c>
      <c r="N21" s="276"/>
      <c r="O21" s="272"/>
      <c r="P21" s="276"/>
      <c r="Q21" s="277" t="n">
        <v>30000</v>
      </c>
      <c r="R21" s="277"/>
      <c r="S21" s="277"/>
      <c r="T21" s="277"/>
      <c r="U21" s="278" t="n">
        <f aca="false">SUM(M21:T21)</f>
        <v>40000</v>
      </c>
      <c r="V21" s="15"/>
      <c r="W21" s="279" t="n">
        <f aca="false">IF(AP21=1,0,IF((65000-M21-C21)&lt;0,0,65000-M21-C21))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130000</v>
      </c>
      <c r="AG21" s="15"/>
      <c r="AH21" s="284" t="n">
        <f aca="false">C21+M21+W21</f>
        <v>100000</v>
      </c>
      <c r="AI21" s="15" t="n">
        <f aca="false">E21+O21+Y21</f>
        <v>0</v>
      </c>
      <c r="AJ21" s="285" t="n">
        <f aca="false">AC21+AB21+AA21+T21+S21+R21+Q21+J21+I21+H21+G21</f>
        <v>30000</v>
      </c>
      <c r="AK21" s="15"/>
      <c r="AL21" s="277" t="n">
        <f aca="false">C21+M21</f>
        <v>100000</v>
      </c>
      <c r="AM21" s="277" t="n">
        <f aca="false">W21</f>
        <v>0</v>
      </c>
      <c r="AN21" s="277" t="n">
        <f aca="false">SUM(AL21:AM21)</f>
        <v>100000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36713</v>
      </c>
      <c r="AT21" s="313" t="n">
        <f aca="false">+AT20+1</f>
        <v>36713</v>
      </c>
      <c r="AU21" s="15"/>
      <c r="AV21" s="287" t="n">
        <v>65000</v>
      </c>
      <c r="AW21" s="15"/>
      <c r="AX21" s="15" t="n">
        <v>40000</v>
      </c>
      <c r="AY21" s="15"/>
      <c r="AZ21" s="275" t="n">
        <f aca="false">+AX21+AV21</f>
        <v>105000</v>
      </c>
      <c r="BA21" s="287"/>
      <c r="BB21" s="15"/>
      <c r="BC21" s="275" t="n">
        <f aca="false">+BB21+BA21</f>
        <v>0</v>
      </c>
      <c r="BD21" s="15"/>
      <c r="BE21" s="287" t="n">
        <f aca="false">IF(ISNUMBER(BA21),0,65000)</f>
        <v>65000</v>
      </c>
      <c r="BF21" s="15" t="n">
        <f aca="false">IF(ISNUMBER(BB21),0,40000)</f>
        <v>40000</v>
      </c>
      <c r="BG21" s="15" t="n">
        <f aca="false">+BE21+BF21</f>
        <v>105000</v>
      </c>
      <c r="BH21" s="275" t="n">
        <f aca="false">IF(ISNUMBER(BC21),0,AZ21-BG21)</f>
        <v>0</v>
      </c>
      <c r="BI21" s="15"/>
      <c r="BJ21" s="314" t="n">
        <f aca="false">IF(ISNUMBER(BC21),BC21,BH21)</f>
        <v>0</v>
      </c>
      <c r="BK21" s="315"/>
      <c r="BL21" s="316" t="s">
        <v>95</v>
      </c>
      <c r="BM21" s="317" t="n">
        <f aca="false">+BM20+1</f>
        <v>36713</v>
      </c>
      <c r="BN21" s="318"/>
      <c r="BO21" s="319" t="n">
        <f aca="false">+[1]Sheet1!Y589</f>
        <v>95</v>
      </c>
      <c r="BP21" s="263" t="n">
        <f aca="false">+[1]Sheet1!Z589</f>
        <v>73</v>
      </c>
      <c r="BQ21" s="320" t="n">
        <f aca="false">+(BO21+BP21)/2</f>
        <v>84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96</v>
      </c>
      <c r="B22" s="312" t="n">
        <f aca="false">+B21+1</f>
        <v>7</v>
      </c>
      <c r="C22" s="270" t="n">
        <v>120000</v>
      </c>
      <c r="D22" s="271"/>
      <c r="E22" s="272"/>
      <c r="F22" s="271"/>
      <c r="G22" s="273"/>
      <c r="H22" s="273"/>
      <c r="I22" s="273"/>
      <c r="J22" s="273"/>
      <c r="K22" s="274" t="n">
        <f aca="false">SUM(C22:J22)</f>
        <v>120000</v>
      </c>
      <c r="L22" s="275"/>
      <c r="M22" s="270" t="n">
        <v>0</v>
      </c>
      <c r="N22" s="276"/>
      <c r="O22" s="272"/>
      <c r="P22" s="276"/>
      <c r="Q22" s="277" t="n">
        <v>30000</v>
      </c>
      <c r="R22" s="277"/>
      <c r="S22" s="277"/>
      <c r="T22" s="277"/>
      <c r="U22" s="278" t="n">
        <f aca="false">SUM(M22:T22)</f>
        <v>30000</v>
      </c>
      <c r="V22" s="15"/>
      <c r="W22" s="279" t="n">
        <f aca="false">IF(AP22=1,0,IF((65000-M22-C22)&lt;0,0,65000-M22-C22))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150000</v>
      </c>
      <c r="AG22" s="15"/>
      <c r="AH22" s="284" t="n">
        <f aca="false">C22+M22+W22</f>
        <v>120000</v>
      </c>
      <c r="AI22" s="15" t="n">
        <f aca="false">E22+O22+Y22</f>
        <v>0</v>
      </c>
      <c r="AJ22" s="285" t="n">
        <f aca="false">AC22+AB22+AA22+T22+S22+R22+Q22+J22+I22+H22+G22</f>
        <v>30000</v>
      </c>
      <c r="AK22" s="15"/>
      <c r="AL22" s="277" t="n">
        <f aca="false">C22+M22</f>
        <v>120000</v>
      </c>
      <c r="AM22" s="277" t="n">
        <f aca="false">W22</f>
        <v>0</v>
      </c>
      <c r="AN22" s="277" t="n">
        <f aca="false">SUM(AL22:AM22)</f>
        <v>120000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36714</v>
      </c>
      <c r="AT22" s="313" t="n">
        <f aca="false">+AT21+1</f>
        <v>36714</v>
      </c>
      <c r="AU22" s="15"/>
      <c r="AV22" s="287" t="n">
        <v>65000</v>
      </c>
      <c r="AW22" s="15"/>
      <c r="AX22" s="15" t="n">
        <v>40000</v>
      </c>
      <c r="AY22" s="15"/>
      <c r="AZ22" s="275" t="n">
        <f aca="false">+AX22+AV22</f>
        <v>105000</v>
      </c>
      <c r="BA22" s="287" t="n">
        <f aca="false">IF(+AH22-AV22=0,"",AH22-AV22)</f>
        <v>55000</v>
      </c>
      <c r="BB22" s="15"/>
      <c r="BC22" s="275" t="n">
        <f aca="false">+BB22+BA22</f>
        <v>55000</v>
      </c>
      <c r="BD22" s="15"/>
      <c r="BE22" s="287" t="n">
        <f aca="false">IF(ISNUMBER(BA22),0,65000)</f>
        <v>0</v>
      </c>
      <c r="BF22" s="15" t="n">
        <f aca="false">IF(ISNUMBER(BB22),0,40000)</f>
        <v>40000</v>
      </c>
      <c r="BG22" s="15" t="n">
        <f aca="false">+BE22+BF22</f>
        <v>40000</v>
      </c>
      <c r="BH22" s="275" t="n">
        <f aca="false">IF(ISNUMBER(BC22),0,AZ22-BG22)</f>
        <v>0</v>
      </c>
      <c r="BI22" s="15"/>
      <c r="BJ22" s="314" t="n">
        <f aca="false">IF(ISNUMBER(BC22),BC22,BH22)</f>
        <v>55000</v>
      </c>
      <c r="BK22" s="315"/>
      <c r="BL22" s="316" t="s">
        <v>96</v>
      </c>
      <c r="BM22" s="317" t="n">
        <f aca="false">+BM21+1</f>
        <v>36714</v>
      </c>
      <c r="BN22" s="318"/>
      <c r="BO22" s="319" t="n">
        <f aca="false">+[1]Sheet1!Y590</f>
        <v>97</v>
      </c>
      <c r="BP22" s="263" t="n">
        <f aca="false">+[1]Sheet1!Z590</f>
        <v>75</v>
      </c>
      <c r="BQ22" s="320" t="n">
        <f aca="false">+(BO22+BP22)/2</f>
        <v>86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3.5" hidden="false" customHeight="true" outlineLevel="0" collapsed="false">
      <c r="A23" s="15" t="s">
        <v>90</v>
      </c>
      <c r="B23" s="312" t="n">
        <f aca="false">+B22+1</f>
        <v>8</v>
      </c>
      <c r="C23" s="270" t="n">
        <f aca="false">120000-40000</f>
        <v>80000</v>
      </c>
      <c r="D23" s="271"/>
      <c r="E23" s="272"/>
      <c r="F23" s="271"/>
      <c r="G23" s="273"/>
      <c r="H23" s="273"/>
      <c r="I23" s="273"/>
      <c r="J23" s="273"/>
      <c r="K23" s="274" t="n">
        <f aca="false">SUM(C23:J23)</f>
        <v>80000</v>
      </c>
      <c r="L23" s="275"/>
      <c r="M23" s="270" t="n">
        <v>40000</v>
      </c>
      <c r="N23" s="276"/>
      <c r="O23" s="272"/>
      <c r="P23" s="276"/>
      <c r="Q23" s="277" t="n">
        <v>0</v>
      </c>
      <c r="R23" s="277"/>
      <c r="S23" s="277"/>
      <c r="T23" s="277"/>
      <c r="U23" s="278" t="n">
        <f aca="false">SUM(M23:T23)</f>
        <v>40000</v>
      </c>
      <c r="V23" s="15"/>
      <c r="W23" s="279" t="n">
        <f aca="false">IF(AP23=1,0,IF((65000-M23-C23)&lt;0,0,65000-M23-C23))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120000</v>
      </c>
      <c r="AG23" s="15"/>
      <c r="AH23" s="284" t="n">
        <f aca="false">C23+M23+W23</f>
        <v>120000</v>
      </c>
      <c r="AI23" s="15" t="n">
        <f aca="false">E23+O23+Y23</f>
        <v>0</v>
      </c>
      <c r="AJ23" s="285" t="n">
        <f aca="false">AC23+AB23+AA23+T23+S23+R23+Q23+J23+I23+H23+G23</f>
        <v>0</v>
      </c>
      <c r="AK23" s="15"/>
      <c r="AL23" s="277" t="n">
        <f aca="false">C23+M23</f>
        <v>120000</v>
      </c>
      <c r="AM23" s="277" t="n">
        <f aca="false">W23</f>
        <v>0</v>
      </c>
      <c r="AN23" s="277" t="n">
        <f aca="false">SUM(AL23:AM23)</f>
        <v>120000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36715</v>
      </c>
      <c r="AT23" s="313" t="n">
        <f aca="false">+AT22+1</f>
        <v>36715</v>
      </c>
      <c r="AU23" s="15"/>
      <c r="AV23" s="287" t="n">
        <v>65000</v>
      </c>
      <c r="AW23" s="15"/>
      <c r="AX23" s="15" t="n">
        <v>40000</v>
      </c>
      <c r="AY23" s="15"/>
      <c r="AZ23" s="275" t="n">
        <f aca="false">+AX23+AV23</f>
        <v>105000</v>
      </c>
      <c r="BA23" s="287" t="n">
        <f aca="false">IF(+AH23-AV23=0,"",AH23-AV23)</f>
        <v>55000</v>
      </c>
      <c r="BB23" s="15"/>
      <c r="BC23" s="275" t="n">
        <f aca="false">+BB23+BA23</f>
        <v>55000</v>
      </c>
      <c r="BD23" s="15"/>
      <c r="BE23" s="287" t="n">
        <f aca="false">IF(ISNUMBER(BA23),0,65000)</f>
        <v>0</v>
      </c>
      <c r="BF23" s="15" t="n">
        <f aca="false">IF(ISNUMBER(BB23),0,40000)</f>
        <v>40000</v>
      </c>
      <c r="BG23" s="15" t="n">
        <f aca="false">+BE23+BF23</f>
        <v>40000</v>
      </c>
      <c r="BH23" s="275" t="n">
        <f aca="false">IF(ISNUMBER(BC23),0,AZ23-BG23)</f>
        <v>0</v>
      </c>
      <c r="BI23" s="15"/>
      <c r="BJ23" s="314" t="n">
        <f aca="false">IF(ISNUMBER(BC23),BC23,BH23)</f>
        <v>55000</v>
      </c>
      <c r="BK23" s="315"/>
      <c r="BL23" s="316" t="s">
        <v>90</v>
      </c>
      <c r="BM23" s="317" t="n">
        <f aca="false">+BM22+1</f>
        <v>36715</v>
      </c>
      <c r="BN23" s="318"/>
      <c r="BO23" s="319" t="n">
        <f aca="false">+[1]Sheet1!Y591</f>
        <v>98</v>
      </c>
      <c r="BP23" s="263" t="n">
        <f aca="false">+[1]Sheet1!Z591</f>
        <v>77</v>
      </c>
      <c r="BQ23" s="320" t="n">
        <f aca="false">+(BO23+BP23)/2</f>
        <v>87.5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91</v>
      </c>
      <c r="B24" s="312" t="n">
        <f aca="false">+B23+1</f>
        <v>9</v>
      </c>
      <c r="C24" s="270" t="n">
        <v>80000</v>
      </c>
      <c r="D24" s="271"/>
      <c r="E24" s="272"/>
      <c r="F24" s="271"/>
      <c r="G24" s="273"/>
      <c r="H24" s="273"/>
      <c r="I24" s="273"/>
      <c r="J24" s="273"/>
      <c r="K24" s="274" t="n">
        <f aca="false">SUM(C24:J24)</f>
        <v>80000</v>
      </c>
      <c r="L24" s="275"/>
      <c r="M24" s="270" t="n">
        <v>40000</v>
      </c>
      <c r="N24" s="276"/>
      <c r="O24" s="272"/>
      <c r="P24" s="276"/>
      <c r="Q24" s="277" t="n">
        <v>0</v>
      </c>
      <c r="R24" s="277"/>
      <c r="S24" s="277"/>
      <c r="T24" s="277"/>
      <c r="U24" s="278" t="n">
        <f aca="false">SUM(M24:T24)</f>
        <v>40000</v>
      </c>
      <c r="V24" s="15"/>
      <c r="W24" s="279" t="n">
        <f aca="false">IF(AP24=1,0,IF((65000-M24-C24)&lt;0,0,65000-M24-C24))</f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120000</v>
      </c>
      <c r="AG24" s="15"/>
      <c r="AH24" s="284" t="n">
        <f aca="false">C24+M24+W24</f>
        <v>120000</v>
      </c>
      <c r="AI24" s="15" t="n">
        <f aca="false">E24+O24+Y24</f>
        <v>0</v>
      </c>
      <c r="AJ24" s="285" t="n">
        <f aca="false">AC24+AB24+AA24+T24+S24+R24+Q24+J24+I24+H24+G24</f>
        <v>0</v>
      </c>
      <c r="AK24" s="15"/>
      <c r="AL24" s="277" t="n">
        <f aca="false">C24+M24</f>
        <v>120000</v>
      </c>
      <c r="AM24" s="277" t="n">
        <f aca="false">W24</f>
        <v>0</v>
      </c>
      <c r="AN24" s="277" t="n">
        <f aca="false">SUM(AL24:AM24)</f>
        <v>120000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36716</v>
      </c>
      <c r="AT24" s="313" t="n">
        <f aca="false">+AT23+1</f>
        <v>36716</v>
      </c>
      <c r="AU24" s="15"/>
      <c r="AV24" s="287" t="n">
        <v>65000</v>
      </c>
      <c r="AW24" s="15"/>
      <c r="AX24" s="15" t="n">
        <v>40000</v>
      </c>
      <c r="AY24" s="15"/>
      <c r="AZ24" s="275" t="n">
        <f aca="false">+AX24+AV24</f>
        <v>105000</v>
      </c>
      <c r="BA24" s="287" t="n">
        <f aca="false">IF(+AH24-AV24=0,"",AH24-AV24)</f>
        <v>55000</v>
      </c>
      <c r="BB24" s="15"/>
      <c r="BC24" s="275" t="n">
        <f aca="false">+BB24+BA24</f>
        <v>55000</v>
      </c>
      <c r="BD24" s="15"/>
      <c r="BE24" s="287" t="n">
        <f aca="false">IF(ISNUMBER(BA24),0,65000)</f>
        <v>0</v>
      </c>
      <c r="BF24" s="15" t="n">
        <f aca="false">IF(ISNUMBER(BB24),0,40000)</f>
        <v>40000</v>
      </c>
      <c r="BG24" s="15" t="n">
        <f aca="false">+BE24+BF24</f>
        <v>40000</v>
      </c>
      <c r="BH24" s="275" t="n">
        <f aca="false">IF(ISNUMBER(BC24),0,AZ24-BG24)</f>
        <v>0</v>
      </c>
      <c r="BI24" s="15"/>
      <c r="BJ24" s="314" t="n">
        <f aca="false">IF(ISNUMBER(BC24),BC24,BH24)</f>
        <v>55000</v>
      </c>
      <c r="BK24" s="315"/>
      <c r="BL24" s="316" t="s">
        <v>91</v>
      </c>
      <c r="BM24" s="317" t="n">
        <f aca="false">+BM23+1</f>
        <v>36716</v>
      </c>
      <c r="BN24" s="318"/>
      <c r="BO24" s="319" t="n">
        <f aca="false">+[1]Sheet1!Y592</f>
        <v>98</v>
      </c>
      <c r="BP24" s="263" t="n">
        <f aca="false">+[1]Sheet1!Z592</f>
        <v>77</v>
      </c>
      <c r="BQ24" s="320" t="n">
        <f aca="false">+(BO24+BP24)/2</f>
        <v>87.5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92</v>
      </c>
      <c r="B25" s="312" t="n">
        <f aca="false">+B24+1</f>
        <v>10</v>
      </c>
      <c r="C25" s="270" t="n">
        <v>110000</v>
      </c>
      <c r="D25" s="271"/>
      <c r="E25" s="272"/>
      <c r="F25" s="271"/>
      <c r="G25" s="273"/>
      <c r="H25" s="273"/>
      <c r="I25" s="273"/>
      <c r="J25" s="273"/>
      <c r="K25" s="274" t="n">
        <f aca="false">SUM(C25:J25)</f>
        <v>110000</v>
      </c>
      <c r="L25" s="275"/>
      <c r="M25" s="270" t="n">
        <v>10000</v>
      </c>
      <c r="N25" s="276"/>
      <c r="O25" s="272"/>
      <c r="P25" s="276"/>
      <c r="Q25" s="277" t="n">
        <v>30000</v>
      </c>
      <c r="R25" s="277"/>
      <c r="S25" s="277"/>
      <c r="T25" s="277"/>
      <c r="U25" s="278" t="n">
        <f aca="false">SUM(M25:T25)</f>
        <v>40000</v>
      </c>
      <c r="V25" s="15"/>
      <c r="W25" s="279" t="n">
        <f aca="false">IF(AP25=1,0,IF((65000-M25-C25)&lt;0,0,65000-M25-C25))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150000</v>
      </c>
      <c r="AG25" s="15"/>
      <c r="AH25" s="284" t="n">
        <f aca="false">C25+M25+W25</f>
        <v>120000</v>
      </c>
      <c r="AI25" s="15" t="n">
        <f aca="false">E25+O25+Y25</f>
        <v>0</v>
      </c>
      <c r="AJ25" s="285" t="n">
        <f aca="false">AC25+AB25+AA25+T25+S25+R25+Q25+J25+I25+H25+G25</f>
        <v>30000</v>
      </c>
      <c r="AK25" s="15"/>
      <c r="AL25" s="277" t="n">
        <f aca="false">C25+M25</f>
        <v>120000</v>
      </c>
      <c r="AM25" s="277" t="n">
        <f aca="false">W25</f>
        <v>0</v>
      </c>
      <c r="AN25" s="277" t="n">
        <f aca="false">SUM(AL25:AM25)</f>
        <v>120000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36717</v>
      </c>
      <c r="AT25" s="313" t="n">
        <f aca="false">+AT24+1</f>
        <v>36717</v>
      </c>
      <c r="AU25" s="15"/>
      <c r="AV25" s="287" t="n">
        <v>65000</v>
      </c>
      <c r="AW25" s="15"/>
      <c r="AX25" s="15" t="n">
        <v>40000</v>
      </c>
      <c r="AY25" s="15"/>
      <c r="AZ25" s="275" t="n">
        <f aca="false">+AX25+AV25</f>
        <v>105000</v>
      </c>
      <c r="BA25" s="287" t="n">
        <f aca="false">IF(+AH25-AV25=0,"",AH25-AV25)</f>
        <v>55000</v>
      </c>
      <c r="BB25" s="15"/>
      <c r="BC25" s="275" t="n">
        <f aca="false">+BB25+BA25</f>
        <v>55000</v>
      </c>
      <c r="BD25" s="15"/>
      <c r="BE25" s="287" t="n">
        <f aca="false">IF(ISNUMBER(BA25),0,65000)</f>
        <v>0</v>
      </c>
      <c r="BF25" s="15" t="n">
        <f aca="false">IF(ISNUMBER(BB25),0,40000)</f>
        <v>40000</v>
      </c>
      <c r="BG25" s="15" t="n">
        <f aca="false">+BE25+BF25</f>
        <v>40000</v>
      </c>
      <c r="BH25" s="275" t="n">
        <f aca="false">IF(ISNUMBER(BC25),0,AZ25-BG25)</f>
        <v>0</v>
      </c>
      <c r="BI25" s="15"/>
      <c r="BJ25" s="314" t="n">
        <f aca="false">IF(ISNUMBER(BC25),BC25,BH25)</f>
        <v>55000</v>
      </c>
      <c r="BK25" s="315"/>
      <c r="BL25" s="316" t="s">
        <v>92</v>
      </c>
      <c r="BM25" s="317" t="n">
        <f aca="false">+BM24+1</f>
        <v>36717</v>
      </c>
      <c r="BN25" s="318"/>
      <c r="BO25" s="319" t="n">
        <f aca="false">+[1]Sheet1!Y593</f>
        <v>97</v>
      </c>
      <c r="BP25" s="263" t="n">
        <f aca="false">+[1]Sheet1!Z593</f>
        <v>79</v>
      </c>
      <c r="BQ25" s="320" t="n">
        <f aca="false">+(BO25+BP25)/2</f>
        <v>88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3.5" hidden="false" customHeight="true" outlineLevel="0" collapsed="false">
      <c r="A26" s="15" t="s">
        <v>93</v>
      </c>
      <c r="B26" s="312" t="n">
        <f aca="false">+B25+1</f>
        <v>11</v>
      </c>
      <c r="C26" s="270" t="n">
        <v>75000</v>
      </c>
      <c r="D26" s="271"/>
      <c r="E26" s="272"/>
      <c r="F26" s="271"/>
      <c r="G26" s="273"/>
      <c r="H26" s="273"/>
      <c r="I26" s="273"/>
      <c r="J26" s="273"/>
      <c r="K26" s="274" t="n">
        <f aca="false">SUM(C26:J26)</f>
        <v>75000</v>
      </c>
      <c r="L26" s="275"/>
      <c r="M26" s="270" t="n">
        <v>10000</v>
      </c>
      <c r="N26" s="276"/>
      <c r="O26" s="272"/>
      <c r="P26" s="276"/>
      <c r="Q26" s="277" t="n">
        <v>30000</v>
      </c>
      <c r="R26" s="277"/>
      <c r="S26" s="277"/>
      <c r="T26" s="277"/>
      <c r="U26" s="278" t="n">
        <f aca="false">SUM(M26:T26)</f>
        <v>40000</v>
      </c>
      <c r="V26" s="15"/>
      <c r="W26" s="279" t="n">
        <f aca="false">IF(AP26=1,0,IF((65000-M26-C26)&lt;0,0,65000-M26-C26))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115000</v>
      </c>
      <c r="AG26" s="15"/>
      <c r="AH26" s="284" t="n">
        <f aca="false">C26+M26+W26</f>
        <v>85000</v>
      </c>
      <c r="AI26" s="15" t="n">
        <f aca="false">E26+O26+Y26</f>
        <v>0</v>
      </c>
      <c r="AJ26" s="285" t="n">
        <f aca="false">AC26+AB26+AA26+T26+S26+R26+Q26+J26+I26+H26+G26</f>
        <v>30000</v>
      </c>
      <c r="AK26" s="15"/>
      <c r="AL26" s="277" t="n">
        <f aca="false">C26+M26</f>
        <v>85000</v>
      </c>
      <c r="AM26" s="277" t="n">
        <f aca="false">W26</f>
        <v>0</v>
      </c>
      <c r="AN26" s="277" t="n">
        <f aca="false">SUM(AL26:AM26)</f>
        <v>85000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36718</v>
      </c>
      <c r="AT26" s="313" t="n">
        <f aca="false">+AT25+1</f>
        <v>36718</v>
      </c>
      <c r="AU26" s="15"/>
      <c r="AV26" s="287" t="n">
        <v>120000</v>
      </c>
      <c r="AW26" s="15"/>
      <c r="AX26" s="15" t="n">
        <v>40000</v>
      </c>
      <c r="AY26" s="15"/>
      <c r="AZ26" s="275" t="n">
        <f aca="false">+AX26+AV26</f>
        <v>160000</v>
      </c>
      <c r="BA26" s="287" t="n">
        <f aca="false">IF(+AH26-AV26=0,"",AH26-AV26)</f>
        <v>-35000</v>
      </c>
      <c r="BB26" s="15"/>
      <c r="BC26" s="275" t="n">
        <f aca="false">+BB26+BA26</f>
        <v>-35000</v>
      </c>
      <c r="BD26" s="15"/>
      <c r="BE26" s="287" t="n">
        <f aca="false">IF(ISNUMBER(BA26),0,65000)</f>
        <v>0</v>
      </c>
      <c r="BF26" s="15" t="n">
        <f aca="false">IF(ISNUMBER(BB26),0,40000)</f>
        <v>40000</v>
      </c>
      <c r="BG26" s="15" t="n">
        <f aca="false">+BE26+BF26</f>
        <v>40000</v>
      </c>
      <c r="BH26" s="275" t="n">
        <f aca="false">IF(ISNUMBER(BC26),0,AZ26-BG26)</f>
        <v>0</v>
      </c>
      <c r="BI26" s="15"/>
      <c r="BJ26" s="314" t="n">
        <f aca="false">IF(ISNUMBER(BC26),BC26,BH26)</f>
        <v>-35000</v>
      </c>
      <c r="BK26" s="315"/>
      <c r="BL26" s="316" t="s">
        <v>93</v>
      </c>
      <c r="BM26" s="317" t="n">
        <f aca="false">+BM25+1</f>
        <v>36718</v>
      </c>
      <c r="BN26" s="318"/>
      <c r="BO26" s="319" t="n">
        <f aca="false">+[1]Sheet1!Y594</f>
        <v>98</v>
      </c>
      <c r="BP26" s="263" t="n">
        <f aca="false">+[1]Sheet1!Z594</f>
        <v>78</v>
      </c>
      <c r="BQ26" s="320" t="n">
        <f aca="false">+(BO26+BP26)/2</f>
        <v>88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94</v>
      </c>
      <c r="B27" s="312" t="n">
        <f aca="false">+B26+1</f>
        <v>12</v>
      </c>
      <c r="C27" s="270" t="n">
        <v>65000</v>
      </c>
      <c r="D27" s="271"/>
      <c r="E27" s="272"/>
      <c r="F27" s="271"/>
      <c r="G27" s="273"/>
      <c r="H27" s="273"/>
      <c r="I27" s="273"/>
      <c r="J27" s="273"/>
      <c r="K27" s="274" t="n">
        <f aca="false">SUM(C27:J27)</f>
        <v>65000</v>
      </c>
      <c r="L27" s="275"/>
      <c r="M27" s="270" t="n">
        <v>10000</v>
      </c>
      <c r="N27" s="276"/>
      <c r="O27" s="272"/>
      <c r="P27" s="276"/>
      <c r="Q27" s="277" t="n">
        <v>30000</v>
      </c>
      <c r="R27" s="277"/>
      <c r="S27" s="277"/>
      <c r="T27" s="277"/>
      <c r="U27" s="278" t="n">
        <f aca="false">SUM(M27:T27)</f>
        <v>40000</v>
      </c>
      <c r="V27" s="15"/>
      <c r="W27" s="279" t="n">
        <f aca="false">IF(AP27=1,0,IF((65000-M27-C27)&lt;0,0,65000-M27-C27))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105000</v>
      </c>
      <c r="AG27" s="15"/>
      <c r="AH27" s="284" t="n">
        <f aca="false">C27+M27+W27</f>
        <v>75000</v>
      </c>
      <c r="AI27" s="15" t="n">
        <f aca="false">E27+O27+Y27</f>
        <v>0</v>
      </c>
      <c r="AJ27" s="285" t="n">
        <f aca="false">AC27+AB27+AA27+T27+S27+R27+Q27+J27+I27+H27+G27</f>
        <v>30000</v>
      </c>
      <c r="AK27" s="15"/>
      <c r="AL27" s="277" t="n">
        <f aca="false">C27+M27</f>
        <v>75000</v>
      </c>
      <c r="AM27" s="277" t="n">
        <f aca="false">W27</f>
        <v>0</v>
      </c>
      <c r="AN27" s="277" t="n">
        <f aca="false">SUM(AL27:AM27)</f>
        <v>75000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36719</v>
      </c>
      <c r="AT27" s="313" t="n">
        <f aca="false">+AT26+1</f>
        <v>36719</v>
      </c>
      <c r="AU27" s="15"/>
      <c r="AV27" s="287" t="n">
        <v>120000</v>
      </c>
      <c r="AW27" s="15"/>
      <c r="AX27" s="15" t="n">
        <v>40000</v>
      </c>
      <c r="AY27" s="15"/>
      <c r="AZ27" s="275" t="n">
        <f aca="false">+AX27+AV27</f>
        <v>160000</v>
      </c>
      <c r="BA27" s="287" t="n">
        <f aca="false">IF(+AH27-AV27=0,"",AH27-AV27)</f>
        <v>-45000</v>
      </c>
      <c r="BB27" s="15"/>
      <c r="BC27" s="275" t="n">
        <f aca="false">+BB27+BA27</f>
        <v>-45000</v>
      </c>
      <c r="BD27" s="15"/>
      <c r="BE27" s="287" t="n">
        <f aca="false">IF(ISNUMBER(BA27),0,65000)</f>
        <v>0</v>
      </c>
      <c r="BF27" s="15" t="n">
        <f aca="false">IF(ISNUMBER(BB27),0,40000)</f>
        <v>40000</v>
      </c>
      <c r="BG27" s="15" t="n">
        <f aca="false">+BE27+BF27</f>
        <v>40000</v>
      </c>
      <c r="BH27" s="275" t="n">
        <f aca="false">IF(ISNUMBER(BC27),0,AZ27-BG27)</f>
        <v>0</v>
      </c>
      <c r="BI27" s="15"/>
      <c r="BJ27" s="314" t="n">
        <f aca="false">IF(ISNUMBER(BC27),BC27,BH27)</f>
        <v>-45000</v>
      </c>
      <c r="BK27" s="315"/>
      <c r="BL27" s="316" t="s">
        <v>94</v>
      </c>
      <c r="BM27" s="317" t="n">
        <f aca="false">+BM26+1</f>
        <v>36719</v>
      </c>
      <c r="BN27" s="318"/>
      <c r="BO27" s="319" t="n">
        <f aca="false">+[1]Sheet1!Y595</f>
        <v>101</v>
      </c>
      <c r="BP27" s="263" t="n">
        <f aca="false">+[1]Sheet1!Z595</f>
        <v>80</v>
      </c>
      <c r="BQ27" s="320" t="n">
        <f aca="false">+(BO27+BP27)/2</f>
        <v>90.5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95</v>
      </c>
      <c r="B28" s="312" t="n">
        <f aca="false">+B27+1</f>
        <v>13</v>
      </c>
      <c r="C28" s="270" t="n">
        <v>60000</v>
      </c>
      <c r="D28" s="271"/>
      <c r="E28" s="272"/>
      <c r="F28" s="271" t="s">
        <v>104</v>
      </c>
      <c r="G28" s="273"/>
      <c r="H28" s="273"/>
      <c r="I28" s="273"/>
      <c r="J28" s="273"/>
      <c r="K28" s="274" t="n">
        <f aca="false">SUM(C28:J28)</f>
        <v>60000</v>
      </c>
      <c r="L28" s="275"/>
      <c r="M28" s="270" t="n">
        <v>10000</v>
      </c>
      <c r="N28" s="276"/>
      <c r="O28" s="272"/>
      <c r="P28" s="276"/>
      <c r="Q28" s="277" t="n">
        <v>30000</v>
      </c>
      <c r="R28" s="277"/>
      <c r="S28" s="277"/>
      <c r="T28" s="277"/>
      <c r="U28" s="278" t="n">
        <f aca="false">SUM(M28:T28)</f>
        <v>40000</v>
      </c>
      <c r="V28" s="15"/>
      <c r="W28" s="279" t="n">
        <f aca="false">IF(AP28=1,0,IF((65000-M28-C28)&lt;0,0,65000-M28-C28))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100000</v>
      </c>
      <c r="AG28" s="15"/>
      <c r="AH28" s="284" t="n">
        <f aca="false">C28+M28+W28</f>
        <v>70000</v>
      </c>
      <c r="AI28" s="15" t="n">
        <f aca="false">E28+O28+Y28</f>
        <v>0</v>
      </c>
      <c r="AJ28" s="285" t="n">
        <f aca="false">AC28+AB28+AA28+T28+S28+R28+Q28+J28+I28+H28+G28</f>
        <v>30000</v>
      </c>
      <c r="AK28" s="15"/>
      <c r="AL28" s="277" t="n">
        <f aca="false">C28+M28</f>
        <v>70000</v>
      </c>
      <c r="AM28" s="277" t="n">
        <f aca="false">W28</f>
        <v>0</v>
      </c>
      <c r="AN28" s="277" t="n">
        <f aca="false">SUM(AL28:AM28)</f>
        <v>70000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36720</v>
      </c>
      <c r="AT28" s="313" t="n">
        <f aca="false">+AT27+1</f>
        <v>36720</v>
      </c>
      <c r="AU28" s="15"/>
      <c r="AV28" s="287" t="n">
        <v>120000</v>
      </c>
      <c r="AW28" s="15"/>
      <c r="AX28" s="15" t="n">
        <v>40000</v>
      </c>
      <c r="AY28" s="15"/>
      <c r="AZ28" s="275" t="n">
        <f aca="false">+AX28+AV28</f>
        <v>160000</v>
      </c>
      <c r="BA28" s="287" t="n">
        <f aca="false">IF(+AH28-AV28=0,"",AH28-AV28)</f>
        <v>-50000</v>
      </c>
      <c r="BB28" s="15"/>
      <c r="BC28" s="275" t="n">
        <f aca="false">+BB28+BA28</f>
        <v>-50000</v>
      </c>
      <c r="BD28" s="15"/>
      <c r="BE28" s="287" t="n">
        <f aca="false">IF(ISNUMBER(BA28),0,65000)</f>
        <v>0</v>
      </c>
      <c r="BF28" s="15" t="n">
        <f aca="false">IF(ISNUMBER(BB28),0,40000)</f>
        <v>40000</v>
      </c>
      <c r="BG28" s="15" t="n">
        <f aca="false">+BE28+BF28</f>
        <v>40000</v>
      </c>
      <c r="BH28" s="275" t="n">
        <f aca="false">IF(ISNUMBER(BC28),0,AZ28-BG28)</f>
        <v>0</v>
      </c>
      <c r="BI28" s="15"/>
      <c r="BJ28" s="314" t="n">
        <f aca="false">IF(ISNUMBER(BC28),BC28,BH28)</f>
        <v>-50000</v>
      </c>
      <c r="BK28" s="315"/>
      <c r="BL28" s="316" t="s">
        <v>95</v>
      </c>
      <c r="BM28" s="317" t="n">
        <f aca="false">+BM27+1</f>
        <v>36720</v>
      </c>
      <c r="BN28" s="318"/>
      <c r="BO28" s="319" t="n">
        <f aca="false">+[1]Sheet1!Y596</f>
        <v>105</v>
      </c>
      <c r="BP28" s="263" t="n">
        <f aca="false">+[1]Sheet1!Z596</f>
        <v>79</v>
      </c>
      <c r="BQ28" s="320" t="n">
        <f aca="false">+(BO28+BP28)/2</f>
        <v>92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96</v>
      </c>
      <c r="B29" s="312" t="n">
        <f aca="false">+B28+1</f>
        <v>14</v>
      </c>
      <c r="C29" s="270" t="n">
        <v>60000</v>
      </c>
      <c r="D29" s="271"/>
      <c r="E29" s="272"/>
      <c r="F29" s="271"/>
      <c r="G29" s="273"/>
      <c r="H29" s="273"/>
      <c r="I29" s="273"/>
      <c r="J29" s="273"/>
      <c r="K29" s="274" t="n">
        <f aca="false">SUM(C29:J29)</f>
        <v>60000</v>
      </c>
      <c r="L29" s="275"/>
      <c r="M29" s="270" t="n">
        <v>10000</v>
      </c>
      <c r="N29" s="276"/>
      <c r="O29" s="272"/>
      <c r="P29" s="276"/>
      <c r="Q29" s="277" t="n">
        <v>30000</v>
      </c>
      <c r="R29" s="277"/>
      <c r="S29" s="277"/>
      <c r="T29" s="277"/>
      <c r="U29" s="278" t="n">
        <f aca="false">SUM(M29:T29)</f>
        <v>40000</v>
      </c>
      <c r="V29" s="15"/>
      <c r="W29" s="279" t="n">
        <f aca="false">IF(AP29=1,0,IF((65000-M29-C29)&lt;0,0,65000-M29-C29))</f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100000</v>
      </c>
      <c r="AG29" s="15"/>
      <c r="AH29" s="284" t="n">
        <f aca="false">C29+M29+W29</f>
        <v>70000</v>
      </c>
      <c r="AI29" s="15" t="n">
        <f aca="false">E29+O29+Y29</f>
        <v>0</v>
      </c>
      <c r="AJ29" s="285" t="n">
        <f aca="false">AC29+AB29+AA29+T29+S29+R29+Q29+J29+I29+H29+G29</f>
        <v>30000</v>
      </c>
      <c r="AK29" s="15"/>
      <c r="AL29" s="277" t="n">
        <f aca="false">C29+M29</f>
        <v>70000</v>
      </c>
      <c r="AM29" s="277" t="n">
        <f aca="false">W29</f>
        <v>0</v>
      </c>
      <c r="AN29" s="277" t="n">
        <f aca="false">SUM(AL29:AM29)</f>
        <v>70000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36721</v>
      </c>
      <c r="AT29" s="313" t="n">
        <f aca="false">+AT28+1</f>
        <v>36721</v>
      </c>
      <c r="AU29" s="15"/>
      <c r="AV29" s="287" t="n">
        <v>75000</v>
      </c>
      <c r="AW29" s="15"/>
      <c r="AX29" s="15" t="n">
        <v>40000</v>
      </c>
      <c r="AY29" s="15"/>
      <c r="AZ29" s="275" t="n">
        <f aca="false">+AX29+AV29</f>
        <v>115000</v>
      </c>
      <c r="BA29" s="287" t="n">
        <f aca="false">IF(+AH29-AV29=0,"",AH29-AV29)</f>
        <v>-5000</v>
      </c>
      <c r="BB29" s="15"/>
      <c r="BC29" s="275" t="n">
        <f aca="false">+BB29+BA29</f>
        <v>-5000</v>
      </c>
      <c r="BD29" s="15"/>
      <c r="BE29" s="287" t="n">
        <f aca="false">IF(ISNUMBER(BA29),0,65000)</f>
        <v>0</v>
      </c>
      <c r="BF29" s="15" t="n">
        <f aca="false">IF(ISNUMBER(BB29),0,40000)</f>
        <v>40000</v>
      </c>
      <c r="BG29" s="15" t="n">
        <f aca="false">+BE29+BF29</f>
        <v>40000</v>
      </c>
      <c r="BH29" s="275" t="n">
        <f aca="false">IF(ISNUMBER(BC29),0,AZ29-BG29)</f>
        <v>0</v>
      </c>
      <c r="BI29" s="15"/>
      <c r="BJ29" s="314" t="n">
        <f aca="false">IF(ISNUMBER(BC29),BC29,BH29)</f>
        <v>-5000</v>
      </c>
      <c r="BK29" s="315"/>
      <c r="BL29" s="316" t="s">
        <v>96</v>
      </c>
      <c r="BM29" s="317" t="n">
        <f aca="false">+BM28+1</f>
        <v>36721</v>
      </c>
      <c r="BN29" s="318"/>
      <c r="BO29" s="319" t="n">
        <f aca="false">+[1]Sheet1!Y597</f>
        <v>102</v>
      </c>
      <c r="BP29" s="263" t="n">
        <f aca="false">+[1]Sheet1!Z597</f>
        <v>80</v>
      </c>
      <c r="BQ29" s="320" t="n">
        <f aca="false">+(BO29+BP29)/2</f>
        <v>91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90</v>
      </c>
      <c r="B30" s="312" t="n">
        <f aca="false">+B29+1</f>
        <v>15</v>
      </c>
      <c r="C30" s="270" t="n">
        <v>95000</v>
      </c>
      <c r="D30" s="271"/>
      <c r="E30" s="272"/>
      <c r="F30" s="271"/>
      <c r="G30" s="273"/>
      <c r="H30" s="273"/>
      <c r="I30" s="273"/>
      <c r="J30" s="273"/>
      <c r="K30" s="274" t="n">
        <f aca="false">SUM(C30:J30)</f>
        <v>95000</v>
      </c>
      <c r="L30" s="275"/>
      <c r="M30" s="270" t="n">
        <v>10000</v>
      </c>
      <c r="N30" s="276"/>
      <c r="O30" s="272"/>
      <c r="P30" s="276"/>
      <c r="Q30" s="277" t="n">
        <v>30000</v>
      </c>
      <c r="R30" s="277"/>
      <c r="S30" s="277"/>
      <c r="T30" s="277"/>
      <c r="U30" s="278" t="n">
        <f aca="false">SUM(M30:T30)</f>
        <v>40000</v>
      </c>
      <c r="V30" s="15"/>
      <c r="W30" s="279" t="n"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135000</v>
      </c>
      <c r="AG30" s="15"/>
      <c r="AH30" s="284" t="n">
        <f aca="false">C30+M30+W30</f>
        <v>105000</v>
      </c>
      <c r="AI30" s="15" t="n">
        <f aca="false">E30+O30+Y30</f>
        <v>0</v>
      </c>
      <c r="AJ30" s="285" t="n">
        <f aca="false">AC30+AB30+AA30+T30+S30+R30+Q30+J30+I30+H30+G30</f>
        <v>30000</v>
      </c>
      <c r="AK30" s="15"/>
      <c r="AL30" s="277" t="n">
        <f aca="false">C30+M30</f>
        <v>105000</v>
      </c>
      <c r="AM30" s="277" t="n">
        <f aca="false">W30</f>
        <v>0</v>
      </c>
      <c r="AN30" s="277" t="n">
        <f aca="false">SUM(AL30:AM30)</f>
        <v>105000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36722</v>
      </c>
      <c r="AT30" s="313" t="n">
        <f aca="false">+AT29+1</f>
        <v>36722</v>
      </c>
      <c r="AU30" s="15"/>
      <c r="AV30" s="287" t="n">
        <v>65000</v>
      </c>
      <c r="AW30" s="15"/>
      <c r="AX30" s="15" t="n">
        <v>40000</v>
      </c>
      <c r="AY30" s="15"/>
      <c r="AZ30" s="275" t="n">
        <f aca="false">+AX30+AV30</f>
        <v>105000</v>
      </c>
      <c r="BA30" s="287" t="n">
        <v>0</v>
      </c>
      <c r="BB30" s="15"/>
      <c r="BC30" s="275" t="n">
        <f aca="false">+BB30+BA30</f>
        <v>0</v>
      </c>
      <c r="BD30" s="15"/>
      <c r="BE30" s="287" t="n">
        <f aca="false">IF(ISNUMBER(BA30),0,65000)</f>
        <v>0</v>
      </c>
      <c r="BF30" s="15" t="n">
        <f aca="false">IF(ISNUMBER(BB30),0,40000)</f>
        <v>40000</v>
      </c>
      <c r="BG30" s="15" t="n">
        <f aca="false">+BE30+BF30</f>
        <v>40000</v>
      </c>
      <c r="BH30" s="275" t="n">
        <f aca="false">IF(ISNUMBER(BC30),0,AZ30-BG30)</f>
        <v>0</v>
      </c>
      <c r="BI30" s="15"/>
      <c r="BJ30" s="314" t="n">
        <f aca="false">IF(ISNUMBER(BC30),BC30,BH30)</f>
        <v>0</v>
      </c>
      <c r="BK30" s="315"/>
      <c r="BL30" s="316" t="s">
        <v>90</v>
      </c>
      <c r="BM30" s="317" t="n">
        <f aca="false">+BM29+1</f>
        <v>36722</v>
      </c>
      <c r="BN30" s="318"/>
      <c r="BO30" s="319" t="n">
        <f aca="false">+[1]Sheet1!Y598</f>
        <v>104</v>
      </c>
      <c r="BP30" s="263" t="n">
        <f aca="false">+[1]Sheet1!Z598</f>
        <v>81</v>
      </c>
      <c r="BQ30" s="320" t="n">
        <f aca="false">+(BO30+BP30)/2</f>
        <v>92.5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91</v>
      </c>
      <c r="B31" s="312" t="n">
        <f aca="false">+B30+1</f>
        <v>16</v>
      </c>
      <c r="C31" s="270" t="n">
        <v>60000</v>
      </c>
      <c r="D31" s="271"/>
      <c r="E31" s="272"/>
      <c r="F31" s="271"/>
      <c r="G31" s="273"/>
      <c r="H31" s="273"/>
      <c r="I31" s="273"/>
      <c r="J31" s="273"/>
      <c r="K31" s="274" t="n">
        <f aca="false">SUM(C31:J31)</f>
        <v>60000</v>
      </c>
      <c r="L31" s="275"/>
      <c r="M31" s="270" t="n">
        <v>10000</v>
      </c>
      <c r="N31" s="276"/>
      <c r="O31" s="272"/>
      <c r="P31" s="276"/>
      <c r="Q31" s="277" t="n">
        <v>30000</v>
      </c>
      <c r="R31" s="277"/>
      <c r="S31" s="277"/>
      <c r="T31" s="277"/>
      <c r="U31" s="278" t="n">
        <f aca="false">SUM(M31:T31)</f>
        <v>40000</v>
      </c>
      <c r="V31" s="15"/>
      <c r="W31" s="279" t="n"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100000</v>
      </c>
      <c r="AG31" s="15"/>
      <c r="AH31" s="284" t="n">
        <f aca="false">C31+M31+W31</f>
        <v>70000</v>
      </c>
      <c r="AI31" s="15" t="n">
        <f aca="false">E31+O31+Y31</f>
        <v>0</v>
      </c>
      <c r="AJ31" s="285" t="n">
        <f aca="false">AC31+AB31+AA31+T31+S31+R31+Q31+J31+I31+H31+G31</f>
        <v>30000</v>
      </c>
      <c r="AK31" s="15"/>
      <c r="AL31" s="277" t="n">
        <f aca="false">C31+M31</f>
        <v>70000</v>
      </c>
      <c r="AM31" s="277" t="n">
        <f aca="false">W31</f>
        <v>0</v>
      </c>
      <c r="AN31" s="277" t="n">
        <f aca="false">SUM(AL31:AM31)</f>
        <v>70000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36723</v>
      </c>
      <c r="AT31" s="313" t="n">
        <f aca="false">+AT30+1</f>
        <v>36723</v>
      </c>
      <c r="AU31" s="15"/>
      <c r="AV31" s="287" t="n">
        <v>65000</v>
      </c>
      <c r="AW31" s="15"/>
      <c r="AX31" s="15" t="n">
        <v>40000</v>
      </c>
      <c r="AY31" s="15"/>
      <c r="AZ31" s="275" t="n">
        <f aca="false">+AX31+AV31</f>
        <v>105000</v>
      </c>
      <c r="BA31" s="287" t="n">
        <v>0</v>
      </c>
      <c r="BB31" s="15"/>
      <c r="BC31" s="275" t="n">
        <f aca="false">+BB31+BA31</f>
        <v>0</v>
      </c>
      <c r="BD31" s="15"/>
      <c r="BE31" s="287" t="n">
        <f aca="false">IF(ISNUMBER(BA31),0,65000)</f>
        <v>0</v>
      </c>
      <c r="BF31" s="15" t="n">
        <f aca="false">IF(ISNUMBER(BB31),0,40000)</f>
        <v>40000</v>
      </c>
      <c r="BG31" s="15" t="n">
        <f aca="false">+BE31+BF31</f>
        <v>40000</v>
      </c>
      <c r="BH31" s="275" t="n">
        <f aca="false">IF(ISNUMBER(BC31),0,AZ31-BG31)</f>
        <v>0</v>
      </c>
      <c r="BI31" s="15"/>
      <c r="BJ31" s="314" t="n">
        <f aca="false">IF(ISNUMBER(BC31),BC31,BH31)</f>
        <v>0</v>
      </c>
      <c r="BK31" s="315"/>
      <c r="BL31" s="316" t="s">
        <v>91</v>
      </c>
      <c r="BM31" s="317" t="n">
        <f aca="false">+BM30+1</f>
        <v>36723</v>
      </c>
      <c r="BN31" s="318"/>
      <c r="BO31" s="319" t="n">
        <f aca="false">+[1]Sheet1!Y599</f>
        <v>106</v>
      </c>
      <c r="BP31" s="263" t="n">
        <f aca="false">+[1]Sheet1!Z599</f>
        <v>82</v>
      </c>
      <c r="BQ31" s="320" t="n">
        <f aca="false">+(BO31+BP31)/2</f>
        <v>94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92</v>
      </c>
      <c r="B32" s="312" t="n">
        <f aca="false">+B31+1</f>
        <v>17</v>
      </c>
      <c r="C32" s="270" t="n">
        <v>80000</v>
      </c>
      <c r="D32" s="271"/>
      <c r="E32" s="272"/>
      <c r="F32" s="271"/>
      <c r="G32" s="273"/>
      <c r="H32" s="273"/>
      <c r="I32" s="273"/>
      <c r="J32" s="273" t="n">
        <v>0</v>
      </c>
      <c r="K32" s="274" t="n">
        <f aca="false">SUM(C32:J32)</f>
        <v>80000</v>
      </c>
      <c r="L32" s="275"/>
      <c r="M32" s="270" t="n">
        <v>10000</v>
      </c>
      <c r="N32" s="276"/>
      <c r="O32" s="272"/>
      <c r="P32" s="276"/>
      <c r="Q32" s="277" t="n">
        <v>30000</v>
      </c>
      <c r="R32" s="277"/>
      <c r="S32" s="277"/>
      <c r="T32" s="277"/>
      <c r="U32" s="278" t="n">
        <f aca="false">SUM(M32:T32)</f>
        <v>40000</v>
      </c>
      <c r="V32" s="15"/>
      <c r="W32" s="279" t="n">
        <f aca="false">IF(AP32=1,0,IF((65000-M32-C32)&lt;0,0,65000-M32-C32))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120000</v>
      </c>
      <c r="AG32" s="15"/>
      <c r="AH32" s="284" t="n">
        <f aca="false">C32+M32+W32</f>
        <v>90000</v>
      </c>
      <c r="AI32" s="15" t="n">
        <f aca="false">E32+O32+Y32</f>
        <v>0</v>
      </c>
      <c r="AJ32" s="285" t="n">
        <f aca="false">AC32+AB32+AA32+T32+S32+R32+Q32+J32+I32+H32+G32</f>
        <v>30000</v>
      </c>
      <c r="AK32" s="15"/>
      <c r="AL32" s="277" t="n">
        <f aca="false">C32+M32</f>
        <v>90000</v>
      </c>
      <c r="AM32" s="277" t="n">
        <f aca="false">W32</f>
        <v>0</v>
      </c>
      <c r="AN32" s="277" t="n">
        <f aca="false">SUM(AL32:AM32)</f>
        <v>90000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36724</v>
      </c>
      <c r="AT32" s="313" t="n">
        <f aca="false">+AT31+1</f>
        <v>36724</v>
      </c>
      <c r="AU32" s="15"/>
      <c r="AV32" s="287" t="n">
        <v>110000</v>
      </c>
      <c r="AW32" s="15"/>
      <c r="AX32" s="15" t="n">
        <v>40000</v>
      </c>
      <c r="AY32" s="15"/>
      <c r="AZ32" s="275" t="n">
        <f aca="false">+AX32+AV32</f>
        <v>150000</v>
      </c>
      <c r="BA32" s="287" t="n">
        <f aca="false">IF(+AH32-AV32=0,"",AH32-AV32)</f>
        <v>-20000</v>
      </c>
      <c r="BB32" s="15"/>
      <c r="BC32" s="275" t="n">
        <f aca="false">+BB32+BA32</f>
        <v>-20000</v>
      </c>
      <c r="BD32" s="15"/>
      <c r="BE32" s="287" t="n">
        <f aca="false">IF(ISNUMBER(BA32),0,65000)</f>
        <v>0</v>
      </c>
      <c r="BF32" s="15" t="n">
        <f aca="false">IF(ISNUMBER(BB32),0,40000)</f>
        <v>40000</v>
      </c>
      <c r="BG32" s="15" t="n">
        <f aca="false">+BE32+BF32</f>
        <v>40000</v>
      </c>
      <c r="BH32" s="275" t="n">
        <f aca="false">IF(ISNUMBER(BC32),0,AZ32-BG32)</f>
        <v>0</v>
      </c>
      <c r="BI32" s="15"/>
      <c r="BJ32" s="314" t="n">
        <f aca="false">IF(ISNUMBER(BC32),BC32,BH32)</f>
        <v>-20000</v>
      </c>
      <c r="BK32" s="315"/>
      <c r="BL32" s="316" t="s">
        <v>92</v>
      </c>
      <c r="BM32" s="317" t="n">
        <f aca="false">+BM31+1</f>
        <v>36724</v>
      </c>
      <c r="BN32" s="318"/>
      <c r="BO32" s="319" t="n">
        <f aca="false">+[1]Sheet1!Y600</f>
        <v>102</v>
      </c>
      <c r="BP32" s="263" t="n">
        <f aca="false">+[1]Sheet1!Z600</f>
        <v>76</v>
      </c>
      <c r="BQ32" s="320" t="n">
        <f aca="false">+(BO32+BP32)/2</f>
        <v>89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93</v>
      </c>
      <c r="B33" s="312" t="n">
        <f aca="false">+B32+1</f>
        <v>18</v>
      </c>
      <c r="C33" s="270" t="n">
        <v>65000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65000</v>
      </c>
      <c r="L33" s="275"/>
      <c r="M33" s="270" t="n">
        <v>10000</v>
      </c>
      <c r="N33" s="276"/>
      <c r="O33" s="272"/>
      <c r="P33" s="276"/>
      <c r="Q33" s="277" t="n">
        <v>30000</v>
      </c>
      <c r="R33" s="277"/>
      <c r="S33" s="277"/>
      <c r="T33" s="277"/>
      <c r="U33" s="278" t="n">
        <f aca="false">SUM(M33:T33)</f>
        <v>40000</v>
      </c>
      <c r="V33" s="15"/>
      <c r="W33" s="279" t="n">
        <f aca="false">IF(AP33=1,0,IF((65000-M33-C33)&lt;0,0,65000-M33-C33))</f>
        <v>0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0</v>
      </c>
      <c r="AE33" s="15"/>
      <c r="AF33" s="283" t="n">
        <f aca="false">+AD33+U33+K33</f>
        <v>105000</v>
      </c>
      <c r="AG33" s="15"/>
      <c r="AH33" s="284" t="n">
        <f aca="false">C33+M33+W33</f>
        <v>75000</v>
      </c>
      <c r="AI33" s="15" t="n">
        <f aca="false">E33+O33+Y33</f>
        <v>0</v>
      </c>
      <c r="AJ33" s="285" t="n">
        <f aca="false">AC33+AB33+AA33+T33+S33+R33+Q33+J33+I33+H33+G33</f>
        <v>30000</v>
      </c>
      <c r="AK33" s="15"/>
      <c r="AL33" s="277" t="n">
        <f aca="false">C33+M33</f>
        <v>75000</v>
      </c>
      <c r="AM33" s="277" t="n">
        <f aca="false">W33</f>
        <v>0</v>
      </c>
      <c r="AN33" s="277" t="n">
        <f aca="false">SUM(AL33:AM33)</f>
        <v>75000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36725</v>
      </c>
      <c r="AT33" s="313" t="n">
        <f aca="false">+AT32+1</f>
        <v>36725</v>
      </c>
      <c r="AU33" s="15"/>
      <c r="AV33" s="287" t="n">
        <v>65000</v>
      </c>
      <c r="AW33" s="15"/>
      <c r="AX33" s="15" t="n">
        <v>40000</v>
      </c>
      <c r="AY33" s="15"/>
      <c r="AZ33" s="275" t="n">
        <f aca="false">+AX33+AV33</f>
        <v>105000</v>
      </c>
      <c r="BA33" s="287" t="n">
        <f aca="false">IF(+AH33-AV33=0,"",AH33-AV33)</f>
        <v>10000</v>
      </c>
      <c r="BB33" s="15"/>
      <c r="BC33" s="275" t="n">
        <f aca="false">+BB33+BA33</f>
        <v>10000</v>
      </c>
      <c r="BD33" s="15"/>
      <c r="BE33" s="287" t="n">
        <f aca="false">IF(ISNUMBER(BA33),0,65000)</f>
        <v>0</v>
      </c>
      <c r="BF33" s="15" t="n">
        <f aca="false">IF(ISNUMBER(BB33),0,40000)</f>
        <v>40000</v>
      </c>
      <c r="BG33" s="15" t="n">
        <f aca="false">+BE33+BF33</f>
        <v>40000</v>
      </c>
      <c r="BH33" s="275" t="n">
        <f aca="false">IF(ISNUMBER(BC33),0,AZ33-BG33)</f>
        <v>0</v>
      </c>
      <c r="BI33" s="15"/>
      <c r="BJ33" s="314" t="n">
        <f aca="false">IF(ISNUMBER(BC33),BC33,BH33)</f>
        <v>10000</v>
      </c>
      <c r="BK33" s="315"/>
      <c r="BL33" s="316" t="s">
        <v>93</v>
      </c>
      <c r="BM33" s="317" t="n">
        <f aca="false">+BM32+1</f>
        <v>36725</v>
      </c>
      <c r="BN33" s="318"/>
      <c r="BO33" s="319" t="n">
        <f aca="false">+[1]Sheet1!Y601</f>
        <v>102</v>
      </c>
      <c r="BP33" s="263" t="n">
        <f aca="false">+[1]Sheet1!Z601</f>
        <v>77</v>
      </c>
      <c r="BQ33" s="320" t="n">
        <f aca="false">+(BO33+BP33)/2</f>
        <v>89.5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94</v>
      </c>
      <c r="B34" s="312" t="n">
        <f aca="false">+B33+1</f>
        <v>19</v>
      </c>
      <c r="C34" s="270" t="n">
        <v>100000</v>
      </c>
      <c r="D34" s="271"/>
      <c r="E34" s="272"/>
      <c r="F34" s="271"/>
      <c r="G34" s="273"/>
      <c r="H34" s="273"/>
      <c r="I34" s="273"/>
      <c r="J34" s="273" t="n">
        <v>0</v>
      </c>
      <c r="K34" s="274" t="n">
        <f aca="false">SUM(C34:J34)</f>
        <v>100000</v>
      </c>
      <c r="L34" s="275"/>
      <c r="M34" s="270" t="n">
        <v>20000</v>
      </c>
      <c r="N34" s="276"/>
      <c r="O34" s="272"/>
      <c r="P34" s="276"/>
      <c r="Q34" s="277" t="n">
        <v>30000</v>
      </c>
      <c r="R34" s="277"/>
      <c r="S34" s="277"/>
      <c r="T34" s="277"/>
      <c r="U34" s="278" t="n">
        <f aca="false">SUM(M34:T34)</f>
        <v>50000</v>
      </c>
      <c r="V34" s="15"/>
      <c r="W34" s="279" t="n">
        <f aca="false">IF(AP34=1,0,IF((65000-M34-C34)&lt;0,0,65000-M34-C34))</f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150000</v>
      </c>
      <c r="AG34" s="15"/>
      <c r="AH34" s="284" t="n">
        <f aca="false">C34+M34+W34</f>
        <v>120000</v>
      </c>
      <c r="AI34" s="15" t="n">
        <f aca="false">E34+O34+Y34</f>
        <v>0</v>
      </c>
      <c r="AJ34" s="285" t="n">
        <f aca="false">AC34+AB34+AA34+T34+S34+R34+Q34+J34+I34+H34+G34</f>
        <v>30000</v>
      </c>
      <c r="AK34" s="15"/>
      <c r="AL34" s="277" t="n">
        <f aca="false">C34+M34</f>
        <v>120000</v>
      </c>
      <c r="AM34" s="277" t="n">
        <f aca="false">W34</f>
        <v>0</v>
      </c>
      <c r="AN34" s="277" t="n">
        <f aca="false">SUM(AL34:AM34)</f>
        <v>120000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36726</v>
      </c>
      <c r="AT34" s="313" t="n">
        <f aca="false">+AT33+1</f>
        <v>36726</v>
      </c>
      <c r="AU34" s="15"/>
      <c r="AV34" s="287" t="n">
        <v>65000</v>
      </c>
      <c r="AW34" s="15"/>
      <c r="AX34" s="15" t="n">
        <v>40000</v>
      </c>
      <c r="AY34" s="15"/>
      <c r="AZ34" s="275" t="n">
        <f aca="false">+AX34+AV34</f>
        <v>105000</v>
      </c>
      <c r="BA34" s="287" t="n">
        <f aca="false">IF(+AH34-AV34=0,"",AH34-AV34)</f>
        <v>55000</v>
      </c>
      <c r="BB34" s="15"/>
      <c r="BC34" s="275" t="n">
        <f aca="false">+BB34+BA34</f>
        <v>55000</v>
      </c>
      <c r="BD34" s="15"/>
      <c r="BE34" s="287" t="n">
        <f aca="false">IF(ISNUMBER(BA34),0,65000)</f>
        <v>0</v>
      </c>
      <c r="BF34" s="15" t="n">
        <f aca="false">IF(ISNUMBER(BB34),0,40000)</f>
        <v>40000</v>
      </c>
      <c r="BG34" s="15" t="n">
        <f aca="false">+BE34+BF34</f>
        <v>40000</v>
      </c>
      <c r="BH34" s="275" t="n">
        <f aca="false">IF(ISNUMBER(BC34),0,AZ34-BG34)</f>
        <v>0</v>
      </c>
      <c r="BI34" s="15"/>
      <c r="BJ34" s="314" t="n">
        <f aca="false">IF(ISNUMBER(BC34),BC34,BH34)</f>
        <v>55000</v>
      </c>
      <c r="BK34" s="315"/>
      <c r="BL34" s="316" t="s">
        <v>94</v>
      </c>
      <c r="BM34" s="317" t="n">
        <f aca="false">+BM33+1</f>
        <v>36726</v>
      </c>
      <c r="BN34" s="318"/>
      <c r="BO34" s="319" t="n">
        <f aca="false">+[1]Sheet1!Y602</f>
        <v>104</v>
      </c>
      <c r="BP34" s="263" t="n">
        <f aca="false">+[1]Sheet1!Z602</f>
        <v>80</v>
      </c>
      <c r="BQ34" s="320" t="n">
        <f aca="false">+(BO34+BP34)/2</f>
        <v>92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95</v>
      </c>
      <c r="B35" s="312" t="n">
        <f aca="false">+B34+1</f>
        <v>20</v>
      </c>
      <c r="C35" s="270" t="n">
        <v>60000</v>
      </c>
      <c r="D35" s="271"/>
      <c r="E35" s="272"/>
      <c r="F35" s="271"/>
      <c r="G35" s="273" t="n">
        <v>0</v>
      </c>
      <c r="H35" s="273"/>
      <c r="I35" s="273"/>
      <c r="J35" s="273" t="n">
        <v>0</v>
      </c>
      <c r="K35" s="274" t="n">
        <f aca="false">SUM(C35:J35)</f>
        <v>60000</v>
      </c>
      <c r="L35" s="275"/>
      <c r="M35" s="270" t="n">
        <v>10000</v>
      </c>
      <c r="N35" s="276"/>
      <c r="O35" s="272"/>
      <c r="P35" s="276"/>
      <c r="Q35" s="277" t="n">
        <v>30000</v>
      </c>
      <c r="R35" s="277"/>
      <c r="S35" s="277"/>
      <c r="T35" s="277"/>
      <c r="U35" s="278" t="n">
        <f aca="false">SUM(M35:T35)</f>
        <v>40000</v>
      </c>
      <c r="V35" s="15"/>
      <c r="W35" s="279" t="n">
        <f aca="false">IF(AP35=1,0,IF((65000-M35-C35)&lt;0,0,65000-M35-C35))</f>
        <v>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0</v>
      </c>
      <c r="AE35" s="15"/>
      <c r="AF35" s="283" t="n">
        <f aca="false">+AD35+U35+K35</f>
        <v>100000</v>
      </c>
      <c r="AG35" s="15"/>
      <c r="AH35" s="284" t="n">
        <f aca="false">C35+M35+W35</f>
        <v>70000</v>
      </c>
      <c r="AI35" s="15" t="n">
        <f aca="false">E35+O35+Y35</f>
        <v>0</v>
      </c>
      <c r="AJ35" s="285" t="n">
        <f aca="false">AC35+AB35+AA35+T35+S35+R35+Q35+J35+I35+H35+G35</f>
        <v>30000</v>
      </c>
      <c r="AK35" s="15"/>
      <c r="AL35" s="277" t="n">
        <f aca="false">C35+M35</f>
        <v>70000</v>
      </c>
      <c r="AM35" s="277" t="n">
        <f aca="false">W35</f>
        <v>0</v>
      </c>
      <c r="AN35" s="277" t="n">
        <f aca="false">SUM(AL35:AM35)</f>
        <v>70000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36727</v>
      </c>
      <c r="AT35" s="313" t="n">
        <f aca="false">+AT34+1</f>
        <v>36727</v>
      </c>
      <c r="AU35" s="15"/>
      <c r="AV35" s="287" t="n">
        <v>65000</v>
      </c>
      <c r="AW35" s="15"/>
      <c r="AX35" s="15" t="n">
        <v>40000</v>
      </c>
      <c r="AY35" s="15"/>
      <c r="AZ35" s="275" t="n">
        <f aca="false">+AX35+AV35</f>
        <v>105000</v>
      </c>
      <c r="BA35" s="287" t="n">
        <f aca="false">IF(+AH35-AV35=0,"",AH35-AV35)</f>
        <v>5000</v>
      </c>
      <c r="BB35" s="15"/>
      <c r="BC35" s="275" t="n">
        <f aca="false">+BB35+BA35</f>
        <v>5000</v>
      </c>
      <c r="BD35" s="15"/>
      <c r="BE35" s="287" t="n">
        <f aca="false">IF(ISNUMBER(BA35),0,65000)</f>
        <v>0</v>
      </c>
      <c r="BF35" s="15" t="n">
        <f aca="false">IF(ISNUMBER(BB35),0,40000)</f>
        <v>40000</v>
      </c>
      <c r="BG35" s="15" t="n">
        <f aca="false">+BE35+BF35</f>
        <v>40000</v>
      </c>
      <c r="BH35" s="275" t="n">
        <f aca="false">IF(ISNUMBER(BC35),0,AZ35-BG35)</f>
        <v>0</v>
      </c>
      <c r="BI35" s="15"/>
      <c r="BJ35" s="314" t="n">
        <f aca="false">IF(ISNUMBER(BC35),BC35,BH35)</f>
        <v>5000</v>
      </c>
      <c r="BK35" s="315"/>
      <c r="BL35" s="316" t="s">
        <v>95</v>
      </c>
      <c r="BM35" s="317" t="n">
        <f aca="false">+BM34+1</f>
        <v>36727</v>
      </c>
      <c r="BN35" s="318"/>
      <c r="BO35" s="319" t="n">
        <f aca="false">+[1]Sheet1!Y603</f>
        <v>105</v>
      </c>
      <c r="BP35" s="263" t="n">
        <f aca="false">+[1]Sheet1!Z603</f>
        <v>77</v>
      </c>
      <c r="BQ35" s="320" t="n">
        <f aca="false">+(BO35+BP35)/2</f>
        <v>91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2.75" hidden="false" customHeight="false" outlineLevel="0" collapsed="false">
      <c r="A36" s="15" t="s">
        <v>96</v>
      </c>
      <c r="B36" s="312" t="n">
        <f aca="false">+B35+1</f>
        <v>21</v>
      </c>
      <c r="C36" s="270" t="n">
        <v>40000</v>
      </c>
      <c r="D36" s="271"/>
      <c r="E36" s="272"/>
      <c r="F36" s="271"/>
      <c r="G36" s="273" t="n">
        <v>0</v>
      </c>
      <c r="H36" s="273"/>
      <c r="I36" s="273"/>
      <c r="J36" s="273" t="n">
        <v>0</v>
      </c>
      <c r="K36" s="274" t="n">
        <f aca="false">SUM(C36:J36)</f>
        <v>40000</v>
      </c>
      <c r="L36" s="275"/>
      <c r="M36" s="270" t="n">
        <v>0</v>
      </c>
      <c r="N36" s="276"/>
      <c r="O36" s="272"/>
      <c r="P36" s="276"/>
      <c r="Q36" s="277" t="n">
        <v>30000</v>
      </c>
      <c r="R36" s="277"/>
      <c r="S36" s="277"/>
      <c r="T36" s="277"/>
      <c r="U36" s="278" t="n">
        <f aca="false">SUM(M36:T36)</f>
        <v>30000</v>
      </c>
      <c r="V36" s="15"/>
      <c r="W36" s="279" t="n">
        <f aca="false">IF(AP36=1,0,IF((65000-M36-C36)&lt;0,0,65000-M36-C36))</f>
        <v>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0</v>
      </c>
      <c r="AE36" s="15"/>
      <c r="AF36" s="283" t="n">
        <f aca="false">+AD36+U36+K36</f>
        <v>70000</v>
      </c>
      <c r="AG36" s="15"/>
      <c r="AH36" s="284" t="n">
        <f aca="false">C36+M36+W36</f>
        <v>40000</v>
      </c>
      <c r="AI36" s="15" t="n">
        <f aca="false">E36+O36+Y36</f>
        <v>0</v>
      </c>
      <c r="AJ36" s="285" t="n">
        <f aca="false">AC36+AB36+AA36+T36+S36+R36+Q36+J36+I36+H36+G36</f>
        <v>30000</v>
      </c>
      <c r="AK36" s="15"/>
      <c r="AL36" s="277" t="n">
        <f aca="false">C36+M36</f>
        <v>40000</v>
      </c>
      <c r="AM36" s="277" t="n">
        <f aca="false">W36</f>
        <v>0</v>
      </c>
      <c r="AN36" s="277" t="n">
        <f aca="false">SUM(AL36:AM36)</f>
        <v>40000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36728</v>
      </c>
      <c r="AT36" s="313" t="n">
        <f aca="false">+AT35+1</f>
        <v>36728</v>
      </c>
      <c r="AU36" s="15"/>
      <c r="AV36" s="287" t="n">
        <v>75000</v>
      </c>
      <c r="AW36" s="15"/>
      <c r="AX36" s="15" t="n">
        <v>40000</v>
      </c>
      <c r="AY36" s="15"/>
      <c r="AZ36" s="275" t="n">
        <f aca="false">+AX36+AV36</f>
        <v>115000</v>
      </c>
      <c r="BA36" s="287"/>
      <c r="BB36" s="15"/>
      <c r="BC36" s="275" t="n">
        <f aca="false">+BB36+BA36</f>
        <v>0</v>
      </c>
      <c r="BD36" s="15"/>
      <c r="BE36" s="287" t="n">
        <f aca="false">IF(ISNUMBER(BA36),0,65000)</f>
        <v>65000</v>
      </c>
      <c r="BF36" s="15" t="n">
        <f aca="false">IF(ISNUMBER(BB36),0,40000)</f>
        <v>40000</v>
      </c>
      <c r="BG36" s="15" t="n">
        <f aca="false">+BE36+BF36</f>
        <v>105000</v>
      </c>
      <c r="BH36" s="275" t="n">
        <f aca="false">IF(ISNUMBER(BC36),0,AZ36-BG36)</f>
        <v>0</v>
      </c>
      <c r="BI36" s="15"/>
      <c r="BJ36" s="314" t="n">
        <f aca="false">IF(ISNUMBER(BC36),BC36,BH36)</f>
        <v>0</v>
      </c>
      <c r="BK36" s="315"/>
      <c r="BL36" s="316" t="s">
        <v>96</v>
      </c>
      <c r="BM36" s="317" t="n">
        <f aca="false">+BM35+1</f>
        <v>36728</v>
      </c>
      <c r="BN36" s="318"/>
      <c r="BO36" s="319" t="n">
        <f aca="false">+[1]Sheet1!Y604</f>
        <v>102</v>
      </c>
      <c r="BP36" s="263" t="n">
        <f aca="false">+[1]Sheet1!Z604</f>
        <v>78</v>
      </c>
      <c r="BQ36" s="320" t="n">
        <f aca="false">+(BO36+BP36)/2</f>
        <v>90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90</v>
      </c>
      <c r="B37" s="312" t="n">
        <f aca="false">+B36+1</f>
        <v>22</v>
      </c>
      <c r="C37" s="270" t="n">
        <v>40000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40000</v>
      </c>
      <c r="L37" s="275"/>
      <c r="M37" s="270" t="n">
        <v>0</v>
      </c>
      <c r="N37" s="276"/>
      <c r="O37" s="272"/>
      <c r="P37" s="276"/>
      <c r="Q37" s="277" t="n">
        <v>30000</v>
      </c>
      <c r="R37" s="277"/>
      <c r="S37" s="277"/>
      <c r="T37" s="277"/>
      <c r="U37" s="278" t="n">
        <f aca="false">SUM(M37:T37)</f>
        <v>30000</v>
      </c>
      <c r="V37" s="15"/>
      <c r="W37" s="279" t="n">
        <v>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0</v>
      </c>
      <c r="AE37" s="15"/>
      <c r="AF37" s="283" t="n">
        <f aca="false">+AD37+U37+K37</f>
        <v>70000</v>
      </c>
      <c r="AG37" s="15"/>
      <c r="AH37" s="284" t="n">
        <f aca="false">C37+M37+W37</f>
        <v>40000</v>
      </c>
      <c r="AI37" s="15" t="n">
        <f aca="false">E37+O37+Y37</f>
        <v>0</v>
      </c>
      <c r="AJ37" s="285" t="n">
        <f aca="false">AC37+AB37+AA37+T37+S37+R37+Q37+J37+I37+H37+G37</f>
        <v>30000</v>
      </c>
      <c r="AK37" s="15"/>
      <c r="AL37" s="277" t="n">
        <f aca="false">C37+M37</f>
        <v>40000</v>
      </c>
      <c r="AM37" s="277" t="n">
        <f aca="false">W37</f>
        <v>0</v>
      </c>
      <c r="AN37" s="277" t="n">
        <f aca="false">SUM(AL37:AM37)</f>
        <v>40000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36729</v>
      </c>
      <c r="AT37" s="313" t="n">
        <f aca="false">+AT36+1</f>
        <v>36729</v>
      </c>
      <c r="AU37" s="15"/>
      <c r="AV37" s="287" t="n">
        <v>75000</v>
      </c>
      <c r="AW37" s="15"/>
      <c r="AX37" s="15" t="n">
        <v>40000</v>
      </c>
      <c r="AY37" s="15"/>
      <c r="AZ37" s="275" t="n">
        <f aca="false">+AX37+AV37</f>
        <v>115000</v>
      </c>
      <c r="BA37" s="287" t="n">
        <f aca="false">IF(+AH37-AV37=0,"",AH37-AV37)</f>
        <v>-35000</v>
      </c>
      <c r="BB37" s="15" t="n">
        <f aca="false">IF(+AJ37-AX37=0,"",AJ37-AX37)</f>
        <v>-10000</v>
      </c>
      <c r="BC37" s="275" t="n">
        <f aca="false">+BB37+BA37</f>
        <v>-45000</v>
      </c>
      <c r="BD37" s="15"/>
      <c r="BE37" s="287" t="n">
        <f aca="false">IF(ISNUMBER(BA37),0,75000)</f>
        <v>0</v>
      </c>
      <c r="BF37" s="15" t="n">
        <f aca="false">IF(ISNUMBER(BB37),0,40000)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-45000</v>
      </c>
      <c r="BK37" s="315"/>
      <c r="BL37" s="316" t="s">
        <v>90</v>
      </c>
      <c r="BM37" s="317" t="n">
        <f aca="false">+BM36+1</f>
        <v>36729</v>
      </c>
      <c r="BN37" s="318"/>
      <c r="BO37" s="319" t="n">
        <f aca="false">+[1]Sheet1!Y605</f>
        <v>96</v>
      </c>
      <c r="BP37" s="263" t="n">
        <f aca="false">+[1]Sheet1!Z605</f>
        <v>78</v>
      </c>
      <c r="BQ37" s="320" t="n">
        <f aca="false">+(BO37+BP37)/2</f>
        <v>87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91</v>
      </c>
      <c r="B38" s="312" t="n">
        <f aca="false">+B37+1</f>
        <v>23</v>
      </c>
      <c r="C38" s="355" t="n">
        <v>45000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45000</v>
      </c>
      <c r="L38" s="275"/>
      <c r="M38" s="270" t="n">
        <v>10000</v>
      </c>
      <c r="N38" s="276"/>
      <c r="O38" s="272"/>
      <c r="P38" s="276"/>
      <c r="Q38" s="277" t="n">
        <v>30000</v>
      </c>
      <c r="R38" s="277"/>
      <c r="S38" s="277"/>
      <c r="T38" s="277"/>
      <c r="U38" s="278" t="n">
        <f aca="false">SUM(M38:T38)</f>
        <v>40000</v>
      </c>
      <c r="V38" s="15"/>
      <c r="W38" s="279" t="n">
        <v>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0</v>
      </c>
      <c r="AE38" s="15"/>
      <c r="AF38" s="283" t="n">
        <f aca="false">+AD38+U38+K38</f>
        <v>85000</v>
      </c>
      <c r="AG38" s="15"/>
      <c r="AH38" s="284" t="n">
        <f aca="false">C38+M38+W38</f>
        <v>55000</v>
      </c>
      <c r="AI38" s="15" t="n">
        <f aca="false">E38+O38+Y38</f>
        <v>0</v>
      </c>
      <c r="AJ38" s="285" t="n">
        <f aca="false">AC38+AB38+AA38+T38+S38+R38+Q38+J38+I38+H38+G38</f>
        <v>30000</v>
      </c>
      <c r="AK38" s="15"/>
      <c r="AL38" s="277" t="n">
        <f aca="false">C38+M38</f>
        <v>55000</v>
      </c>
      <c r="AM38" s="277" t="n">
        <f aca="false">W38</f>
        <v>0</v>
      </c>
      <c r="AN38" s="277" t="n">
        <f aca="false">SUM(AL38:AM38)</f>
        <v>55000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36730</v>
      </c>
      <c r="AT38" s="313" t="n">
        <f aca="false">+AT37+1</f>
        <v>36730</v>
      </c>
      <c r="AU38" s="15"/>
      <c r="AV38" s="287" t="n">
        <v>75000</v>
      </c>
      <c r="AW38" s="15"/>
      <c r="AX38" s="15" t="n">
        <v>40000</v>
      </c>
      <c r="AY38" s="15"/>
      <c r="AZ38" s="275" t="n">
        <f aca="false">+AX38+AV38</f>
        <v>115000</v>
      </c>
      <c r="BA38" s="287" t="n">
        <f aca="false">IF(+AH38-AV38=0,"",AH38-AV38)</f>
        <v>-20000</v>
      </c>
      <c r="BB38" s="15" t="n">
        <f aca="false">IF(+AJ38-AX38=0,"",AJ38-AX38)</f>
        <v>-10000</v>
      </c>
      <c r="BC38" s="275" t="n">
        <f aca="false">+BB38+BA38</f>
        <v>-30000</v>
      </c>
      <c r="BD38" s="15"/>
      <c r="BE38" s="287" t="n">
        <f aca="false">IF(ISNUMBER(BA38),0,75000)</f>
        <v>0</v>
      </c>
      <c r="BF38" s="15" t="n">
        <f aca="false">IF(ISNUMBER(BB38),0,40000)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-30000</v>
      </c>
      <c r="BK38" s="315"/>
      <c r="BL38" s="316" t="s">
        <v>91</v>
      </c>
      <c r="BM38" s="317" t="n">
        <f aca="false">+BM37+1</f>
        <v>36730</v>
      </c>
      <c r="BN38" s="318"/>
      <c r="BO38" s="319" t="n">
        <f aca="false">+[1]Sheet1!Y606</f>
        <v>93</v>
      </c>
      <c r="BP38" s="263" t="n">
        <f aca="false">+[1]Sheet1!Z606</f>
        <v>74</v>
      </c>
      <c r="BQ38" s="320" t="n">
        <f aca="false">+(BO38+BP38)/2</f>
        <v>83.5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92</v>
      </c>
      <c r="B39" s="312" t="n">
        <f aca="false">+B38+1</f>
        <v>24</v>
      </c>
      <c r="C39" s="270" t="n">
        <v>50000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50000</v>
      </c>
      <c r="L39" s="275"/>
      <c r="M39" s="270" t="n">
        <v>40000</v>
      </c>
      <c r="N39" s="276"/>
      <c r="O39" s="272"/>
      <c r="P39" s="276"/>
      <c r="Q39" s="277" t="n">
        <v>2500</v>
      </c>
      <c r="R39" s="277"/>
      <c r="S39" s="277"/>
      <c r="T39" s="277"/>
      <c r="U39" s="278" t="n">
        <f aca="false">SUM(M39:T39)</f>
        <v>42500</v>
      </c>
      <c r="V39" s="15"/>
      <c r="W39" s="279" t="n">
        <f aca="false">IF(AP39=1,0,IF((65000-M39-C39)&lt;0,0,65000-M39-C39))</f>
        <v>0</v>
      </c>
      <c r="X39" s="280"/>
      <c r="Y39" s="272" t="n">
        <v>0</v>
      </c>
      <c r="Z39" s="281"/>
      <c r="AA39" s="272" t="n">
        <v>0</v>
      </c>
      <c r="AB39" s="273" t="n">
        <v>0</v>
      </c>
      <c r="AC39" s="282" t="n">
        <v>0</v>
      </c>
      <c r="AD39" s="274" t="n">
        <f aca="false">SUM(W39:AC39)</f>
        <v>0</v>
      </c>
      <c r="AE39" s="15"/>
      <c r="AF39" s="283" t="n">
        <f aca="false">+AD39+U39+K39</f>
        <v>92500</v>
      </c>
      <c r="AG39" s="15"/>
      <c r="AH39" s="284" t="n">
        <f aca="false">C39+M39+W39</f>
        <v>90000</v>
      </c>
      <c r="AI39" s="15" t="n">
        <f aca="false">E39+O39+Y39</f>
        <v>0</v>
      </c>
      <c r="AJ39" s="285" t="n">
        <f aca="false">AC39+AB39+AA39+T39+S39+R39+Q39+J39+I39+H39+G39</f>
        <v>2500</v>
      </c>
      <c r="AK39" s="15"/>
      <c r="AL39" s="277" t="n">
        <f aca="false">C39+M39</f>
        <v>90000</v>
      </c>
      <c r="AM39" s="277" t="n">
        <f aca="false">W39</f>
        <v>0</v>
      </c>
      <c r="AN39" s="277" t="n">
        <f aca="false">SUM(AL39:AM39)</f>
        <v>90000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36731</v>
      </c>
      <c r="AT39" s="313" t="n">
        <f aca="false">+AT38+1</f>
        <v>36731</v>
      </c>
      <c r="AU39" s="15"/>
      <c r="AV39" s="287" t="n">
        <v>75000</v>
      </c>
      <c r="AW39" s="15"/>
      <c r="AX39" s="15" t="n">
        <v>40000</v>
      </c>
      <c r="AY39" s="15"/>
      <c r="AZ39" s="275" t="n">
        <f aca="false">+AX39+AV39</f>
        <v>115000</v>
      </c>
      <c r="BA39" s="287" t="n">
        <f aca="false">IF(+AH39-AV39=0,"",AH39-AV39)</f>
        <v>15000</v>
      </c>
      <c r="BB39" s="15" t="n">
        <f aca="false">IF(+AJ39-AX39=0,"",AJ39-AX39)</f>
        <v>-37500</v>
      </c>
      <c r="BC39" s="275" t="n">
        <f aca="false">+BB39+BA39</f>
        <v>-22500</v>
      </c>
      <c r="BD39" s="15"/>
      <c r="BE39" s="287" t="n">
        <f aca="false">IF(ISNUMBER(BA39),0,75000)</f>
        <v>0</v>
      </c>
      <c r="BF39" s="15" t="n">
        <f aca="false">IF(ISNUMBER(BB39),0,40000)</f>
        <v>0</v>
      </c>
      <c r="BG39" s="15" t="n">
        <f aca="false">+BE39+BF39</f>
        <v>0</v>
      </c>
      <c r="BH39" s="275" t="n">
        <f aca="false">IF(ISNUMBER(BC39),0,AZ39-BG39)</f>
        <v>0</v>
      </c>
      <c r="BI39" s="15"/>
      <c r="BJ39" s="314" t="n">
        <f aca="false">IF(ISNUMBER(BC39),BC39,BH39)</f>
        <v>-22500</v>
      </c>
      <c r="BK39" s="315"/>
      <c r="BL39" s="316" t="s">
        <v>92</v>
      </c>
      <c r="BM39" s="317" t="n">
        <f aca="false">+BM38+1</f>
        <v>36731</v>
      </c>
      <c r="BN39" s="318"/>
      <c r="BO39" s="319" t="n">
        <f aca="false">+[1]Sheet1!Y607</f>
        <v>93</v>
      </c>
      <c r="BP39" s="263" t="n">
        <f aca="false">+[1]Sheet1!Z607</f>
        <v>71</v>
      </c>
      <c r="BQ39" s="320" t="n">
        <f aca="false">+(BO39+BP39)/2</f>
        <v>82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s">
        <v>93</v>
      </c>
      <c r="B40" s="312" t="n">
        <f aca="false">+B39+1</f>
        <v>25</v>
      </c>
      <c r="C40" s="270" t="n">
        <f aca="false">120000-30000</f>
        <v>90000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90000</v>
      </c>
      <c r="L40" s="275"/>
      <c r="M40" s="270" t="n">
        <v>30000</v>
      </c>
      <c r="N40" s="276"/>
      <c r="O40" s="272"/>
      <c r="P40" s="276"/>
      <c r="Q40" s="277" t="n">
        <v>30000</v>
      </c>
      <c r="R40" s="277"/>
      <c r="S40" s="277"/>
      <c r="T40" s="277"/>
      <c r="U40" s="278" t="n">
        <f aca="false">SUM(M40:T40)</f>
        <v>60000</v>
      </c>
      <c r="V40" s="15"/>
      <c r="W40" s="279" t="n">
        <v>0</v>
      </c>
      <c r="X40" s="280"/>
      <c r="Y40" s="272" t="n">
        <v>0</v>
      </c>
      <c r="Z40" s="281"/>
      <c r="AA40" s="272" t="n">
        <v>0</v>
      </c>
      <c r="AB40" s="273" t="n">
        <v>0</v>
      </c>
      <c r="AC40" s="282" t="n">
        <v>0</v>
      </c>
      <c r="AD40" s="274" t="n">
        <f aca="false">SUM(W40:AC40)</f>
        <v>0</v>
      </c>
      <c r="AE40" s="15"/>
      <c r="AF40" s="283" t="n">
        <f aca="false">+AD40+U40+K40</f>
        <v>150000</v>
      </c>
      <c r="AG40" s="15"/>
      <c r="AH40" s="284" t="n">
        <f aca="false">C40+M40+W40</f>
        <v>120000</v>
      </c>
      <c r="AI40" s="15" t="n">
        <f aca="false">E40+O40+Y40</f>
        <v>0</v>
      </c>
      <c r="AJ40" s="285" t="n">
        <f aca="false">AC40+AB40+AA40+T40+S40+R40+Q40+J40+I40+H40+G40</f>
        <v>30000</v>
      </c>
      <c r="AK40" s="15"/>
      <c r="AL40" s="277" t="n">
        <f aca="false">C40+M40</f>
        <v>120000</v>
      </c>
      <c r="AM40" s="277" t="n">
        <f aca="false">W40</f>
        <v>0</v>
      </c>
      <c r="AN40" s="277" t="n">
        <f aca="false">SUM(AL40:AM40)</f>
        <v>120000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36732</v>
      </c>
      <c r="AT40" s="313" t="n">
        <f aca="false">+AT39+1</f>
        <v>36732</v>
      </c>
      <c r="AU40" s="15"/>
      <c r="AV40" s="287" t="n">
        <v>75000</v>
      </c>
      <c r="AW40" s="15"/>
      <c r="AX40" s="15" t="n">
        <v>40000</v>
      </c>
      <c r="AY40" s="15"/>
      <c r="AZ40" s="275" t="n">
        <f aca="false">+AX40+AV40</f>
        <v>115000</v>
      </c>
      <c r="BA40" s="287" t="n">
        <f aca="false">IF(+AH40-AV40=0,"",AH40-AV40)</f>
        <v>45000</v>
      </c>
      <c r="BB40" s="15" t="n">
        <f aca="false">IF(+AJ40-AX40=0,"",AJ40-AX40)</f>
        <v>-10000</v>
      </c>
      <c r="BC40" s="275" t="n">
        <f aca="false">+BB40+BA40</f>
        <v>35000</v>
      </c>
      <c r="BD40" s="15"/>
      <c r="BE40" s="287" t="n">
        <f aca="false">IF(ISNUMBER(BA40),0,75000)</f>
        <v>0</v>
      </c>
      <c r="BF40" s="15" t="n">
        <f aca="false">IF(ISNUMBER(BB40),0,40000)</f>
        <v>0</v>
      </c>
      <c r="BG40" s="15" t="n">
        <f aca="false">+BE40+BF40</f>
        <v>0</v>
      </c>
      <c r="BH40" s="275" t="n">
        <f aca="false">IF(ISNUMBER(BC40),0,AZ40-BG40)</f>
        <v>0</v>
      </c>
      <c r="BI40" s="15"/>
      <c r="BJ40" s="314" t="n">
        <f aca="false">IF(ISNUMBER(BC40),BC40,BH40)</f>
        <v>35000</v>
      </c>
      <c r="BK40" s="315"/>
      <c r="BL40" s="316" t="s">
        <v>93</v>
      </c>
      <c r="BM40" s="317" t="n">
        <f aca="false">+BM39+1</f>
        <v>36732</v>
      </c>
      <c r="BN40" s="318"/>
      <c r="BO40" s="319" t="n">
        <f aca="false">+[1]Sheet1!Y608</f>
        <v>97</v>
      </c>
      <c r="BP40" s="263" t="n">
        <f aca="false">+[1]Sheet1!Z608</f>
        <v>71</v>
      </c>
      <c r="BQ40" s="320" t="n">
        <f aca="false">+(BO40+BP40)/2</f>
        <v>84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94</v>
      </c>
      <c r="B41" s="312" t="n">
        <f aca="false">+B40+1</f>
        <v>26</v>
      </c>
      <c r="C41" s="270" t="n">
        <v>90000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90000</v>
      </c>
      <c r="L41" s="275"/>
      <c r="M41" s="270" t="n">
        <v>30000</v>
      </c>
      <c r="N41" s="276"/>
      <c r="O41" s="272"/>
      <c r="P41" s="276"/>
      <c r="Q41" s="277" t="n">
        <v>30000</v>
      </c>
      <c r="R41" s="277"/>
      <c r="S41" s="277"/>
      <c r="T41" s="277"/>
      <c r="U41" s="278" t="n">
        <f aca="false">SUM(M41:T41)</f>
        <v>60000</v>
      </c>
      <c r="V41" s="15"/>
      <c r="W41" s="279" t="n">
        <f aca="false">IF(AP41=1,0,IF((65000-M41-C41)&lt;0,0,65000-M41-C41))</f>
        <v>0</v>
      </c>
      <c r="X41" s="280"/>
      <c r="Y41" s="272" t="n">
        <v>0</v>
      </c>
      <c r="Z41" s="281"/>
      <c r="AA41" s="272" t="n">
        <v>0</v>
      </c>
      <c r="AB41" s="273"/>
      <c r="AC41" s="282" t="n">
        <v>0</v>
      </c>
      <c r="AD41" s="274" t="n">
        <f aca="false">SUM(W41:AC41)</f>
        <v>0</v>
      </c>
      <c r="AE41" s="15"/>
      <c r="AF41" s="283" t="n">
        <f aca="false">+AD41+U41+K41</f>
        <v>150000</v>
      </c>
      <c r="AG41" s="15"/>
      <c r="AH41" s="284" t="n">
        <f aca="false">C41+M41+W41</f>
        <v>120000</v>
      </c>
      <c r="AI41" s="15" t="n">
        <f aca="false">E41+O41+Y41</f>
        <v>0</v>
      </c>
      <c r="AJ41" s="285" t="n">
        <f aca="false">AC41+AB41+AA41+T41+S41+R41+Q41+J41+I41+H41+G41</f>
        <v>30000</v>
      </c>
      <c r="AK41" s="15"/>
      <c r="AL41" s="277" t="n">
        <f aca="false">C41+M41</f>
        <v>120000</v>
      </c>
      <c r="AM41" s="277" t="n">
        <f aca="false">W41</f>
        <v>0</v>
      </c>
      <c r="AN41" s="277" t="n">
        <f aca="false">SUM(AL41:AM41)</f>
        <v>120000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36733</v>
      </c>
      <c r="AT41" s="313" t="n">
        <f aca="false">+AT40+1</f>
        <v>36733</v>
      </c>
      <c r="AU41" s="15"/>
      <c r="AV41" s="287" t="n">
        <v>75000</v>
      </c>
      <c r="AW41" s="15"/>
      <c r="AX41" s="15" t="n">
        <v>40000</v>
      </c>
      <c r="AY41" s="15"/>
      <c r="AZ41" s="275" t="n">
        <f aca="false">+AX41+AV41</f>
        <v>115000</v>
      </c>
      <c r="BA41" s="287" t="n">
        <f aca="false">IF(+AH41-AV41=0,"",AH41-AV41)</f>
        <v>45000</v>
      </c>
      <c r="BB41" s="15" t="n">
        <f aca="false">IF(+AJ41-AX41=0,"",AJ41-AX41)</f>
        <v>-10000</v>
      </c>
      <c r="BC41" s="275" t="n">
        <f aca="false">+BB41+BA41</f>
        <v>35000</v>
      </c>
      <c r="BD41" s="15"/>
      <c r="BE41" s="287" t="n">
        <f aca="false">IF(ISNUMBER(BA41),0,75000)</f>
        <v>0</v>
      </c>
      <c r="BF41" s="15" t="n">
        <f aca="false">IF(ISNUMBER(BB41),0,40000)</f>
        <v>0</v>
      </c>
      <c r="BG41" s="15" t="n">
        <f aca="false">+BE41+BF41</f>
        <v>0</v>
      </c>
      <c r="BH41" s="275" t="n">
        <f aca="false">IF(ISNUMBER(BC41),0,AZ41-BG41)</f>
        <v>0</v>
      </c>
      <c r="BI41" s="15"/>
      <c r="BJ41" s="314" t="n">
        <f aca="false">IF(ISNUMBER(BC41),BC41,BH41)</f>
        <v>35000</v>
      </c>
      <c r="BK41" s="315"/>
      <c r="BL41" s="316" t="s">
        <v>94</v>
      </c>
      <c r="BM41" s="317" t="n">
        <f aca="false">+BM40+1</f>
        <v>36733</v>
      </c>
      <c r="BN41" s="318"/>
      <c r="BO41" s="319" t="n">
        <f aca="false">+[1]Sheet1!Y609</f>
        <v>100</v>
      </c>
      <c r="BP41" s="263" t="n">
        <f aca="false">+[1]Sheet1!Z609</f>
        <v>75</v>
      </c>
      <c r="BQ41" s="320" t="n">
        <f aca="false">+(BO41+BP41)/2</f>
        <v>87.5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.75" hidden="false" customHeight="true" outlineLevel="0" collapsed="false">
      <c r="A42" s="15" t="s">
        <v>95</v>
      </c>
      <c r="B42" s="312" t="n">
        <f aca="false">+B41+1</f>
        <v>27</v>
      </c>
      <c r="C42" s="270" t="n">
        <v>48750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48750</v>
      </c>
      <c r="L42" s="275"/>
      <c r="M42" s="270" t="n">
        <v>25000</v>
      </c>
      <c r="N42" s="276"/>
      <c r="O42" s="272"/>
      <c r="P42" s="276"/>
      <c r="Q42" s="277" t="n">
        <v>15000</v>
      </c>
      <c r="R42" s="277"/>
      <c r="S42" s="277"/>
      <c r="T42" s="277"/>
      <c r="U42" s="278" t="n">
        <f aca="false">SUM(M42:T42)</f>
        <v>40000</v>
      </c>
      <c r="V42" s="15"/>
      <c r="W42" s="279" t="n">
        <v>0</v>
      </c>
      <c r="X42" s="280"/>
      <c r="Y42" s="272" t="n">
        <v>0</v>
      </c>
      <c r="Z42" s="281"/>
      <c r="AA42" s="272" t="n">
        <v>0</v>
      </c>
      <c r="AB42" s="273"/>
      <c r="AC42" s="282" t="n">
        <v>0</v>
      </c>
      <c r="AD42" s="274" t="n">
        <f aca="false">SUM(W42:AC42)</f>
        <v>0</v>
      </c>
      <c r="AE42" s="15"/>
      <c r="AF42" s="283" t="n">
        <f aca="false">+AD42+U42+K42</f>
        <v>88750</v>
      </c>
      <c r="AG42" s="15"/>
      <c r="AH42" s="284" t="n">
        <f aca="false">C42+M42+W42</f>
        <v>73750</v>
      </c>
      <c r="AI42" s="15" t="n">
        <f aca="false">E42+O42+Y42</f>
        <v>0</v>
      </c>
      <c r="AJ42" s="285" t="n">
        <f aca="false">AC42+AB42+AA42+T42+S42+R42+Q42+J42+I42+H42+G42</f>
        <v>15000</v>
      </c>
      <c r="AK42" s="15"/>
      <c r="AL42" s="277" t="n">
        <f aca="false">C42+M42</f>
        <v>73750</v>
      </c>
      <c r="AM42" s="277" t="n">
        <f aca="false">W42</f>
        <v>0</v>
      </c>
      <c r="AN42" s="277" t="n">
        <f aca="false">SUM(AL42:AM42)</f>
        <v>73750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36734</v>
      </c>
      <c r="AT42" s="313" t="n">
        <f aca="false">+AT41+1</f>
        <v>36734</v>
      </c>
      <c r="AU42" s="15"/>
      <c r="AV42" s="287" t="n">
        <v>75000</v>
      </c>
      <c r="AW42" s="15"/>
      <c r="AX42" s="15" t="n">
        <v>40000</v>
      </c>
      <c r="AY42" s="15"/>
      <c r="AZ42" s="275" t="n">
        <f aca="false">+AX42+AV42</f>
        <v>115000</v>
      </c>
      <c r="BA42" s="287" t="n">
        <f aca="false">IF(+AH42-AV42=0,"",AH42-AV42)</f>
        <v>-1250</v>
      </c>
      <c r="BB42" s="15" t="n">
        <f aca="false">IF(+AJ42-AX42=0,"",AJ42-AX42)</f>
        <v>-25000</v>
      </c>
      <c r="BC42" s="275" t="n">
        <f aca="false">+BB42+BA42</f>
        <v>-26250</v>
      </c>
      <c r="BD42" s="15"/>
      <c r="BE42" s="287" t="n">
        <f aca="false">IF(ISNUMBER(BA42),0,75000)</f>
        <v>0</v>
      </c>
      <c r="BF42" s="15" t="n">
        <f aca="false">IF(ISNUMBER(BB42),0,40000)</f>
        <v>0</v>
      </c>
      <c r="BG42" s="15" t="n">
        <f aca="false">+BE42+BF42</f>
        <v>0</v>
      </c>
      <c r="BH42" s="275" t="n">
        <f aca="false">IF(ISNUMBER(BC42),0,AZ42-BG42)</f>
        <v>0</v>
      </c>
      <c r="BI42" s="15"/>
      <c r="BJ42" s="314" t="n">
        <f aca="false">IF(ISNUMBER(BC42),BC42,BH42)</f>
        <v>-26250</v>
      </c>
      <c r="BK42" s="315"/>
      <c r="BL42" s="316" t="s">
        <v>95</v>
      </c>
      <c r="BM42" s="317" t="n">
        <f aca="false">+BM41+1</f>
        <v>36734</v>
      </c>
      <c r="BN42" s="318"/>
      <c r="BO42" s="319" t="n">
        <f aca="false">+[1]Sheet1!Y610</f>
        <v>91</v>
      </c>
      <c r="BP42" s="263" t="n">
        <f aca="false">+[1]Sheet1!Z610</f>
        <v>79</v>
      </c>
      <c r="BQ42" s="320" t="n">
        <f aca="false">+(BO42+BP42)/2</f>
        <v>85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96</v>
      </c>
      <c r="B43" s="312" t="n">
        <f aca="false">+B42+1</f>
        <v>28</v>
      </c>
      <c r="C43" s="355" t="n">
        <v>66250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66250</v>
      </c>
      <c r="L43" s="275"/>
      <c r="M43" s="270" t="n">
        <v>10000</v>
      </c>
      <c r="N43" s="276"/>
      <c r="O43" s="272"/>
      <c r="P43" s="276"/>
      <c r="Q43" s="277" t="n">
        <v>30000</v>
      </c>
      <c r="R43" s="277"/>
      <c r="S43" s="277"/>
      <c r="T43" s="277"/>
      <c r="U43" s="278" t="n">
        <f aca="false">SUM(M43:T43)</f>
        <v>40000</v>
      </c>
      <c r="V43" s="15"/>
      <c r="W43" s="356" t="n">
        <v>3750</v>
      </c>
      <c r="X43" s="280"/>
      <c r="Y43" s="272" t="n">
        <v>0</v>
      </c>
      <c r="Z43" s="281"/>
      <c r="AA43" s="272" t="n">
        <v>0</v>
      </c>
      <c r="AB43" s="273"/>
      <c r="AC43" s="282" t="n">
        <v>0</v>
      </c>
      <c r="AD43" s="274" t="n">
        <f aca="false">SUM(W43:AC43)</f>
        <v>3750</v>
      </c>
      <c r="AE43" s="15"/>
      <c r="AF43" s="283" t="n">
        <f aca="false">+AD43+U43+K43</f>
        <v>110000</v>
      </c>
      <c r="AG43" s="15"/>
      <c r="AH43" s="284" t="n">
        <f aca="false">C43+M43+W43</f>
        <v>80000</v>
      </c>
      <c r="AI43" s="15" t="n">
        <f aca="false">E43+O43+Y43</f>
        <v>0</v>
      </c>
      <c r="AJ43" s="285" t="n">
        <f aca="false">AC43+AB43+AA43+T43+S43+R43+Q43+J43+I43+H43+G43</f>
        <v>30000</v>
      </c>
      <c r="AK43" s="15"/>
      <c r="AL43" s="277" t="n">
        <f aca="false">C43+M43</f>
        <v>76250</v>
      </c>
      <c r="AM43" s="277" t="n">
        <f aca="false">W43</f>
        <v>3750</v>
      </c>
      <c r="AN43" s="277" t="n">
        <f aca="false">SUM(AL43:AM43)</f>
        <v>80000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36735</v>
      </c>
      <c r="AT43" s="313" t="n">
        <f aca="false">+AT42+1</f>
        <v>36735</v>
      </c>
      <c r="AU43" s="15"/>
      <c r="AV43" s="287" t="n">
        <v>75000</v>
      </c>
      <c r="AW43" s="15"/>
      <c r="AX43" s="15" t="n">
        <v>40000</v>
      </c>
      <c r="AY43" s="15"/>
      <c r="AZ43" s="275" t="n">
        <f aca="false">+AX43+AV43</f>
        <v>115000</v>
      </c>
      <c r="BA43" s="287" t="n">
        <f aca="false">IF(+AH43-AV43=0,"",AH43-AV43)</f>
        <v>5000</v>
      </c>
      <c r="BB43" s="15" t="n">
        <f aca="false">IF(+AJ43-AX43=0,"",AJ43-AX43)</f>
        <v>-10000</v>
      </c>
      <c r="BC43" s="275" t="n">
        <f aca="false">+BB43+BA43</f>
        <v>-5000</v>
      </c>
      <c r="BD43" s="15"/>
      <c r="BE43" s="287" t="n">
        <f aca="false">IF(ISNUMBER(BA43),0,75000)</f>
        <v>0</v>
      </c>
      <c r="BF43" s="15" t="n">
        <f aca="false">IF(ISNUMBER(BB43),0,40000)</f>
        <v>0</v>
      </c>
      <c r="BG43" s="15" t="n">
        <f aca="false">+BE43+BF43</f>
        <v>0</v>
      </c>
      <c r="BH43" s="275" t="n">
        <f aca="false">IF(ISNUMBER(BC43),0,AZ43-BG43)</f>
        <v>0</v>
      </c>
      <c r="BI43" s="15"/>
      <c r="BJ43" s="314" t="n">
        <f aca="false">IF(ISNUMBER(BC43),BC43,BH43)</f>
        <v>-5000</v>
      </c>
      <c r="BK43" s="315"/>
      <c r="BL43" s="316" t="s">
        <v>96</v>
      </c>
      <c r="BM43" s="317" t="n">
        <f aca="false">+BM42+1</f>
        <v>36735</v>
      </c>
      <c r="BN43" s="318"/>
      <c r="BO43" s="319" t="n">
        <f aca="false">+[1]Sheet1!Y611</f>
        <v>100</v>
      </c>
      <c r="BP43" s="263" t="n">
        <f aca="false">+[1]Sheet1!Z611</f>
        <v>74</v>
      </c>
      <c r="BQ43" s="320" t="n">
        <f aca="false">+(BO43+BP43)/2</f>
        <v>87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90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10000</v>
      </c>
      <c r="N44" s="276"/>
      <c r="O44" s="272"/>
      <c r="P44" s="276"/>
      <c r="Q44" s="277" t="n">
        <v>30000</v>
      </c>
      <c r="R44" s="277"/>
      <c r="S44" s="277"/>
      <c r="T44" s="277"/>
      <c r="U44" s="278" t="n">
        <f aca="false">SUM(M44:T44)</f>
        <v>40000</v>
      </c>
      <c r="V44" s="15"/>
      <c r="W44" s="279" t="n">
        <v>100000</v>
      </c>
      <c r="X44" s="322"/>
      <c r="Y44" s="272" t="n">
        <v>0</v>
      </c>
      <c r="Z44" s="323"/>
      <c r="AA44" s="272" t="n">
        <v>0</v>
      </c>
      <c r="AB44" s="273"/>
      <c r="AC44" s="282" t="n">
        <v>0</v>
      </c>
      <c r="AD44" s="274" t="n">
        <f aca="false">SUM(W44:AC44)</f>
        <v>100000</v>
      </c>
      <c r="AE44" s="15"/>
      <c r="AF44" s="283" t="n">
        <f aca="false">+AD44+U44+K44</f>
        <v>140000</v>
      </c>
      <c r="AG44" s="15"/>
      <c r="AH44" s="284" t="n">
        <f aca="false">C44+M44+W44</f>
        <v>110000</v>
      </c>
      <c r="AI44" s="15" t="n">
        <f aca="false">E44+O44+Y44</f>
        <v>0</v>
      </c>
      <c r="AJ44" s="285" t="n">
        <f aca="false">AC44+AB44+AA44+T44+S44+R44+Q44+J44+I44+H44+G44</f>
        <v>30000</v>
      </c>
      <c r="AK44" s="15"/>
      <c r="AL44" s="277" t="n">
        <f aca="false">C44+M44</f>
        <v>10000</v>
      </c>
      <c r="AM44" s="277" t="n">
        <f aca="false">W44</f>
        <v>100000</v>
      </c>
      <c r="AN44" s="277" t="n">
        <f aca="false">SUM(AL44:AM44)</f>
        <v>110000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36736</v>
      </c>
      <c r="AT44" s="313" t="n">
        <f aca="false">+AT43+1</f>
        <v>36736</v>
      </c>
      <c r="AU44" s="15"/>
      <c r="AV44" s="287" t="n">
        <v>75000</v>
      </c>
      <c r="AW44" s="15"/>
      <c r="AX44" s="15" t="n">
        <v>40000</v>
      </c>
      <c r="AY44" s="15"/>
      <c r="AZ44" s="275" t="n">
        <f aca="false">+AX44+AV44</f>
        <v>115000</v>
      </c>
      <c r="BA44" s="287" t="n">
        <f aca="false">IF(+AH44-AV44=0,"",AH44-AV44)</f>
        <v>35000</v>
      </c>
      <c r="BB44" s="15" t="n">
        <f aca="false">IF(+AJ44-AX44=0,"",AJ44-AX44)</f>
        <v>-10000</v>
      </c>
      <c r="BC44" s="275" t="n">
        <f aca="false">+BB44+BA44</f>
        <v>25000</v>
      </c>
      <c r="BD44" s="15"/>
      <c r="BE44" s="287" t="n">
        <f aca="false">IF(ISNUMBER(BA44),0,75000)</f>
        <v>0</v>
      </c>
      <c r="BF44" s="15" t="n">
        <f aca="false">IF(ISNUMBER(BB44),0,40000)</f>
        <v>0</v>
      </c>
      <c r="BG44" s="15" t="n">
        <f aca="false">+BE44+BF44</f>
        <v>0</v>
      </c>
      <c r="BH44" s="275" t="n">
        <f aca="false">IF(ISNUMBER(BC44),0,AZ44-BG44)</f>
        <v>0</v>
      </c>
      <c r="BI44" s="15"/>
      <c r="BJ44" s="314" t="n">
        <f aca="false">IF(ISNUMBER(BC44),BC44,BH44)</f>
        <v>25000</v>
      </c>
      <c r="BK44" s="315"/>
      <c r="BL44" s="316" t="s">
        <v>90</v>
      </c>
      <c r="BM44" s="317" t="n">
        <f aca="false">+BM43+1</f>
        <v>36736</v>
      </c>
      <c r="BN44" s="318"/>
      <c r="BO44" s="319" t="n">
        <f aca="false">+[1]Sheet1!Y612</f>
        <v>98</v>
      </c>
      <c r="BP44" s="263" t="n">
        <f aca="false">+[1]Sheet1!Z612</f>
        <v>79</v>
      </c>
      <c r="BQ44" s="320" t="n">
        <f aca="false">+(BO44+BP44)/2</f>
        <v>88.5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91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10000</v>
      </c>
      <c r="N45" s="276"/>
      <c r="O45" s="272"/>
      <c r="P45" s="276"/>
      <c r="Q45" s="277" t="n">
        <v>30000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40000</v>
      </c>
      <c r="V45" s="15"/>
      <c r="W45" s="279" t="n">
        <v>110000</v>
      </c>
      <c r="X45" s="322"/>
      <c r="Y45" s="272" t="n">
        <v>0</v>
      </c>
      <c r="Z45" s="323"/>
      <c r="AA45" s="272" t="n">
        <v>0</v>
      </c>
      <c r="AB45" s="273"/>
      <c r="AC45" s="282" t="n">
        <v>0</v>
      </c>
      <c r="AD45" s="274" t="n">
        <f aca="false">SUM(W45:AC45)</f>
        <v>110000</v>
      </c>
      <c r="AE45" s="15"/>
      <c r="AF45" s="283" t="n">
        <f aca="false">+AD45+U45+K45</f>
        <v>150000</v>
      </c>
      <c r="AG45" s="15"/>
      <c r="AH45" s="284" t="n">
        <f aca="false">C45+M45+W45</f>
        <v>120000</v>
      </c>
      <c r="AI45" s="15" t="n">
        <f aca="false">E45+O45+Y45</f>
        <v>0</v>
      </c>
      <c r="AJ45" s="285" t="n">
        <f aca="false">AC45+AB45+AA45+T45+S45+R45+Q45+J45+I45+H45+G45</f>
        <v>30000</v>
      </c>
      <c r="AK45" s="15"/>
      <c r="AL45" s="277" t="n">
        <f aca="false">C45+M45</f>
        <v>10000</v>
      </c>
      <c r="AM45" s="277" t="n">
        <f aca="false">W45</f>
        <v>110000</v>
      </c>
      <c r="AN45" s="277" t="n">
        <f aca="false">SUM(AL45:AM45)</f>
        <v>120000</v>
      </c>
      <c r="AO45" s="15"/>
      <c r="AP45" s="263" t="n">
        <f aca="false">IF(now-1&gt;AS45,1,"")</f>
        <v>1</v>
      </c>
      <c r="AQ45" s="15"/>
      <c r="AR45" s="15"/>
      <c r="AS45" s="15" t="n">
        <f aca="false">AS44+1</f>
        <v>36737</v>
      </c>
      <c r="AT45" s="313" t="n">
        <f aca="false">+AT44+1</f>
        <v>36737</v>
      </c>
      <c r="AU45" s="15"/>
      <c r="AV45" s="287" t="n">
        <v>75000</v>
      </c>
      <c r="AW45" s="15"/>
      <c r="AX45" s="15" t="n">
        <v>40000</v>
      </c>
      <c r="AY45" s="15"/>
      <c r="AZ45" s="275" t="n">
        <f aca="false">+AX45+AV45</f>
        <v>115000</v>
      </c>
      <c r="BA45" s="287" t="n">
        <f aca="false">IF(+AH45-AV45=0,"",AH45-AV45)</f>
        <v>45000</v>
      </c>
      <c r="BB45" s="15" t="n">
        <f aca="false">IF(+AJ45-AX45=0,"",AJ45-AX45)</f>
        <v>-10000</v>
      </c>
      <c r="BC45" s="275" t="n">
        <f aca="false">+BB45+BA45</f>
        <v>35000</v>
      </c>
      <c r="BD45" s="15"/>
      <c r="BE45" s="287" t="n">
        <f aca="false">IF(ISNUMBER(BA45),0,75000)</f>
        <v>0</v>
      </c>
      <c r="BF45" s="15" t="n">
        <f aca="false">IF(ISNUMBER(BB45),0,40000)</f>
        <v>0</v>
      </c>
      <c r="BG45" s="15" t="n">
        <f aca="false">+BE45+BF45</f>
        <v>0</v>
      </c>
      <c r="BH45" s="275" t="n">
        <f aca="false">IF(ISNUMBER(BC45),0,AZ45-BG45)</f>
        <v>0</v>
      </c>
      <c r="BI45" s="15"/>
      <c r="BJ45" s="314" t="n">
        <f aca="false">IF(ISNUMBER(BC45),BC45,BH45)</f>
        <v>35000</v>
      </c>
      <c r="BK45" s="315"/>
      <c r="BL45" s="316" t="s">
        <v>91</v>
      </c>
      <c r="BM45" s="317" t="n">
        <f aca="false">+BM44+1</f>
        <v>36737</v>
      </c>
      <c r="BN45" s="318"/>
      <c r="BO45" s="319" t="n">
        <f aca="false">+[1]Sheet1!Y613</f>
        <v>94</v>
      </c>
      <c r="BP45" s="263" t="n">
        <f aca="false">+[1]Sheet1!Z613</f>
        <v>73</v>
      </c>
      <c r="BQ45" s="320" t="n">
        <f aca="false">+(BO45+BP45)/2</f>
        <v>83.5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15" t="s">
        <v>92</v>
      </c>
      <c r="B46" s="312" t="n">
        <f aca="false">+B45+1</f>
        <v>31</v>
      </c>
      <c r="C46" s="270" t="n">
        <v>0</v>
      </c>
      <c r="D46" s="290"/>
      <c r="E46" s="291" t="n">
        <v>0</v>
      </c>
      <c r="F46" s="290"/>
      <c r="G46" s="290" t="n">
        <v>0</v>
      </c>
      <c r="H46" s="290" t="n">
        <v>0</v>
      </c>
      <c r="I46" s="290" t="n">
        <v>0</v>
      </c>
      <c r="J46" s="290" t="n">
        <v>0</v>
      </c>
      <c r="K46" s="292" t="n">
        <f aca="false">SUM(C46:J46)</f>
        <v>0</v>
      </c>
      <c r="L46" s="275"/>
      <c r="M46" s="293"/>
      <c r="N46" s="357"/>
      <c r="O46" s="291"/>
      <c r="P46" s="357"/>
      <c r="Q46" s="358" t="n">
        <v>27500</v>
      </c>
      <c r="R46" s="358" t="n">
        <f aca="false">R45</f>
        <v>0</v>
      </c>
      <c r="S46" s="358" t="n">
        <v>0</v>
      </c>
      <c r="T46" s="358" t="n">
        <v>0</v>
      </c>
      <c r="U46" s="359" t="n">
        <f aca="false">SUM(M46:T46)</f>
        <v>27500</v>
      </c>
      <c r="V46" s="360"/>
      <c r="W46" s="361" t="n">
        <v>115000</v>
      </c>
      <c r="X46" s="362"/>
      <c r="Y46" s="358" t="n">
        <v>0</v>
      </c>
      <c r="Z46" s="363"/>
      <c r="AA46" s="358" t="n">
        <v>2500</v>
      </c>
      <c r="AB46" s="295"/>
      <c r="AC46" s="295" t="n">
        <v>0</v>
      </c>
      <c r="AD46" s="292" t="n">
        <f aca="false">SUM(W46:AC46)</f>
        <v>117500</v>
      </c>
      <c r="AE46" s="15"/>
      <c r="AF46" s="298" t="n">
        <f aca="false">+AD46+U46+K46</f>
        <v>145000</v>
      </c>
      <c r="AG46" s="15"/>
      <c r="AH46" s="299" t="n">
        <f aca="false">C46+M46+W46</f>
        <v>115000</v>
      </c>
      <c r="AI46" s="300" t="n">
        <f aca="false">E46+O46+Y46</f>
        <v>0</v>
      </c>
      <c r="AJ46" s="55" t="n">
        <f aca="false">AC46+AB46+AA46+T46+S46+R46+Q46+J46+I46+H46+G46</f>
        <v>30000</v>
      </c>
      <c r="AK46" s="15"/>
      <c r="AL46" s="277" t="n">
        <f aca="false">C46+M46</f>
        <v>0</v>
      </c>
      <c r="AM46" s="277" t="n">
        <f aca="false">W46</f>
        <v>115000</v>
      </c>
      <c r="AN46" s="277" t="n">
        <f aca="false">SUM(AL46:AM46)</f>
        <v>115000</v>
      </c>
      <c r="AO46" s="15"/>
      <c r="AP46" s="263" t="str">
        <f aca="false">IF(now-1&gt;AS46,1,"")</f>
        <v/>
      </c>
      <c r="AQ46" s="15"/>
      <c r="AR46" s="15"/>
      <c r="AS46" s="15" t="n">
        <f aca="false">AS45+1</f>
        <v>36738</v>
      </c>
      <c r="AT46" s="313" t="n">
        <f aca="false">+AT45+1</f>
        <v>36738</v>
      </c>
      <c r="AU46" s="15"/>
      <c r="AV46" s="287" t="n">
        <v>75000</v>
      </c>
      <c r="AW46" s="15"/>
      <c r="AX46" s="15" t="n">
        <v>40000</v>
      </c>
      <c r="AY46" s="15"/>
      <c r="AZ46" s="275" t="n">
        <f aca="false">+AX46+AV46</f>
        <v>115000</v>
      </c>
      <c r="BA46" s="287"/>
      <c r="BB46" s="15"/>
      <c r="BC46" s="275" t="n">
        <f aca="false">+BB46+BA46</f>
        <v>0</v>
      </c>
      <c r="BD46" s="15"/>
      <c r="BE46" s="287" t="n">
        <f aca="false">IF(ISNUMBER(BA46),0,75000)</f>
        <v>75000</v>
      </c>
      <c r="BF46" s="15" t="n">
        <f aca="false">IF(ISNUMBER(BB46),0,40000)</f>
        <v>40000</v>
      </c>
      <c r="BG46" s="15" t="n">
        <f aca="false">+BE46+BF46</f>
        <v>115000</v>
      </c>
      <c r="BH46" s="275" t="n">
        <f aca="false">IF(ISNUMBER(BC46),0,AZ46-BG46)</f>
        <v>0</v>
      </c>
      <c r="BI46" s="15"/>
      <c r="BJ46" s="314" t="n">
        <f aca="false">IF(ISNUMBER(BC46),BC46,BH46)</f>
        <v>0</v>
      </c>
      <c r="BK46" s="315"/>
      <c r="BL46" s="316" t="s">
        <v>92</v>
      </c>
      <c r="BM46" s="317" t="n">
        <f aca="false">+BM45+1</f>
        <v>36738</v>
      </c>
      <c r="BN46" s="318"/>
      <c r="BO46" s="319" t="n">
        <f aca="false">+[1]Sheet1!Y614</f>
        <v>95</v>
      </c>
      <c r="BP46" s="263" t="n">
        <f aca="false">+[1]Sheet1!Z614</f>
        <v>72</v>
      </c>
      <c r="BQ46" s="320" t="n">
        <f aca="false">+(BO46+BP46)/2</f>
        <v>83.5</v>
      </c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2015000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0</v>
      </c>
      <c r="K48" s="158" t="n">
        <f aca="false">SUM(K16:K46)</f>
        <v>2015000</v>
      </c>
      <c r="L48" s="158"/>
      <c r="M48" s="158" t="n">
        <f aca="false">SUM(M16:M46)</f>
        <v>475000</v>
      </c>
      <c r="N48" s="158"/>
      <c r="O48" s="158" t="n">
        <f aca="false">SUM(O16:O46)</f>
        <v>0</v>
      </c>
      <c r="P48" s="158"/>
      <c r="Q48" s="158" t="n">
        <f aca="false">SUM(Q16:Q46)</f>
        <v>765000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1240000</v>
      </c>
      <c r="V48" s="158"/>
      <c r="W48" s="158" t="n">
        <f aca="false">SUM(W16:W46)</f>
        <v>328750</v>
      </c>
      <c r="X48" s="158"/>
      <c r="Y48" s="158" t="n">
        <f aca="false">SUM(Y16:Y46)</f>
        <v>0</v>
      </c>
      <c r="Z48" s="158"/>
      <c r="AA48" s="158" t="n">
        <f aca="false">SUM(AA16:AA46)</f>
        <v>2500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331250</v>
      </c>
      <c r="AE48" s="158"/>
      <c r="AF48" s="158" t="n">
        <f aca="false">SUM(AF16:AF47)</f>
        <v>3586250</v>
      </c>
      <c r="AG48" s="158"/>
      <c r="AH48" s="158" t="n">
        <f aca="false">SUM(AH16:AH47)</f>
        <v>2818750</v>
      </c>
      <c r="AI48" s="158" t="n">
        <f aca="false">SUM(AI16:AI47)</f>
        <v>0</v>
      </c>
      <c r="AJ48" s="158" t="n">
        <f aca="false">SUM(AJ16:AJ47)</f>
        <v>767500</v>
      </c>
      <c r="AK48" s="158"/>
      <c r="AL48" s="158" t="n">
        <f aca="false">SUM(AL16:AL46)</f>
        <v>2490000</v>
      </c>
      <c r="AM48" s="158" t="n">
        <f aca="false">SUM(AM16:AM46)</f>
        <v>328750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97.9677419354839</v>
      </c>
      <c r="BP48" s="77" t="n">
        <f aca="false">AVERAGE(BP16:BP46)</f>
        <v>76.6451612903226</v>
      </c>
      <c r="BQ48" s="77" t="n">
        <f aca="false">AVERAGE(BQ16:BQ46)</f>
        <v>87.3064516129032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309351, 309357, 309373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67166.6666666667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40416.6666666667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27500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27500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DSUM(tufco,"wbtotal",cnt)+June!T58</f>
        <v>6942917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DSUM(tufco,"hplrtotal",cnt)+June!I61</f>
        <v>8080000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7125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2228750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DSUM(tufco,"gdtotal",cnt)+June!T65</f>
        <v>3677121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I65+June!I66</f>
        <v>11757121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C16" activePane="bottomRight" state="frozen"/>
      <selection pane="topLeft" activeCell="A3" activeCellId="0" sqref="A3"/>
      <selection pane="topRight" activeCell="C3" activeCellId="0" sqref="C3"/>
      <selection pane="bottomLeft" activeCell="A16" activeCellId="0" sqref="A16"/>
      <selection pane="bottomRight" activeCell="A26" activeCellId="0" sqref="A26:IV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60" min="59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31</v>
      </c>
      <c r="D2" s="7"/>
      <c r="E2" s="8"/>
      <c r="F2" s="7"/>
      <c r="I2" s="9" t="n">
        <v>65000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36739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36770</v>
      </c>
      <c r="AT5" s="1" t="s">
        <v>6</v>
      </c>
      <c r="AV5" s="13"/>
    </row>
    <row r="6" customFormat="false" ht="19.5" hidden="false" customHeight="false" outlineLevel="0" collapsed="false">
      <c r="B6" s="14" t="s">
        <v>108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36770</v>
      </c>
      <c r="AT6" s="306" t="n">
        <f aca="true">NOW()</f>
        <v>45926.976500913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109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110</v>
      </c>
      <c r="K10" s="43" t="n">
        <f aca="false">hplr</f>
        <v>65000</v>
      </c>
      <c r="M10" s="41" t="s">
        <v>18</v>
      </c>
      <c r="O10" s="42"/>
      <c r="S10" s="42" t="str">
        <f aca="false">I10</f>
        <v>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2015000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1240000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93</v>
      </c>
      <c r="B16" s="312" t="n">
        <v>1</v>
      </c>
      <c r="C16" s="270" t="n">
        <v>120000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120000</v>
      </c>
      <c r="L16" s="275"/>
      <c r="M16" s="270" t="n">
        <v>20000</v>
      </c>
      <c r="N16" s="276"/>
      <c r="O16" s="272"/>
      <c r="P16" s="276"/>
      <c r="Q16" s="277" t="n">
        <v>20000</v>
      </c>
      <c r="R16" s="277"/>
      <c r="S16" s="277"/>
      <c r="T16" s="277"/>
      <c r="U16" s="278" t="n">
        <f aca="false">SUM(M16:T16)</f>
        <v>40000</v>
      </c>
      <c r="V16" s="15"/>
      <c r="W16" s="279" t="n">
        <f aca="false">IF(AP16=1,0,IF((75000-M16-C16)&lt;0,0,75000-M16-C16))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160000</v>
      </c>
      <c r="AG16" s="15"/>
      <c r="AH16" s="284" t="n">
        <f aca="false">C16+M16+W16</f>
        <v>140000</v>
      </c>
      <c r="AI16" s="15" t="n">
        <f aca="false">E16+O16+Y16</f>
        <v>0</v>
      </c>
      <c r="AJ16" s="285" t="n">
        <f aca="false">AC16+AB16+AA16+T16+S16+R16+Q16+J16+I16+H16+G16</f>
        <v>20000</v>
      </c>
      <c r="AK16" s="15"/>
      <c r="AL16" s="277" t="n">
        <f aca="false">C16+M16</f>
        <v>140000</v>
      </c>
      <c r="AM16" s="277" t="n">
        <f aca="false">W16</f>
        <v>0</v>
      </c>
      <c r="AN16" s="277" t="n">
        <f aca="false">SUM(AL16:AM16)</f>
        <v>140000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36739</v>
      </c>
      <c r="AT16" s="313" t="n">
        <v>36739</v>
      </c>
      <c r="AU16" s="15"/>
      <c r="AV16" s="287" t="n">
        <v>100000</v>
      </c>
      <c r="AW16" s="15"/>
      <c r="AX16" s="15" t="n">
        <v>20000</v>
      </c>
      <c r="AY16" s="15"/>
      <c r="AZ16" s="275" t="n">
        <f aca="false">+AX16+AV16</f>
        <v>120000</v>
      </c>
      <c r="BA16" s="287" t="n">
        <f aca="false">IF(+AH16-AV16=0,"",AH16-AV16)</f>
        <v>40000</v>
      </c>
      <c r="BB16" s="287" t="n">
        <v>0</v>
      </c>
      <c r="BC16" s="275" t="n">
        <f aca="false">+BB16+BA16</f>
        <v>40000</v>
      </c>
      <c r="BD16" s="15"/>
      <c r="BE16" s="287" t="n">
        <f aca="false">IF(ISNUMBER(BA16),0,65000)</f>
        <v>0</v>
      </c>
      <c r="BF16" s="15" t="n">
        <f aca="false">IF(ISNUMBER(BB16),0,40000)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40000</v>
      </c>
      <c r="BK16" s="315"/>
      <c r="BL16" s="316" t="str">
        <f aca="false">+A16</f>
        <v>Tue</v>
      </c>
      <c r="BM16" s="317" t="n">
        <v>36739</v>
      </c>
      <c r="BN16" s="318"/>
      <c r="BO16" s="319" t="n">
        <f aca="false">+[1]Sheet1!Y615</f>
        <v>98</v>
      </c>
      <c r="BP16" s="263" t="n">
        <f aca="false">+[1]Sheet1!Z615</f>
        <v>73</v>
      </c>
      <c r="BQ16" s="320" t="n">
        <f aca="false">+(BO16+BP16)/2</f>
        <v>85.5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94</v>
      </c>
      <c r="B17" s="312" t="n">
        <f aca="false">+B16+1</f>
        <v>2</v>
      </c>
      <c r="C17" s="270" t="n">
        <v>110000</v>
      </c>
      <c r="D17" s="271"/>
      <c r="E17" s="272"/>
      <c r="F17" s="271"/>
      <c r="G17" s="273" t="n">
        <v>0</v>
      </c>
      <c r="H17" s="273"/>
      <c r="I17" s="273"/>
      <c r="J17" s="273"/>
      <c r="K17" s="274" t="n">
        <f aca="false">SUM(C17:J17)</f>
        <v>110000</v>
      </c>
      <c r="L17" s="275"/>
      <c r="M17" s="270" t="n">
        <v>15000</v>
      </c>
      <c r="N17" s="276"/>
      <c r="O17" s="272"/>
      <c r="P17" s="276"/>
      <c r="Q17" s="277" t="n">
        <f aca="false">54000/2</f>
        <v>27000</v>
      </c>
      <c r="R17" s="277"/>
      <c r="S17" s="277"/>
      <c r="T17" s="277"/>
      <c r="U17" s="278" t="n">
        <f aca="false">SUM(M17:T17)</f>
        <v>42000</v>
      </c>
      <c r="V17" s="15"/>
      <c r="W17" s="279" t="n">
        <f aca="false">IF(AP17=1,0,IF((75000-M17-C17)&lt;0,0,75000-M17-C17))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152000</v>
      </c>
      <c r="AG17" s="15"/>
      <c r="AH17" s="284" t="n">
        <f aca="false">C17+M17+W17</f>
        <v>125000</v>
      </c>
      <c r="AI17" s="15" t="n">
        <f aca="false">E17+O17+Y17</f>
        <v>0</v>
      </c>
      <c r="AJ17" s="285" t="n">
        <f aca="false">AC17+AB17+AA17+T17+S17+R17+Q17+J17+I17+H17+G17</f>
        <v>27000</v>
      </c>
      <c r="AK17" s="15"/>
      <c r="AL17" s="277" t="n">
        <f aca="false">C17+M17</f>
        <v>125000</v>
      </c>
      <c r="AM17" s="277" t="n">
        <f aca="false">W17</f>
        <v>0</v>
      </c>
      <c r="AN17" s="277" t="n">
        <f aca="false">SUM(AL17:AM17)</f>
        <v>125000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36740</v>
      </c>
      <c r="AT17" s="313" t="n">
        <f aca="false">+AT16+1</f>
        <v>36740</v>
      </c>
      <c r="AU17" s="15"/>
      <c r="AV17" s="287" t="n">
        <v>100000</v>
      </c>
      <c r="AW17" s="15"/>
      <c r="AX17" s="15" t="n">
        <v>27000</v>
      </c>
      <c r="AY17" s="15"/>
      <c r="AZ17" s="275" t="n">
        <f aca="false">+AX17+AV17</f>
        <v>127000</v>
      </c>
      <c r="BA17" s="287" t="n">
        <f aca="false">IF(+AH17-AV17=0,"",AH17-AV17)</f>
        <v>25000</v>
      </c>
      <c r="BB17" s="287" t="n">
        <v>0</v>
      </c>
      <c r="BC17" s="275" t="n">
        <f aca="false">+BB17+BA17</f>
        <v>25000</v>
      </c>
      <c r="BD17" s="15"/>
      <c r="BE17" s="287" t="n">
        <v>75000</v>
      </c>
      <c r="BF17" s="15" t="n">
        <v>40000</v>
      </c>
      <c r="BG17" s="15" t="n">
        <f aca="false">+BE17+BF17</f>
        <v>115000</v>
      </c>
      <c r="BH17" s="275" t="n">
        <f aca="false">IF(ISNUMBER(BC17),0,AZ17-BG17)</f>
        <v>0</v>
      </c>
      <c r="BI17" s="15"/>
      <c r="BJ17" s="314" t="n">
        <f aca="false">IF(ISNUMBER(BC17),BC17,BH17)</f>
        <v>25000</v>
      </c>
      <c r="BK17" s="315"/>
      <c r="BL17" s="316" t="s">
        <v>91</v>
      </c>
      <c r="BM17" s="317" t="n">
        <f aca="false">+BM16+1</f>
        <v>36740</v>
      </c>
      <c r="BN17" s="318"/>
      <c r="BO17" s="319" t="n">
        <f aca="false">+[1]Sheet1!Y616</f>
        <v>101</v>
      </c>
      <c r="BP17" s="263" t="n">
        <f aca="false">+[1]Sheet1!Z616</f>
        <v>75</v>
      </c>
      <c r="BQ17" s="320" t="n">
        <f aca="false">+(BO17+BP17)/2</f>
        <v>88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95</v>
      </c>
      <c r="B18" s="312" t="n">
        <f aca="false">+B17+1</f>
        <v>3</v>
      </c>
      <c r="C18" s="270" t="n">
        <f aca="false">108542-20000</f>
        <v>88542</v>
      </c>
      <c r="D18" s="271"/>
      <c r="E18" s="272"/>
      <c r="F18" s="271"/>
      <c r="G18" s="273"/>
      <c r="H18" s="273"/>
      <c r="I18" s="273"/>
      <c r="J18" s="273"/>
      <c r="K18" s="274" t="n">
        <f aca="false">SUM(C18:J18)</f>
        <v>88542</v>
      </c>
      <c r="L18" s="275"/>
      <c r="M18" s="270" t="n">
        <v>20000</v>
      </c>
      <c r="N18" s="276"/>
      <c r="O18" s="272"/>
      <c r="P18" s="276"/>
      <c r="Q18" s="277" t="n">
        <v>20000</v>
      </c>
      <c r="R18" s="277"/>
      <c r="S18" s="277"/>
      <c r="T18" s="277"/>
      <c r="U18" s="278" t="n">
        <f aca="false">SUM(M18:T18)</f>
        <v>40000</v>
      </c>
      <c r="V18" s="15"/>
      <c r="W18" s="279" t="n">
        <f aca="false">IF(AP18=1,0,IF((75000-M18-C18)&lt;0,0,75000-M18-C18))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128542</v>
      </c>
      <c r="AG18" s="15"/>
      <c r="AH18" s="284" t="n">
        <f aca="false">C18+M18+W18</f>
        <v>108542</v>
      </c>
      <c r="AI18" s="15" t="n">
        <f aca="false">E18+O18+Y18</f>
        <v>0</v>
      </c>
      <c r="AJ18" s="285" t="n">
        <f aca="false">AC18+AB18+AA18+T18+S18+R18+Q18+J18+I18+H18+G18</f>
        <v>20000</v>
      </c>
      <c r="AK18" s="15"/>
      <c r="AL18" s="277" t="n">
        <f aca="false">C18+M18</f>
        <v>108542</v>
      </c>
      <c r="AM18" s="277" t="n">
        <f aca="false">W18</f>
        <v>0</v>
      </c>
      <c r="AN18" s="277" t="n">
        <f aca="false">SUM(AL18:AM18)</f>
        <v>108542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36741</v>
      </c>
      <c r="AT18" s="313" t="n">
        <f aca="false">+AT17+1</f>
        <v>36741</v>
      </c>
      <c r="AU18" s="15"/>
      <c r="AV18" s="287" t="n">
        <v>140000</v>
      </c>
      <c r="AW18" s="15"/>
      <c r="AX18" s="15" t="n">
        <v>20000</v>
      </c>
      <c r="AY18" s="15"/>
      <c r="AZ18" s="275" t="n">
        <f aca="false">+AX18+AV18</f>
        <v>160000</v>
      </c>
      <c r="BA18" s="287" t="n">
        <f aca="false">IF(+AH18-AV18=0,"",AH18-AV18)</f>
        <v>-31458</v>
      </c>
      <c r="BB18" s="287" t="n">
        <v>0</v>
      </c>
      <c r="BC18" s="275" t="n">
        <f aca="false">+BB18+BA18</f>
        <v>-31458</v>
      </c>
      <c r="BD18" s="15"/>
      <c r="BE18" s="287" t="n">
        <v>75000</v>
      </c>
      <c r="BF18" s="15" t="n">
        <v>40000</v>
      </c>
      <c r="BG18" s="15" t="n">
        <f aca="false">+BE18+BF18</f>
        <v>115000</v>
      </c>
      <c r="BH18" s="275" t="n">
        <f aca="false">IF(ISNUMBER(BC18),0,AZ18-BG18)</f>
        <v>0</v>
      </c>
      <c r="BI18" s="15"/>
      <c r="BJ18" s="314" t="n">
        <f aca="false">IF(ISNUMBER(BC18),BC18,BH18)</f>
        <v>-31458</v>
      </c>
      <c r="BK18" s="315"/>
      <c r="BL18" s="316" t="s">
        <v>92</v>
      </c>
      <c r="BM18" s="317" t="n">
        <f aca="false">+BM17+1</f>
        <v>36741</v>
      </c>
      <c r="BN18" s="318"/>
      <c r="BO18" s="319" t="n">
        <f aca="false">+[1]Sheet1!Y617</f>
        <v>104</v>
      </c>
      <c r="BP18" s="263" t="n">
        <f aca="false">+[1]Sheet1!Z617</f>
        <v>79</v>
      </c>
      <c r="BQ18" s="320" t="n">
        <f aca="false">+(BO18+BP18)/2</f>
        <v>91.5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96</v>
      </c>
      <c r="B19" s="312" t="n">
        <f aca="false">+B18+1</f>
        <v>4</v>
      </c>
      <c r="C19" s="270" t="n">
        <v>120000</v>
      </c>
      <c r="D19" s="271"/>
      <c r="E19" s="272"/>
      <c r="F19" s="271"/>
      <c r="G19" s="273"/>
      <c r="H19" s="273"/>
      <c r="I19" s="273"/>
      <c r="J19" s="273"/>
      <c r="K19" s="274" t="n">
        <f aca="false">SUM(C19:J19)</f>
        <v>120000</v>
      </c>
      <c r="L19" s="275"/>
      <c r="M19" s="270" t="n">
        <v>20000</v>
      </c>
      <c r="N19" s="276"/>
      <c r="O19" s="272"/>
      <c r="P19" s="276"/>
      <c r="Q19" s="277" t="n">
        <v>20000</v>
      </c>
      <c r="R19" s="277"/>
      <c r="S19" s="277"/>
      <c r="T19" s="277"/>
      <c r="U19" s="278" t="n">
        <f aca="false">SUM(M19:T19)</f>
        <v>40000</v>
      </c>
      <c r="V19" s="15"/>
      <c r="W19" s="279" t="n">
        <f aca="false">IF(AP19=1,0,IF((75000-M19-C19)&lt;0,0,75000-M19-C19))</f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160000</v>
      </c>
      <c r="AG19" s="15"/>
      <c r="AH19" s="284" t="n">
        <f aca="false">C19+M19+W19</f>
        <v>140000</v>
      </c>
      <c r="AI19" s="15" t="n">
        <f aca="false">E19+O19+Y19</f>
        <v>0</v>
      </c>
      <c r="AJ19" s="285" t="n">
        <f aca="false">AC19+AB19+AA19+T19+S19+R19+Q19+J19+I19+H19+G19</f>
        <v>20000</v>
      </c>
      <c r="AK19" s="15"/>
      <c r="AL19" s="277" t="n">
        <f aca="false">C19+M19</f>
        <v>140000</v>
      </c>
      <c r="AM19" s="277" t="n">
        <f aca="false">W19</f>
        <v>0</v>
      </c>
      <c r="AN19" s="277" t="n">
        <f aca="false">SUM(AL19:AM19)</f>
        <v>140000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36742</v>
      </c>
      <c r="AT19" s="313" t="n">
        <f aca="false">+AT18+1</f>
        <v>36742</v>
      </c>
      <c r="AU19" s="15"/>
      <c r="AV19" s="287" t="n">
        <v>100000</v>
      </c>
      <c r="AW19" s="15"/>
      <c r="AX19" s="15" t="n">
        <v>20000</v>
      </c>
      <c r="AY19" s="15"/>
      <c r="AZ19" s="275" t="n">
        <f aca="false">+AX19+AV19</f>
        <v>120000</v>
      </c>
      <c r="BA19" s="287" t="n">
        <f aca="false">IF(+AH19-AV19=0,"",AH19-AV19)</f>
        <v>40000</v>
      </c>
      <c r="BB19" s="287" t="str">
        <f aca="false">IF(+AI19-AW19=0,"",AI19-AW19)</f>
        <v/>
      </c>
      <c r="BC19" s="275" t="e">
        <f aca="false">+BB19+BA19</f>
        <v>#VALUE!</v>
      </c>
      <c r="BD19" s="15"/>
      <c r="BE19" s="287" t="n">
        <v>65000</v>
      </c>
      <c r="BF19" s="15" t="n">
        <v>20000</v>
      </c>
      <c r="BG19" s="15" t="n">
        <f aca="false">+BE19+BF19</f>
        <v>85000</v>
      </c>
      <c r="BH19" s="275" t="n">
        <f aca="false">IF(ISNUMBER(BC19),0,AZ19-BG19)</f>
        <v>35000</v>
      </c>
      <c r="BI19" s="15"/>
      <c r="BJ19" s="314" t="n">
        <f aca="false">IF(ISNUMBER(BC19),BC19,BH19)</f>
        <v>35000</v>
      </c>
      <c r="BK19" s="315"/>
      <c r="BL19" s="316" t="s">
        <v>93</v>
      </c>
      <c r="BM19" s="317" t="n">
        <f aca="false">+BM18+1</f>
        <v>36742</v>
      </c>
      <c r="BN19" s="318"/>
      <c r="BO19" s="319" t="n">
        <f aca="false">+[1]Sheet1!Y618</f>
        <v>101</v>
      </c>
      <c r="BP19" s="263" t="n">
        <f aca="false">+[1]Sheet1!Z618</f>
        <v>81</v>
      </c>
      <c r="BQ19" s="320" t="n">
        <f aca="false">+(BO19+BP19)/2</f>
        <v>91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90</v>
      </c>
      <c r="B20" s="312" t="n">
        <f aca="false">+B19+1</f>
        <v>5</v>
      </c>
      <c r="C20" s="270" t="n">
        <f aca="false">116667-20000</f>
        <v>96667</v>
      </c>
      <c r="D20" s="271"/>
      <c r="E20" s="272"/>
      <c r="F20" s="271"/>
      <c r="G20" s="273"/>
      <c r="H20" s="273"/>
      <c r="I20" s="273"/>
      <c r="J20" s="273"/>
      <c r="K20" s="274" t="n">
        <f aca="false">SUM(C20:J20)</f>
        <v>96667</v>
      </c>
      <c r="L20" s="275"/>
      <c r="M20" s="270" t="n">
        <v>20000</v>
      </c>
      <c r="N20" s="276"/>
      <c r="O20" s="272"/>
      <c r="P20" s="276"/>
      <c r="Q20" s="277" t="n">
        <v>20000</v>
      </c>
      <c r="R20" s="277"/>
      <c r="S20" s="277"/>
      <c r="T20" s="277"/>
      <c r="U20" s="278" t="n">
        <f aca="false">SUM(M20:T20)</f>
        <v>40000</v>
      </c>
      <c r="V20" s="15"/>
      <c r="W20" s="279" t="n">
        <f aca="false">IF(AP20=1,0,IF((75000-M20-C20)&lt;0,0,75000-M20-C20))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136667</v>
      </c>
      <c r="AG20" s="15"/>
      <c r="AH20" s="284" t="n">
        <f aca="false">C20+M20+W20</f>
        <v>116667</v>
      </c>
      <c r="AI20" s="15" t="n">
        <f aca="false">E20+O20+Y20</f>
        <v>0</v>
      </c>
      <c r="AJ20" s="285" t="n">
        <f aca="false">AC20+AB20+AA20+T20+S20+R20+Q20+J20+I20+H20+G20</f>
        <v>20000</v>
      </c>
      <c r="AK20" s="15"/>
      <c r="AL20" s="277" t="n">
        <f aca="false">C20+M20</f>
        <v>116667</v>
      </c>
      <c r="AM20" s="277" t="n">
        <f aca="false">W20</f>
        <v>0</v>
      </c>
      <c r="AN20" s="277" t="n">
        <f aca="false">SUM(AL20:AM20)</f>
        <v>116667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36743</v>
      </c>
      <c r="AT20" s="313" t="n">
        <f aca="false">+AT19+1</f>
        <v>36743</v>
      </c>
      <c r="AU20" s="15"/>
      <c r="AV20" s="287" t="n">
        <v>75000</v>
      </c>
      <c r="AW20" s="15"/>
      <c r="AX20" s="15" t="n">
        <v>40000</v>
      </c>
      <c r="AY20" s="15"/>
      <c r="AZ20" s="275" t="n">
        <f aca="false">+AX20+AV20</f>
        <v>115000</v>
      </c>
      <c r="BA20" s="287" t="n">
        <f aca="false">IF(+AH20-AV20=0,"",AH20-AV20)</f>
        <v>41667</v>
      </c>
      <c r="BB20" s="287" t="str">
        <f aca="false">IF(+AI20-AW20=0,"",AI20-AW20)</f>
        <v/>
      </c>
      <c r="BC20" s="275" t="e">
        <f aca="false">+BB20+BA20</f>
        <v>#VALUE!</v>
      </c>
      <c r="BD20" s="15"/>
      <c r="BE20" s="287" t="n">
        <v>65000</v>
      </c>
      <c r="BF20" s="15" t="n">
        <v>40000</v>
      </c>
      <c r="BG20" s="15" t="n">
        <f aca="false">+BE20+BF20</f>
        <v>105000</v>
      </c>
      <c r="BH20" s="275" t="n">
        <f aca="false">IF(ISNUMBER(BC20),0,AZ20-BG20)</f>
        <v>10000</v>
      </c>
      <c r="BI20" s="15"/>
      <c r="BJ20" s="314" t="n">
        <f aca="false">IF(ISNUMBER(BC20),BC20,BH20)</f>
        <v>10000</v>
      </c>
      <c r="BK20" s="315"/>
      <c r="BL20" s="316" t="s">
        <v>94</v>
      </c>
      <c r="BM20" s="317" t="n">
        <f aca="false">+BM19+1</f>
        <v>36743</v>
      </c>
      <c r="BN20" s="318"/>
      <c r="BO20" s="319" t="n">
        <f aca="false">+[1]Sheet1!Y619</f>
        <v>101</v>
      </c>
      <c r="BP20" s="263" t="n">
        <f aca="false">+[1]Sheet1!Z619</f>
        <v>79</v>
      </c>
      <c r="BQ20" s="320" t="n">
        <f aca="false">+(BO20+BP20)/2</f>
        <v>90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91</v>
      </c>
      <c r="B21" s="312" t="n">
        <f aca="false">+B20+1</f>
        <v>6</v>
      </c>
      <c r="C21" s="270" t="n">
        <v>120000</v>
      </c>
      <c r="D21" s="271"/>
      <c r="E21" s="272"/>
      <c r="F21" s="271"/>
      <c r="G21" s="273"/>
      <c r="H21" s="273"/>
      <c r="I21" s="273"/>
      <c r="J21" s="273"/>
      <c r="K21" s="274" t="n">
        <f aca="false">SUM(C21:J21)</f>
        <v>120000</v>
      </c>
      <c r="L21" s="275"/>
      <c r="M21" s="270" t="n">
        <v>20000</v>
      </c>
      <c r="N21" s="276"/>
      <c r="O21" s="272"/>
      <c r="P21" s="276"/>
      <c r="Q21" s="277" t="n">
        <v>20000</v>
      </c>
      <c r="R21" s="277"/>
      <c r="S21" s="277"/>
      <c r="T21" s="277"/>
      <c r="U21" s="278" t="n">
        <f aca="false">SUM(M21:T21)</f>
        <v>40000</v>
      </c>
      <c r="V21" s="15"/>
      <c r="W21" s="279" t="n">
        <f aca="false">IF(AP21=1,0,IF((75000-M21-C21)&lt;0,0,75000-M21-C21))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160000</v>
      </c>
      <c r="AG21" s="15"/>
      <c r="AH21" s="284" t="n">
        <f aca="false">C21+M21+W21</f>
        <v>140000</v>
      </c>
      <c r="AI21" s="15" t="n">
        <f aca="false">E21+O21+Y21</f>
        <v>0</v>
      </c>
      <c r="AJ21" s="285" t="n">
        <f aca="false">AC21+AB21+AA21+T21+S21+R21+Q21+J21+I21+H21+G21</f>
        <v>20000</v>
      </c>
      <c r="AK21" s="15"/>
      <c r="AL21" s="277" t="n">
        <f aca="false">C21+M21</f>
        <v>140000</v>
      </c>
      <c r="AM21" s="277" t="n">
        <f aca="false">W21</f>
        <v>0</v>
      </c>
      <c r="AN21" s="277" t="n">
        <f aca="false">SUM(AL21:AM21)</f>
        <v>140000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36744</v>
      </c>
      <c r="AT21" s="313" t="n">
        <f aca="false">+AT20+1</f>
        <v>36744</v>
      </c>
      <c r="AU21" s="15"/>
      <c r="AV21" s="287" t="n">
        <v>75000</v>
      </c>
      <c r="AW21" s="15"/>
      <c r="AX21" s="15" t="n">
        <v>40000</v>
      </c>
      <c r="AY21" s="15"/>
      <c r="AZ21" s="275" t="n">
        <f aca="false">+AX21+AV21</f>
        <v>115000</v>
      </c>
      <c r="BA21" s="287" t="n">
        <f aca="false">IF(+AH21-AV21=0,"",AH21-AV21)</f>
        <v>65000</v>
      </c>
      <c r="BB21" s="287" t="str">
        <f aca="false">IF(+AI21-AW21=0,"",AI21-AW21)</f>
        <v/>
      </c>
      <c r="BC21" s="275" t="e">
        <f aca="false">+BB21+BA21</f>
        <v>#VALUE!</v>
      </c>
      <c r="BD21" s="15"/>
      <c r="BE21" s="287" t="n">
        <v>65000</v>
      </c>
      <c r="BF21" s="15" t="n">
        <v>40000</v>
      </c>
      <c r="BG21" s="15" t="n">
        <f aca="false">+BE21+BF21</f>
        <v>105000</v>
      </c>
      <c r="BH21" s="275" t="n">
        <f aca="false">IF(ISNUMBER(BC21),0,AZ21-BG21)</f>
        <v>10000</v>
      </c>
      <c r="BI21" s="15"/>
      <c r="BJ21" s="314" t="n">
        <f aca="false">IF(ISNUMBER(BC21),BC21,BH21)</f>
        <v>10000</v>
      </c>
      <c r="BK21" s="315"/>
      <c r="BL21" s="316" t="s">
        <v>95</v>
      </c>
      <c r="BM21" s="317" t="n">
        <f aca="false">+BM20+1</f>
        <v>36744</v>
      </c>
      <c r="BN21" s="318"/>
      <c r="BO21" s="319" t="n">
        <f aca="false">+[1]Sheet1!Y620</f>
        <v>102</v>
      </c>
      <c r="BP21" s="263" t="n">
        <f aca="false">+[1]Sheet1!Z620</f>
        <v>81</v>
      </c>
      <c r="BQ21" s="320" t="n">
        <f aca="false">+(BO21+BP21)/2</f>
        <v>91.5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92</v>
      </c>
      <c r="B22" s="312" t="n">
        <f aca="false">+B21+1</f>
        <v>7</v>
      </c>
      <c r="C22" s="270" t="n">
        <v>120000</v>
      </c>
      <c r="D22" s="271"/>
      <c r="E22" s="272"/>
      <c r="F22" s="271"/>
      <c r="G22" s="273"/>
      <c r="H22" s="273"/>
      <c r="I22" s="273"/>
      <c r="J22" s="273"/>
      <c r="K22" s="274" t="n">
        <f aca="false">SUM(C22:J22)</f>
        <v>120000</v>
      </c>
      <c r="L22" s="275"/>
      <c r="M22" s="270" t="n">
        <v>20000</v>
      </c>
      <c r="N22" s="276"/>
      <c r="O22" s="272"/>
      <c r="P22" s="276"/>
      <c r="Q22" s="277" t="n">
        <v>20000</v>
      </c>
      <c r="R22" s="277"/>
      <c r="S22" s="277"/>
      <c r="T22" s="277"/>
      <c r="U22" s="278" t="n">
        <f aca="false">SUM(M22:T22)</f>
        <v>40000</v>
      </c>
      <c r="V22" s="15"/>
      <c r="W22" s="279" t="n">
        <f aca="false">IF(AP22=1,0,IF((75000-M22-C22)&lt;0,0,75000-M22-C22))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160000</v>
      </c>
      <c r="AG22" s="15"/>
      <c r="AH22" s="284" t="n">
        <f aca="false">C22+M22+W22</f>
        <v>140000</v>
      </c>
      <c r="AI22" s="15" t="n">
        <f aca="false">E22+O22+Y22</f>
        <v>0</v>
      </c>
      <c r="AJ22" s="285" t="n">
        <f aca="false">AC22+AB22+AA22+T22+S22+R22+Q22+J22+I22+H22+G22</f>
        <v>20000</v>
      </c>
      <c r="AK22" s="15"/>
      <c r="AL22" s="277" t="n">
        <f aca="false">C22+M22</f>
        <v>140000</v>
      </c>
      <c r="AM22" s="277" t="n">
        <f aca="false">W22</f>
        <v>0</v>
      </c>
      <c r="AN22" s="277" t="n">
        <f aca="false">SUM(AL22:AM22)</f>
        <v>140000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36745</v>
      </c>
      <c r="AT22" s="313" t="n">
        <f aca="false">+AT21+1</f>
        <v>36745</v>
      </c>
      <c r="AU22" s="15"/>
      <c r="AV22" s="287" t="n">
        <v>75000</v>
      </c>
      <c r="AW22" s="15"/>
      <c r="AX22" s="15" t="n">
        <v>40000</v>
      </c>
      <c r="AY22" s="15"/>
      <c r="AZ22" s="275" t="n">
        <f aca="false">+AX22+AV22</f>
        <v>115000</v>
      </c>
      <c r="BA22" s="287" t="n">
        <f aca="false">IF(+AH22-AV22=0,"",AH22-AV22)</f>
        <v>65000</v>
      </c>
      <c r="BB22" s="287" t="str">
        <f aca="false">IF(+AI22-AW22=0,"",AI22-AW22)</f>
        <v/>
      </c>
      <c r="BC22" s="275" t="e">
        <f aca="false">+BB22+BA22</f>
        <v>#VALUE!</v>
      </c>
      <c r="BD22" s="15"/>
      <c r="BE22" s="287" t="n">
        <v>65000</v>
      </c>
      <c r="BF22" s="15" t="n">
        <v>40000</v>
      </c>
      <c r="BG22" s="15" t="n">
        <f aca="false">+BE22+BF22</f>
        <v>105000</v>
      </c>
      <c r="BH22" s="275" t="n">
        <f aca="false">IF(ISNUMBER(BC22),0,AZ22-BG22)</f>
        <v>10000</v>
      </c>
      <c r="BI22" s="15"/>
      <c r="BJ22" s="314" t="n">
        <f aca="false">IF(ISNUMBER(BC22),BC22,BH22)</f>
        <v>10000</v>
      </c>
      <c r="BK22" s="315"/>
      <c r="BL22" s="316" t="s">
        <v>96</v>
      </c>
      <c r="BM22" s="317" t="n">
        <f aca="false">+BM21+1</f>
        <v>36745</v>
      </c>
      <c r="BN22" s="318"/>
      <c r="BO22" s="319" t="n">
        <f aca="false">+[1]Sheet1!Y621</f>
        <v>102</v>
      </c>
      <c r="BP22" s="263" t="n">
        <f aca="false">+[1]Sheet1!Z621</f>
        <v>82</v>
      </c>
      <c r="BQ22" s="320" t="n">
        <f aca="false">+(BO22+BP22)/2</f>
        <v>92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3.5" hidden="false" customHeight="true" outlineLevel="0" collapsed="false">
      <c r="A23" s="15" t="s">
        <v>93</v>
      </c>
      <c r="B23" s="312" t="n">
        <f aca="false">+B22+1</f>
        <v>8</v>
      </c>
      <c r="C23" s="270" t="n">
        <v>120000</v>
      </c>
      <c r="D23" s="271"/>
      <c r="E23" s="272"/>
      <c r="F23" s="271"/>
      <c r="G23" s="273"/>
      <c r="H23" s="273"/>
      <c r="I23" s="273"/>
      <c r="J23" s="273"/>
      <c r="K23" s="274" t="n">
        <f aca="false">SUM(C23:J23)</f>
        <v>120000</v>
      </c>
      <c r="L23" s="275"/>
      <c r="M23" s="270" t="n">
        <v>20000</v>
      </c>
      <c r="N23" s="276"/>
      <c r="O23" s="272"/>
      <c r="P23" s="276"/>
      <c r="Q23" s="277" t="n">
        <v>20000</v>
      </c>
      <c r="R23" s="277"/>
      <c r="S23" s="277"/>
      <c r="T23" s="277"/>
      <c r="U23" s="278" t="n">
        <f aca="false">SUM(M23:T23)</f>
        <v>40000</v>
      </c>
      <c r="V23" s="15"/>
      <c r="W23" s="279" t="n">
        <f aca="false">IF(AP23=1,0,IF((75000-M23-C23)&lt;0,0,75000-M23-C23))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160000</v>
      </c>
      <c r="AG23" s="15"/>
      <c r="AH23" s="284" t="n">
        <f aca="false">C23+M23+W23</f>
        <v>140000</v>
      </c>
      <c r="AI23" s="15" t="n">
        <f aca="false">E23+O23+Y23</f>
        <v>0</v>
      </c>
      <c r="AJ23" s="285" t="n">
        <f aca="false">AC23+AB23+AA23+T23+S23+R23+Q23+J23+I23+H23+G23</f>
        <v>20000</v>
      </c>
      <c r="AK23" s="15"/>
      <c r="AL23" s="277" t="n">
        <f aca="false">C23+M23</f>
        <v>140000</v>
      </c>
      <c r="AM23" s="277" t="n">
        <f aca="false">W23</f>
        <v>0</v>
      </c>
      <c r="AN23" s="277" t="n">
        <f aca="false">SUM(AL23:AM23)</f>
        <v>140000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36746</v>
      </c>
      <c r="AT23" s="313" t="n">
        <f aca="false">+AT22+1</f>
        <v>36746</v>
      </c>
      <c r="AU23" s="15"/>
      <c r="AV23" s="287" t="n">
        <v>75000</v>
      </c>
      <c r="AW23" s="15"/>
      <c r="AX23" s="15" t="n">
        <v>40000</v>
      </c>
      <c r="AY23" s="15"/>
      <c r="AZ23" s="275" t="n">
        <f aca="false">+AX23+AV23</f>
        <v>115000</v>
      </c>
      <c r="BA23" s="287" t="n">
        <f aca="false">IF(+AH23-AV23=0,"",AH23-AV23)</f>
        <v>65000</v>
      </c>
      <c r="BB23" s="287" t="str">
        <f aca="false">IF(+AI23-AW23=0,"",AI23-AW23)</f>
        <v/>
      </c>
      <c r="BC23" s="275" t="e">
        <f aca="false">+BB23+BA23</f>
        <v>#VALUE!</v>
      </c>
      <c r="BD23" s="15"/>
      <c r="BE23" s="287" t="n">
        <v>65000</v>
      </c>
      <c r="BF23" s="15" t="n">
        <v>40000</v>
      </c>
      <c r="BG23" s="15" t="n">
        <f aca="false">+BE23+BF23</f>
        <v>105000</v>
      </c>
      <c r="BH23" s="275" t="n">
        <f aca="false">IF(ISNUMBER(BC23),0,AZ23-BG23)</f>
        <v>10000</v>
      </c>
      <c r="BI23" s="15"/>
      <c r="BJ23" s="314" t="n">
        <f aca="false">IF(ISNUMBER(BC23),BC23,BH23)</f>
        <v>10000</v>
      </c>
      <c r="BK23" s="315"/>
      <c r="BL23" s="316" t="s">
        <v>90</v>
      </c>
      <c r="BM23" s="317" t="n">
        <f aca="false">+BM22+1</f>
        <v>36746</v>
      </c>
      <c r="BN23" s="318"/>
      <c r="BO23" s="319" t="n">
        <f aca="false">+[1]Sheet1!Y622</f>
        <v>100</v>
      </c>
      <c r="BP23" s="263" t="n">
        <f aca="false">+[1]Sheet1!Z622</f>
        <v>81</v>
      </c>
      <c r="BQ23" s="320" t="n">
        <f aca="false">+(BO23+BP23)/2</f>
        <v>90.5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94</v>
      </c>
      <c r="B24" s="312" t="n">
        <f aca="false">+B23+1</f>
        <v>9</v>
      </c>
      <c r="C24" s="270" t="n">
        <v>44167</v>
      </c>
      <c r="D24" s="271"/>
      <c r="E24" s="272"/>
      <c r="F24" s="271"/>
      <c r="G24" s="273"/>
      <c r="H24" s="273"/>
      <c r="I24" s="273"/>
      <c r="J24" s="273"/>
      <c r="K24" s="274" t="n">
        <f aca="false">SUM(C24:J24)</f>
        <v>44167</v>
      </c>
      <c r="L24" s="275"/>
      <c r="M24" s="270" t="n">
        <v>20000</v>
      </c>
      <c r="N24" s="276"/>
      <c r="O24" s="272"/>
      <c r="P24" s="276"/>
      <c r="Q24" s="277" t="n">
        <v>20000</v>
      </c>
      <c r="R24" s="277"/>
      <c r="S24" s="277"/>
      <c r="T24" s="277"/>
      <c r="U24" s="278" t="n">
        <f aca="false">SUM(M24:T24)</f>
        <v>40000</v>
      </c>
      <c r="V24" s="15"/>
      <c r="W24" s="279" t="n"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84167</v>
      </c>
      <c r="AG24" s="15"/>
      <c r="AH24" s="284" t="n">
        <f aca="false">C24+M24+W24</f>
        <v>64167</v>
      </c>
      <c r="AI24" s="15" t="n">
        <f aca="false">E24+O24+Y24</f>
        <v>0</v>
      </c>
      <c r="AJ24" s="285" t="n">
        <f aca="false">AC24+AB24+AA24+T24+S24+R24+Q24+J24+I24+H24+G24</f>
        <v>20000</v>
      </c>
      <c r="AK24" s="15"/>
      <c r="AL24" s="277" t="n">
        <f aca="false">C24+M24</f>
        <v>64167</v>
      </c>
      <c r="AM24" s="277" t="n">
        <f aca="false">W24</f>
        <v>0</v>
      </c>
      <c r="AN24" s="277" t="n">
        <f aca="false">SUM(AL24:AM24)</f>
        <v>64167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36747</v>
      </c>
      <c r="AT24" s="313" t="n">
        <f aca="false">+AT23+1</f>
        <v>36747</v>
      </c>
      <c r="AU24" s="15"/>
      <c r="AV24" s="287" t="n">
        <v>75000</v>
      </c>
      <c r="AW24" s="15"/>
      <c r="AX24" s="15" t="n">
        <v>40000</v>
      </c>
      <c r="AY24" s="15"/>
      <c r="AZ24" s="275" t="n">
        <f aca="false">+AX24+AV24</f>
        <v>115000</v>
      </c>
      <c r="BA24" s="287" t="n">
        <f aca="false">IF(+AH24-AV24=0,"",AH24-AV24)</f>
        <v>-10833</v>
      </c>
      <c r="BB24" s="287" t="str">
        <f aca="false">IF(+AI24-AW24=0,"",AI24-AW24)</f>
        <v/>
      </c>
      <c r="BC24" s="275" t="e">
        <f aca="false">+BB24+BA24</f>
        <v>#VALUE!</v>
      </c>
      <c r="BD24" s="15"/>
      <c r="BE24" s="287" t="n">
        <v>65000</v>
      </c>
      <c r="BF24" s="15" t="n">
        <v>40000</v>
      </c>
      <c r="BG24" s="15" t="n">
        <f aca="false">+BE24+BF24</f>
        <v>105000</v>
      </c>
      <c r="BH24" s="275" t="n">
        <f aca="false">IF(ISNUMBER(BC24),0,AZ24-BG24)</f>
        <v>10000</v>
      </c>
      <c r="BI24" s="15"/>
      <c r="BJ24" s="314" t="n">
        <f aca="false">IF(ISNUMBER(BC24),BC24,BH24)</f>
        <v>10000</v>
      </c>
      <c r="BK24" s="315"/>
      <c r="BL24" s="316" t="s">
        <v>91</v>
      </c>
      <c r="BM24" s="317" t="n">
        <f aca="false">+BM23+1</f>
        <v>36747</v>
      </c>
      <c r="BN24" s="318"/>
      <c r="BO24" s="319" t="n">
        <f aca="false">+[1]Sheet1!Y623</f>
        <v>98</v>
      </c>
      <c r="BP24" s="263" t="n">
        <f aca="false">+[1]Sheet1!Z623</f>
        <v>76</v>
      </c>
      <c r="BQ24" s="320" t="n">
        <f aca="false">+(BO24+BP24)/2</f>
        <v>87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36" t="s">
        <v>95</v>
      </c>
      <c r="B25" s="325" t="n">
        <f aca="false">+B24+1</f>
        <v>10</v>
      </c>
      <c r="C25" s="326" t="n">
        <v>120000</v>
      </c>
      <c r="D25" s="364"/>
      <c r="E25" s="203"/>
      <c r="F25" s="364"/>
      <c r="G25" s="204"/>
      <c r="H25" s="204"/>
      <c r="I25" s="204"/>
      <c r="J25" s="204"/>
      <c r="K25" s="365" t="n">
        <f aca="false">SUM(C25:J25)</f>
        <v>120000</v>
      </c>
      <c r="L25" s="210"/>
      <c r="M25" s="326" t="n">
        <v>20000</v>
      </c>
      <c r="N25" s="366"/>
      <c r="O25" s="203"/>
      <c r="P25" s="366"/>
      <c r="Q25" s="198" t="n">
        <v>20000</v>
      </c>
      <c r="R25" s="198"/>
      <c r="S25" s="198"/>
      <c r="T25" s="198"/>
      <c r="U25" s="200" t="n">
        <f aca="false">SUM(M25:T25)</f>
        <v>40000</v>
      </c>
      <c r="V25" s="36"/>
      <c r="W25" s="201" t="n">
        <f aca="false">IF(AP25=1,0,IF((75000-M25-C25)&lt;0,0,75000-M25-C25))</f>
        <v>0</v>
      </c>
      <c r="X25" s="367"/>
      <c r="Y25" s="203" t="n">
        <v>0</v>
      </c>
      <c r="Z25" s="345"/>
      <c r="AA25" s="203" t="n">
        <v>0</v>
      </c>
      <c r="AB25" s="204" t="n">
        <v>0</v>
      </c>
      <c r="AC25" s="205" t="n">
        <v>0</v>
      </c>
      <c r="AD25" s="365" t="n">
        <f aca="false">SUM(W25:AC25)</f>
        <v>0</v>
      </c>
      <c r="AE25" s="36"/>
      <c r="AF25" s="368" t="n">
        <f aca="false">+AD25+U25+K25</f>
        <v>160000</v>
      </c>
      <c r="AG25" s="36"/>
      <c r="AH25" s="35" t="n">
        <f aca="false">C25+M25+W25</f>
        <v>140000</v>
      </c>
      <c r="AI25" s="36" t="n">
        <f aca="false">E25+O25+Y25</f>
        <v>0</v>
      </c>
      <c r="AJ25" s="169" t="n">
        <f aca="false">AC25+AB25+AA25+T25+S25+R25+Q25+J25+I25+H25+G25</f>
        <v>20000</v>
      </c>
      <c r="AK25" s="36"/>
      <c r="AL25" s="198" t="n">
        <f aca="false">C25+M25</f>
        <v>140000</v>
      </c>
      <c r="AM25" s="198" t="n">
        <f aca="false">W25</f>
        <v>0</v>
      </c>
      <c r="AN25" s="198" t="n">
        <f aca="false">SUM(AL25:AM25)</f>
        <v>140000</v>
      </c>
      <c r="AO25" s="36"/>
      <c r="AP25" s="307" t="n">
        <f aca="false">IF(now-1&gt;AS25,1,"")</f>
        <v>1</v>
      </c>
      <c r="AQ25" s="36"/>
      <c r="AR25" s="36"/>
      <c r="AS25" s="36" t="n">
        <f aca="false">AS24+1</f>
        <v>36748</v>
      </c>
      <c r="AT25" s="369" t="n">
        <f aca="false">+AT24+1</f>
        <v>36748</v>
      </c>
      <c r="AU25" s="36"/>
      <c r="AV25" s="333" t="n">
        <v>75000</v>
      </c>
      <c r="AW25" s="36"/>
      <c r="AX25" s="36" t="n">
        <v>40000</v>
      </c>
      <c r="AY25" s="36"/>
      <c r="AZ25" s="210" t="n">
        <f aca="false">+AX25+AV25</f>
        <v>115000</v>
      </c>
      <c r="BA25" s="333" t="n">
        <f aca="false">IF(+AH25-AV25=0,"",AH25-AV25)</f>
        <v>65000</v>
      </c>
      <c r="BB25" s="333" t="str">
        <f aca="false">IF(+AI25-AW25=0,"",AI25-AW25)</f>
        <v/>
      </c>
      <c r="BC25" s="210" t="e">
        <f aca="false">+BB25+BA25</f>
        <v>#VALUE!</v>
      </c>
      <c r="BD25" s="36"/>
      <c r="BE25" s="333" t="n">
        <v>65000</v>
      </c>
      <c r="BF25" s="36" t="n">
        <v>40000</v>
      </c>
      <c r="BG25" s="36" t="n">
        <f aca="false">+BE25+BF25</f>
        <v>105000</v>
      </c>
      <c r="BH25" s="210" t="n">
        <f aca="false">IF(ISNUMBER(BC25),0,AZ25-BG25)</f>
        <v>10000</v>
      </c>
      <c r="BI25" s="36"/>
      <c r="BJ25" s="334" t="n">
        <f aca="false">IF(ISNUMBER(BC25),BC25,BH25)</f>
        <v>10000</v>
      </c>
      <c r="BK25" s="335"/>
      <c r="BL25" s="336" t="s">
        <v>92</v>
      </c>
      <c r="BM25" s="337" t="n">
        <f aca="false">+BM24+1</f>
        <v>36748</v>
      </c>
      <c r="BN25" s="338"/>
      <c r="BO25" s="339" t="n">
        <f aca="false">+[1]Sheet1!Y624</f>
        <v>98</v>
      </c>
      <c r="BP25" s="307" t="n">
        <f aca="false">+[1]Sheet1!Z624</f>
        <v>77</v>
      </c>
      <c r="BQ25" s="340" t="n">
        <f aca="false">+(BO25+BP25)/2</f>
        <v>87.5</v>
      </c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3.5" hidden="false" customHeight="true" outlineLevel="0" collapsed="false">
      <c r="A26" s="158" t="s">
        <v>96</v>
      </c>
      <c r="B26" s="370" t="n">
        <f aca="false">+B25+1</f>
        <v>11</v>
      </c>
      <c r="C26" s="371" t="n">
        <v>120000</v>
      </c>
      <c r="D26" s="372"/>
      <c r="E26" s="373"/>
      <c r="F26" s="372"/>
      <c r="G26" s="374"/>
      <c r="H26" s="374"/>
      <c r="I26" s="374"/>
      <c r="J26" s="374"/>
      <c r="K26" s="375" t="n">
        <f aca="false">SUM(C26:J26)</f>
        <v>120000</v>
      </c>
      <c r="L26" s="376"/>
      <c r="M26" s="371" t="n">
        <v>20000</v>
      </c>
      <c r="N26" s="377"/>
      <c r="O26" s="373"/>
      <c r="P26" s="377"/>
      <c r="Q26" s="378" t="n">
        <v>20000</v>
      </c>
      <c r="R26" s="378"/>
      <c r="S26" s="378"/>
      <c r="T26" s="378"/>
      <c r="U26" s="379" t="n">
        <f aca="false">SUM(M26:T26)</f>
        <v>40000</v>
      </c>
      <c r="V26" s="158"/>
      <c r="W26" s="380" t="n">
        <f aca="false">IF(AP26=1,0,IF((75000-M26-C26)&lt;0,0,75000-M26-C26))</f>
        <v>0</v>
      </c>
      <c r="X26" s="87"/>
      <c r="Y26" s="373" t="n">
        <v>0</v>
      </c>
      <c r="Z26" s="381"/>
      <c r="AA26" s="373" t="n">
        <v>0</v>
      </c>
      <c r="AB26" s="374" t="n">
        <v>0</v>
      </c>
      <c r="AC26" s="382" t="n">
        <v>0</v>
      </c>
      <c r="AD26" s="375" t="n">
        <f aca="false">SUM(W26:AC26)</f>
        <v>0</v>
      </c>
      <c r="AE26" s="158"/>
      <c r="AF26" s="383" t="n">
        <f aca="false">+AD26+U26+K26</f>
        <v>160000</v>
      </c>
      <c r="AG26" s="158"/>
      <c r="AH26" s="384" t="n">
        <f aca="false">C26+M26+W26</f>
        <v>140000</v>
      </c>
      <c r="AI26" s="158" t="n">
        <f aca="false">E26+O26+Y26</f>
        <v>0</v>
      </c>
      <c r="AJ26" s="385" t="n">
        <f aca="false">AC26+AB26+AA26+T26+S26+R26+Q26+J26+I26+H26+G26</f>
        <v>20000</v>
      </c>
      <c r="AK26" s="158"/>
      <c r="AL26" s="378" t="n">
        <f aca="false">C26+M26</f>
        <v>140000</v>
      </c>
      <c r="AM26" s="378" t="n">
        <f aca="false">W26</f>
        <v>0</v>
      </c>
      <c r="AN26" s="378" t="n">
        <f aca="false">SUM(AL26:AM26)</f>
        <v>140000</v>
      </c>
      <c r="AO26" s="158"/>
      <c r="AP26" s="77" t="n">
        <f aca="false">IF(now-1&gt;AS26,1,"")</f>
        <v>1</v>
      </c>
      <c r="AQ26" s="158"/>
      <c r="AR26" s="158"/>
      <c r="AS26" s="158" t="n">
        <f aca="false">AS25+1</f>
        <v>36749</v>
      </c>
      <c r="AT26" s="386" t="n">
        <f aca="false">+AT25+1</f>
        <v>36749</v>
      </c>
      <c r="AU26" s="158"/>
      <c r="AV26" s="387" t="n">
        <v>75000</v>
      </c>
      <c r="AW26" s="158"/>
      <c r="AX26" s="158" t="n">
        <v>40000</v>
      </c>
      <c r="AY26" s="158"/>
      <c r="AZ26" s="376" t="n">
        <f aca="false">+AX26+AV26</f>
        <v>115000</v>
      </c>
      <c r="BA26" s="387" t="n">
        <f aca="false">IF(+AH26-AV26=0,"",AH26-AV26)</f>
        <v>65000</v>
      </c>
      <c r="BB26" s="387" t="str">
        <f aca="false">IF(+AI26-AW26=0,"",AI26-AW26)</f>
        <v/>
      </c>
      <c r="BC26" s="376" t="e">
        <f aca="false">+BB26+BA26</f>
        <v>#VALUE!</v>
      </c>
      <c r="BD26" s="158"/>
      <c r="BE26" s="387" t="n">
        <v>65000</v>
      </c>
      <c r="BF26" s="158" t="n">
        <v>40000</v>
      </c>
      <c r="BG26" s="158" t="n">
        <f aca="false">+BE26+BF26</f>
        <v>105000</v>
      </c>
      <c r="BH26" s="376" t="n">
        <f aca="false">IF(ISNUMBER(BC26),0,AZ26-BG26)</f>
        <v>10000</v>
      </c>
      <c r="BI26" s="158"/>
      <c r="BJ26" s="388" t="n">
        <f aca="false">IF(ISNUMBER(BC26),BC26,BH26)</f>
        <v>10000</v>
      </c>
      <c r="BK26" s="389"/>
      <c r="BL26" s="390" t="s">
        <v>93</v>
      </c>
      <c r="BM26" s="391" t="n">
        <f aca="false">+BM25+1</f>
        <v>36749</v>
      </c>
      <c r="BN26" s="392"/>
      <c r="BO26" s="267" t="n">
        <f aca="false">+[1]Sheet1!Y625</f>
        <v>97</v>
      </c>
      <c r="BP26" s="77" t="n">
        <f aca="false">+[1]Sheet1!Z625</f>
        <v>75</v>
      </c>
      <c r="BQ26" s="91" t="n">
        <f aca="false">+(BO26+BP26)/2</f>
        <v>86</v>
      </c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158"/>
      <c r="IU26" s="158"/>
      <c r="IV26" s="158"/>
      <c r="IW26" s="158"/>
    </row>
    <row r="27" customFormat="false" ht="12.75" hidden="false" customHeight="false" outlineLevel="0" collapsed="false">
      <c r="A27" s="36" t="s">
        <v>90</v>
      </c>
      <c r="B27" s="325" t="n">
        <f aca="false">+B26+1</f>
        <v>12</v>
      </c>
      <c r="C27" s="326" t="n">
        <v>55000</v>
      </c>
      <c r="D27" s="364"/>
      <c r="E27" s="203"/>
      <c r="F27" s="364"/>
      <c r="G27" s="204"/>
      <c r="H27" s="204"/>
      <c r="I27" s="204"/>
      <c r="J27" s="204"/>
      <c r="K27" s="365" t="n">
        <f aca="false">SUM(C27:J27)</f>
        <v>55000</v>
      </c>
      <c r="L27" s="210"/>
      <c r="M27" s="326" t="n">
        <v>20000</v>
      </c>
      <c r="N27" s="366"/>
      <c r="O27" s="203"/>
      <c r="P27" s="366"/>
      <c r="Q27" s="198" t="n">
        <v>20000</v>
      </c>
      <c r="R27" s="198"/>
      <c r="S27" s="198"/>
      <c r="T27" s="198"/>
      <c r="U27" s="200" t="n">
        <f aca="false">SUM(M27:T27)</f>
        <v>40000</v>
      </c>
      <c r="V27" s="36"/>
      <c r="W27" s="201" t="n">
        <f aca="false">IF(AP27=1,0,IF((75000-M27-C27)&lt;0,0,75000-M27-C27))</f>
        <v>0</v>
      </c>
      <c r="X27" s="367"/>
      <c r="Y27" s="203" t="n">
        <v>0</v>
      </c>
      <c r="Z27" s="345"/>
      <c r="AA27" s="203" t="n">
        <v>0</v>
      </c>
      <c r="AB27" s="204" t="n">
        <v>0</v>
      </c>
      <c r="AC27" s="205" t="n">
        <v>0</v>
      </c>
      <c r="AD27" s="365" t="n">
        <f aca="false">SUM(W27:AC27)</f>
        <v>0</v>
      </c>
      <c r="AE27" s="36"/>
      <c r="AF27" s="368" t="n">
        <f aca="false">+AD27+U27+K27</f>
        <v>95000</v>
      </c>
      <c r="AG27" s="36"/>
      <c r="AH27" s="35" t="n">
        <f aca="false">C27+M27+W27</f>
        <v>75000</v>
      </c>
      <c r="AI27" s="36" t="n">
        <f aca="false">E27+O27+Y27</f>
        <v>0</v>
      </c>
      <c r="AJ27" s="169" t="n">
        <f aca="false">AC27+AB27+AA27+T27+S27+R27+Q27+J27+I27+H27+G27</f>
        <v>20000</v>
      </c>
      <c r="AK27" s="36"/>
      <c r="AL27" s="198" t="n">
        <f aca="false">C27+M27</f>
        <v>75000</v>
      </c>
      <c r="AM27" s="198" t="n">
        <f aca="false">W27</f>
        <v>0</v>
      </c>
      <c r="AN27" s="198" t="n">
        <f aca="false">SUM(AL27:AM27)</f>
        <v>75000</v>
      </c>
      <c r="AO27" s="36"/>
      <c r="AP27" s="307" t="n">
        <f aca="false">IF(now-1&gt;AS27,1,"")</f>
        <v>1</v>
      </c>
      <c r="AQ27" s="36"/>
      <c r="AR27" s="36"/>
      <c r="AS27" s="36" t="n">
        <f aca="false">AS26+1</f>
        <v>36750</v>
      </c>
      <c r="AT27" s="369" t="n">
        <f aca="false">+AT26+1</f>
        <v>36750</v>
      </c>
      <c r="AU27" s="36"/>
      <c r="AV27" s="333" t="n">
        <v>75000</v>
      </c>
      <c r="AW27" s="36"/>
      <c r="AX27" s="36" t="n">
        <v>40000</v>
      </c>
      <c r="AY27" s="36"/>
      <c r="AZ27" s="210" t="n">
        <f aca="false">+AX27+AV27</f>
        <v>115000</v>
      </c>
      <c r="BA27" s="333" t="str">
        <f aca="false">IF(+AH27-AV27=0,"",AH27-AV27)</f>
        <v/>
      </c>
      <c r="BB27" s="333" t="str">
        <f aca="false">IF(+AI27-AW27=0,"",AI27-AW27)</f>
        <v/>
      </c>
      <c r="BC27" s="210" t="e">
        <f aca="false">+BB27+BA27</f>
        <v>#VALUE!</v>
      </c>
      <c r="BD27" s="36"/>
      <c r="BE27" s="333" t="n">
        <v>65000</v>
      </c>
      <c r="BF27" s="36" t="n">
        <v>40000</v>
      </c>
      <c r="BG27" s="36" t="n">
        <f aca="false">+BE27+BF27</f>
        <v>105000</v>
      </c>
      <c r="BH27" s="210" t="n">
        <f aca="false">IF(ISNUMBER(BC27),0,AZ27-BG27)</f>
        <v>10000</v>
      </c>
      <c r="BI27" s="36"/>
      <c r="BJ27" s="334" t="n">
        <f aca="false">IF(ISNUMBER(BC27),BC27,BH27)</f>
        <v>10000</v>
      </c>
      <c r="BK27" s="335"/>
      <c r="BL27" s="336" t="s">
        <v>94</v>
      </c>
      <c r="BM27" s="337" t="n">
        <f aca="false">+BM26+1</f>
        <v>36750</v>
      </c>
      <c r="BN27" s="338"/>
      <c r="BO27" s="339" t="n">
        <f aca="false">+[1]Sheet1!Y626</f>
        <v>95</v>
      </c>
      <c r="BP27" s="307" t="n">
        <f aca="false">+[1]Sheet1!Z626</f>
        <v>72</v>
      </c>
      <c r="BQ27" s="340" t="n">
        <f aca="false">+(BO27+BP27)/2</f>
        <v>83.5</v>
      </c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</row>
    <row r="28" customFormat="false" ht="12.75" hidden="false" customHeight="false" outlineLevel="0" collapsed="false">
      <c r="A28" s="36" t="s">
        <v>91</v>
      </c>
      <c r="B28" s="325" t="n">
        <f aca="false">+B27+1</f>
        <v>13</v>
      </c>
      <c r="C28" s="326" t="n">
        <v>55000</v>
      </c>
      <c r="D28" s="364"/>
      <c r="E28" s="203"/>
      <c r="F28" s="364" t="s">
        <v>104</v>
      </c>
      <c r="G28" s="204"/>
      <c r="H28" s="204"/>
      <c r="I28" s="204"/>
      <c r="J28" s="204"/>
      <c r="K28" s="365" t="n">
        <f aca="false">SUM(C28:J28)</f>
        <v>55000</v>
      </c>
      <c r="L28" s="210"/>
      <c r="M28" s="326" t="n">
        <v>20000</v>
      </c>
      <c r="N28" s="366"/>
      <c r="O28" s="203"/>
      <c r="P28" s="366"/>
      <c r="Q28" s="198" t="n">
        <v>20000</v>
      </c>
      <c r="R28" s="198"/>
      <c r="S28" s="198"/>
      <c r="T28" s="198"/>
      <c r="U28" s="200" t="n">
        <f aca="false">SUM(M28:T28)</f>
        <v>40000</v>
      </c>
      <c r="V28" s="36"/>
      <c r="W28" s="201" t="n">
        <f aca="false">IF(AP28=1,0,IF((75000-M28-C28)&lt;0,0,75000-M28-C28))</f>
        <v>0</v>
      </c>
      <c r="X28" s="367"/>
      <c r="Y28" s="203" t="n">
        <v>0</v>
      </c>
      <c r="Z28" s="345"/>
      <c r="AA28" s="203" t="n">
        <v>0</v>
      </c>
      <c r="AB28" s="204" t="n">
        <v>0</v>
      </c>
      <c r="AC28" s="205" t="n">
        <v>0</v>
      </c>
      <c r="AD28" s="365" t="n">
        <f aca="false">SUM(W28:AC28)</f>
        <v>0</v>
      </c>
      <c r="AE28" s="36"/>
      <c r="AF28" s="368" t="n">
        <f aca="false">+AD28+U28+K28</f>
        <v>95000</v>
      </c>
      <c r="AG28" s="36"/>
      <c r="AH28" s="35" t="n">
        <f aca="false">C28+M28+W28</f>
        <v>75000</v>
      </c>
      <c r="AI28" s="36" t="n">
        <f aca="false">E28+O28+Y28</f>
        <v>0</v>
      </c>
      <c r="AJ28" s="169" t="n">
        <f aca="false">AC28+AB28+AA28+T28+S28+R28+Q28+J28+I28+H28+G28</f>
        <v>20000</v>
      </c>
      <c r="AK28" s="36"/>
      <c r="AL28" s="198" t="n">
        <f aca="false">C28+M28</f>
        <v>75000</v>
      </c>
      <c r="AM28" s="198" t="n">
        <f aca="false">W28</f>
        <v>0</v>
      </c>
      <c r="AN28" s="198" t="n">
        <f aca="false">SUM(AL28:AM28)</f>
        <v>75000</v>
      </c>
      <c r="AO28" s="36"/>
      <c r="AP28" s="307" t="n">
        <f aca="false">IF(now-1&gt;AS28,1,"")</f>
        <v>1</v>
      </c>
      <c r="AQ28" s="36"/>
      <c r="AR28" s="36"/>
      <c r="AS28" s="36" t="n">
        <f aca="false">AS27+1</f>
        <v>36751</v>
      </c>
      <c r="AT28" s="369" t="n">
        <f aca="false">+AT27+1</f>
        <v>36751</v>
      </c>
      <c r="AU28" s="36"/>
      <c r="AV28" s="333" t="n">
        <v>75000</v>
      </c>
      <c r="AW28" s="36"/>
      <c r="AX28" s="36" t="n">
        <v>40000</v>
      </c>
      <c r="AY28" s="36"/>
      <c r="AZ28" s="210" t="n">
        <f aca="false">+AX28+AV28</f>
        <v>115000</v>
      </c>
      <c r="BA28" s="333" t="str">
        <f aca="false">IF(+AH28-AV28=0,"",AH28-AV28)</f>
        <v/>
      </c>
      <c r="BB28" s="333" t="str">
        <f aca="false">IF(+AI28-AW28=0,"",AI28-AW28)</f>
        <v/>
      </c>
      <c r="BC28" s="210" t="e">
        <f aca="false">+BB28+BA28</f>
        <v>#VALUE!</v>
      </c>
      <c r="BD28" s="36"/>
      <c r="BE28" s="333" t="n">
        <v>65000</v>
      </c>
      <c r="BF28" s="36" t="n">
        <v>40000</v>
      </c>
      <c r="BG28" s="36" t="n">
        <f aca="false">+BE28+BF28</f>
        <v>105000</v>
      </c>
      <c r="BH28" s="210" t="n">
        <f aca="false">IF(ISNUMBER(BC28),0,AZ28-BG28)</f>
        <v>10000</v>
      </c>
      <c r="BI28" s="36"/>
      <c r="BJ28" s="334" t="n">
        <f aca="false">IF(ISNUMBER(BC28),BC28,BH28)</f>
        <v>10000</v>
      </c>
      <c r="BK28" s="335"/>
      <c r="BL28" s="336" t="s">
        <v>95</v>
      </c>
      <c r="BM28" s="337" t="n">
        <f aca="false">+BM27+1</f>
        <v>36751</v>
      </c>
      <c r="BN28" s="338"/>
      <c r="BO28" s="339" t="n">
        <f aca="false">+[1]Sheet1!Y627</f>
        <v>96</v>
      </c>
      <c r="BP28" s="307" t="n">
        <f aca="false">+[1]Sheet1!Z627</f>
        <v>72</v>
      </c>
      <c r="BQ28" s="340" t="n">
        <f aca="false">+(BO28+BP28)/2</f>
        <v>84</v>
      </c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5" hidden="false" customHeight="true" outlineLevel="0" collapsed="false">
      <c r="A29" s="36" t="s">
        <v>92</v>
      </c>
      <c r="B29" s="325" t="n">
        <f aca="false">+B28+1</f>
        <v>14</v>
      </c>
      <c r="C29" s="326" t="n">
        <v>55000</v>
      </c>
      <c r="D29" s="364"/>
      <c r="E29" s="203"/>
      <c r="F29" s="364"/>
      <c r="G29" s="204"/>
      <c r="H29" s="204"/>
      <c r="I29" s="204"/>
      <c r="J29" s="204"/>
      <c r="K29" s="365" t="n">
        <f aca="false">SUM(C29:J29)</f>
        <v>55000</v>
      </c>
      <c r="L29" s="210"/>
      <c r="M29" s="326" t="n">
        <v>20000</v>
      </c>
      <c r="N29" s="366"/>
      <c r="O29" s="203"/>
      <c r="P29" s="366"/>
      <c r="Q29" s="198" t="n">
        <v>20000</v>
      </c>
      <c r="R29" s="198"/>
      <c r="S29" s="198"/>
      <c r="T29" s="198"/>
      <c r="U29" s="200" t="n">
        <f aca="false">SUM(M29:T29)</f>
        <v>40000</v>
      </c>
      <c r="V29" s="36"/>
      <c r="W29" s="201" t="n">
        <f aca="false">IF(AP29=1,0,IF((75000-M29-C29)&lt;0,0,75000-M29-C29))</f>
        <v>0</v>
      </c>
      <c r="X29" s="367"/>
      <c r="Y29" s="203" t="n">
        <v>0</v>
      </c>
      <c r="Z29" s="345"/>
      <c r="AA29" s="203" t="n">
        <v>0</v>
      </c>
      <c r="AB29" s="204" t="n">
        <v>0</v>
      </c>
      <c r="AC29" s="205" t="n">
        <v>0</v>
      </c>
      <c r="AD29" s="365" t="n">
        <f aca="false">SUM(W29:AC29)</f>
        <v>0</v>
      </c>
      <c r="AE29" s="36"/>
      <c r="AF29" s="368" t="n">
        <f aca="false">+AD29+U29+K29</f>
        <v>95000</v>
      </c>
      <c r="AG29" s="36"/>
      <c r="AH29" s="35" t="n">
        <f aca="false">C29+M29+W29</f>
        <v>75000</v>
      </c>
      <c r="AI29" s="36" t="n">
        <f aca="false">E29+O29+Y29</f>
        <v>0</v>
      </c>
      <c r="AJ29" s="169" t="n">
        <f aca="false">AC29+AB29+AA29+T29+S29+R29+Q29+J29+I29+H29+G29</f>
        <v>20000</v>
      </c>
      <c r="AK29" s="36"/>
      <c r="AL29" s="198" t="n">
        <f aca="false">C29+M29</f>
        <v>75000</v>
      </c>
      <c r="AM29" s="198" t="n">
        <f aca="false">W29</f>
        <v>0</v>
      </c>
      <c r="AN29" s="198" t="n">
        <f aca="false">SUM(AL29:AM29)</f>
        <v>75000</v>
      </c>
      <c r="AO29" s="36"/>
      <c r="AP29" s="307" t="n">
        <f aca="false">IF(now-1&gt;AS29,1,"")</f>
        <v>1</v>
      </c>
      <c r="AQ29" s="36"/>
      <c r="AR29" s="36"/>
      <c r="AS29" s="36" t="n">
        <f aca="false">AS28+1</f>
        <v>36752</v>
      </c>
      <c r="AT29" s="369" t="n">
        <f aca="false">+AT28+1</f>
        <v>36752</v>
      </c>
      <c r="AU29" s="36"/>
      <c r="AV29" s="333" t="n">
        <v>75000</v>
      </c>
      <c r="AW29" s="36"/>
      <c r="AX29" s="36" t="n">
        <v>40000</v>
      </c>
      <c r="AY29" s="36"/>
      <c r="AZ29" s="210" t="n">
        <f aca="false">+AX29+AV29</f>
        <v>115000</v>
      </c>
      <c r="BA29" s="333" t="str">
        <f aca="false">IF(+AH29-AV29=0,"",AH29-AV29)</f>
        <v/>
      </c>
      <c r="BB29" s="333" t="str">
        <f aca="false">IF(+AI29-AW29=0,"",AI29-AW29)</f>
        <v/>
      </c>
      <c r="BC29" s="210" t="e">
        <f aca="false">+BB29+BA29</f>
        <v>#VALUE!</v>
      </c>
      <c r="BD29" s="36"/>
      <c r="BE29" s="333" t="n">
        <v>65000</v>
      </c>
      <c r="BF29" s="36" t="n">
        <v>40000</v>
      </c>
      <c r="BG29" s="36" t="n">
        <f aca="false">+BE29+BF29</f>
        <v>105000</v>
      </c>
      <c r="BH29" s="210" t="n">
        <f aca="false">IF(ISNUMBER(BC29),0,AZ29-BG29)</f>
        <v>10000</v>
      </c>
      <c r="BI29" s="36"/>
      <c r="BJ29" s="334" t="n">
        <f aca="false">IF(ISNUMBER(BC29),BC29,BH29)</f>
        <v>10000</v>
      </c>
      <c r="BK29" s="335"/>
      <c r="BL29" s="336" t="s">
        <v>96</v>
      </c>
      <c r="BM29" s="337" t="n">
        <f aca="false">+BM28+1</f>
        <v>36752</v>
      </c>
      <c r="BN29" s="338"/>
      <c r="BO29" s="339" t="n">
        <f aca="false">+[1]Sheet1!Y628</f>
        <v>95</v>
      </c>
      <c r="BP29" s="307" t="n">
        <f aca="false">+[1]Sheet1!Z628</f>
        <v>73</v>
      </c>
      <c r="BQ29" s="340" t="n">
        <f aca="false">+(BO29+BP29)/2</f>
        <v>84</v>
      </c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</row>
    <row r="30" customFormat="false" ht="15" hidden="false" customHeight="true" outlineLevel="0" collapsed="false">
      <c r="A30" s="36" t="s">
        <v>93</v>
      </c>
      <c r="B30" s="325" t="n">
        <f aca="false">+B29+1</f>
        <v>15</v>
      </c>
      <c r="C30" s="326" t="n">
        <v>55000</v>
      </c>
      <c r="D30" s="364"/>
      <c r="E30" s="203"/>
      <c r="F30" s="364"/>
      <c r="G30" s="204"/>
      <c r="H30" s="204"/>
      <c r="I30" s="204"/>
      <c r="J30" s="204"/>
      <c r="K30" s="365" t="n">
        <f aca="false">SUM(C30:J30)</f>
        <v>55000</v>
      </c>
      <c r="L30" s="210"/>
      <c r="M30" s="326" t="n">
        <v>20000</v>
      </c>
      <c r="N30" s="366"/>
      <c r="O30" s="203"/>
      <c r="P30" s="366"/>
      <c r="Q30" s="198" t="n">
        <v>20000</v>
      </c>
      <c r="R30" s="198"/>
      <c r="S30" s="198"/>
      <c r="T30" s="198"/>
      <c r="U30" s="200" t="n">
        <f aca="false">SUM(M30:T30)</f>
        <v>40000</v>
      </c>
      <c r="V30" s="36"/>
      <c r="W30" s="201" t="n">
        <f aca="false">IF(AP30=1,0,IF((75000-M30-C30)&lt;0,0,75000-M30-C30))</f>
        <v>0</v>
      </c>
      <c r="X30" s="367"/>
      <c r="Y30" s="203" t="n">
        <v>0</v>
      </c>
      <c r="Z30" s="345"/>
      <c r="AA30" s="203" t="n">
        <v>0</v>
      </c>
      <c r="AB30" s="204" t="n">
        <v>0</v>
      </c>
      <c r="AC30" s="205" t="n">
        <v>0</v>
      </c>
      <c r="AD30" s="365" t="n">
        <f aca="false">SUM(W30:AC30)</f>
        <v>0</v>
      </c>
      <c r="AE30" s="36"/>
      <c r="AF30" s="368" t="n">
        <f aca="false">+AD30+U30+K30</f>
        <v>95000</v>
      </c>
      <c r="AG30" s="36"/>
      <c r="AH30" s="35" t="n">
        <f aca="false">C30+M30+W30</f>
        <v>75000</v>
      </c>
      <c r="AI30" s="36" t="n">
        <f aca="false">E30+O30+Y30</f>
        <v>0</v>
      </c>
      <c r="AJ30" s="169" t="n">
        <f aca="false">AC30+AB30+AA30+T30+S30+R30+Q30+J30+I30+H30+G30</f>
        <v>20000</v>
      </c>
      <c r="AK30" s="36"/>
      <c r="AL30" s="198" t="n">
        <f aca="false">C30+M30</f>
        <v>75000</v>
      </c>
      <c r="AM30" s="198" t="n">
        <f aca="false">W30</f>
        <v>0</v>
      </c>
      <c r="AN30" s="198" t="n">
        <f aca="false">SUM(AL30:AM30)</f>
        <v>75000</v>
      </c>
      <c r="AO30" s="36"/>
      <c r="AP30" s="307" t="n">
        <f aca="false">IF(now-1&gt;AS30,1,"")</f>
        <v>1</v>
      </c>
      <c r="AQ30" s="36"/>
      <c r="AR30" s="36"/>
      <c r="AS30" s="36" t="n">
        <f aca="false">AS29+1</f>
        <v>36753</v>
      </c>
      <c r="AT30" s="369" t="n">
        <f aca="false">+AT29+1</f>
        <v>36753</v>
      </c>
      <c r="AU30" s="36"/>
      <c r="AV30" s="333" t="n">
        <v>75000</v>
      </c>
      <c r="AW30" s="36"/>
      <c r="AX30" s="36" t="n">
        <v>40000</v>
      </c>
      <c r="AY30" s="36"/>
      <c r="AZ30" s="210" t="n">
        <f aca="false">+AX30+AV30</f>
        <v>115000</v>
      </c>
      <c r="BA30" s="333" t="str">
        <f aca="false">IF(+AH30-AV30=0,"",AH30-AV30)</f>
        <v/>
      </c>
      <c r="BB30" s="333" t="str">
        <f aca="false">IF(+AI30-AW30=0,"",AI30-AW30)</f>
        <v/>
      </c>
      <c r="BC30" s="210" t="e">
        <f aca="false">+BB30+BA30</f>
        <v>#VALUE!</v>
      </c>
      <c r="BD30" s="36"/>
      <c r="BE30" s="333" t="n">
        <v>65000</v>
      </c>
      <c r="BF30" s="36" t="n">
        <v>40000</v>
      </c>
      <c r="BG30" s="36" t="n">
        <f aca="false">+BE30+BF30</f>
        <v>105000</v>
      </c>
      <c r="BH30" s="210" t="n">
        <f aca="false">IF(ISNUMBER(BC30),0,AZ30-BG30)</f>
        <v>10000</v>
      </c>
      <c r="BI30" s="36"/>
      <c r="BJ30" s="334" t="n">
        <f aca="false">IF(ISNUMBER(BC30),BC30,BH30)</f>
        <v>10000</v>
      </c>
      <c r="BK30" s="335"/>
      <c r="BL30" s="336" t="s">
        <v>90</v>
      </c>
      <c r="BM30" s="337" t="n">
        <f aca="false">+BM29+1</f>
        <v>36753</v>
      </c>
      <c r="BN30" s="338"/>
      <c r="BO30" s="339" t="n">
        <f aca="false">+[1]Sheet1!Y629</f>
        <v>93</v>
      </c>
      <c r="BP30" s="307" t="n">
        <f aca="false">+[1]Sheet1!Z629</f>
        <v>69</v>
      </c>
      <c r="BQ30" s="340" t="n">
        <f aca="false">+(BO30+BP30)/2</f>
        <v>81</v>
      </c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5" hidden="false" customHeight="true" outlineLevel="0" collapsed="false">
      <c r="A31" s="36" t="s">
        <v>94</v>
      </c>
      <c r="B31" s="325" t="n">
        <f aca="false">+B30+1</f>
        <v>16</v>
      </c>
      <c r="C31" s="326" t="n">
        <v>55000</v>
      </c>
      <c r="D31" s="364"/>
      <c r="E31" s="203"/>
      <c r="F31" s="364"/>
      <c r="G31" s="204"/>
      <c r="H31" s="204"/>
      <c r="I31" s="204"/>
      <c r="J31" s="204"/>
      <c r="K31" s="365" t="n">
        <f aca="false">SUM(C31:J31)</f>
        <v>55000</v>
      </c>
      <c r="L31" s="210"/>
      <c r="M31" s="326" t="n">
        <v>20000</v>
      </c>
      <c r="N31" s="366"/>
      <c r="O31" s="203"/>
      <c r="P31" s="366"/>
      <c r="Q31" s="198" t="n">
        <v>20000</v>
      </c>
      <c r="R31" s="198"/>
      <c r="S31" s="198"/>
      <c r="T31" s="198"/>
      <c r="U31" s="200" t="n">
        <f aca="false">SUM(M31:T31)</f>
        <v>40000</v>
      </c>
      <c r="V31" s="36"/>
      <c r="W31" s="201" t="n">
        <f aca="false">IF(AP31=1,0,IF((75000-M31-C31)&lt;0,0,75000-M31-C31))</f>
        <v>0</v>
      </c>
      <c r="X31" s="367"/>
      <c r="Y31" s="203" t="n">
        <v>0</v>
      </c>
      <c r="Z31" s="345"/>
      <c r="AA31" s="203" t="n">
        <v>0</v>
      </c>
      <c r="AB31" s="204" t="n">
        <v>0</v>
      </c>
      <c r="AC31" s="205" t="n">
        <v>0</v>
      </c>
      <c r="AD31" s="365" t="n">
        <f aca="false">SUM(W31:AC31)</f>
        <v>0</v>
      </c>
      <c r="AE31" s="36"/>
      <c r="AF31" s="368" t="n">
        <f aca="false">+AD31+U31+K31</f>
        <v>95000</v>
      </c>
      <c r="AG31" s="36"/>
      <c r="AH31" s="35" t="n">
        <f aca="false">C31+M31+W31</f>
        <v>75000</v>
      </c>
      <c r="AI31" s="36" t="n">
        <f aca="false">E31+O31+Y31</f>
        <v>0</v>
      </c>
      <c r="AJ31" s="169" t="n">
        <f aca="false">AC31+AB31+AA31+T31+S31+R31+Q31+J31+I31+H31+G31</f>
        <v>20000</v>
      </c>
      <c r="AK31" s="36"/>
      <c r="AL31" s="198" t="n">
        <f aca="false">C31+M31</f>
        <v>75000</v>
      </c>
      <c r="AM31" s="198" t="n">
        <f aca="false">W31</f>
        <v>0</v>
      </c>
      <c r="AN31" s="198" t="n">
        <f aca="false">SUM(AL31:AM31)</f>
        <v>75000</v>
      </c>
      <c r="AO31" s="36"/>
      <c r="AP31" s="307" t="n">
        <f aca="false">IF(now-1&gt;AS31,1,"")</f>
        <v>1</v>
      </c>
      <c r="AQ31" s="36"/>
      <c r="AR31" s="36"/>
      <c r="AS31" s="36" t="n">
        <f aca="false">AS30+1</f>
        <v>36754</v>
      </c>
      <c r="AT31" s="369" t="n">
        <f aca="false">+AT30+1</f>
        <v>36754</v>
      </c>
      <c r="AU31" s="36"/>
      <c r="AV31" s="333" t="n">
        <v>75000</v>
      </c>
      <c r="AW31" s="36"/>
      <c r="AX31" s="36" t="n">
        <v>40000</v>
      </c>
      <c r="AY31" s="36"/>
      <c r="AZ31" s="210" t="n">
        <f aca="false">+AX31+AV31</f>
        <v>115000</v>
      </c>
      <c r="BA31" s="333" t="str">
        <f aca="false">IF(+AH31-AV31=0,"",AH31-AV31)</f>
        <v/>
      </c>
      <c r="BB31" s="333" t="str">
        <f aca="false">IF(+AI31-AW31=0,"",AI31-AW31)</f>
        <v/>
      </c>
      <c r="BC31" s="210" t="e">
        <f aca="false">+BB31+BA31</f>
        <v>#VALUE!</v>
      </c>
      <c r="BD31" s="36"/>
      <c r="BE31" s="333" t="n">
        <v>65000</v>
      </c>
      <c r="BF31" s="36" t="n">
        <v>40000</v>
      </c>
      <c r="BG31" s="36" t="n">
        <f aca="false">+BE31+BF31</f>
        <v>105000</v>
      </c>
      <c r="BH31" s="210" t="n">
        <f aca="false">IF(ISNUMBER(BC31),0,AZ31-BG31)</f>
        <v>10000</v>
      </c>
      <c r="BI31" s="36"/>
      <c r="BJ31" s="334" t="n">
        <f aca="false">IF(ISNUMBER(BC31),BC31,BH31)</f>
        <v>10000</v>
      </c>
      <c r="BK31" s="335"/>
      <c r="BL31" s="336" t="s">
        <v>91</v>
      </c>
      <c r="BM31" s="337" t="n">
        <f aca="false">+BM30+1</f>
        <v>36754</v>
      </c>
      <c r="BN31" s="338"/>
      <c r="BO31" s="339" t="n">
        <f aca="false">+[1]Sheet1!Y630</f>
        <v>94</v>
      </c>
      <c r="BP31" s="307" t="n">
        <f aca="false">+[1]Sheet1!Z630</f>
        <v>72</v>
      </c>
      <c r="BQ31" s="340" t="n">
        <f aca="false">+(BO31+BP31)/2</f>
        <v>83</v>
      </c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</row>
    <row r="32" customFormat="false" ht="15" hidden="false" customHeight="true" outlineLevel="0" collapsed="false">
      <c r="A32" s="36" t="s">
        <v>95</v>
      </c>
      <c r="B32" s="325" t="n">
        <f aca="false">+B31+1</f>
        <v>17</v>
      </c>
      <c r="C32" s="326" t="n">
        <v>55000</v>
      </c>
      <c r="D32" s="364"/>
      <c r="E32" s="203"/>
      <c r="F32" s="364"/>
      <c r="G32" s="204"/>
      <c r="H32" s="204"/>
      <c r="I32" s="204"/>
      <c r="J32" s="204" t="n">
        <v>0</v>
      </c>
      <c r="K32" s="365" t="n">
        <f aca="false">SUM(C32:J32)</f>
        <v>55000</v>
      </c>
      <c r="L32" s="210"/>
      <c r="M32" s="326" t="n">
        <v>20000</v>
      </c>
      <c r="N32" s="366"/>
      <c r="O32" s="203"/>
      <c r="P32" s="366"/>
      <c r="Q32" s="198" t="n">
        <v>20000</v>
      </c>
      <c r="R32" s="198"/>
      <c r="S32" s="198"/>
      <c r="T32" s="198"/>
      <c r="U32" s="200" t="n">
        <f aca="false">SUM(M32:T32)</f>
        <v>40000</v>
      </c>
      <c r="V32" s="36"/>
      <c r="W32" s="201" t="n">
        <f aca="false">IF(AP32=1,0,IF((75000-M32-C32)&lt;0,0,75000-M32-C32))</f>
        <v>0</v>
      </c>
      <c r="X32" s="367"/>
      <c r="Y32" s="203" t="n">
        <v>0</v>
      </c>
      <c r="Z32" s="345"/>
      <c r="AA32" s="203" t="n">
        <v>0</v>
      </c>
      <c r="AB32" s="204" t="n">
        <v>0</v>
      </c>
      <c r="AC32" s="205" t="n">
        <v>0</v>
      </c>
      <c r="AD32" s="365" t="n">
        <f aca="false">SUM(W32:AC32)</f>
        <v>0</v>
      </c>
      <c r="AE32" s="36"/>
      <c r="AF32" s="368" t="n">
        <f aca="false">+AD32+U32+K32</f>
        <v>95000</v>
      </c>
      <c r="AG32" s="36"/>
      <c r="AH32" s="35" t="n">
        <f aca="false">C32+M32+W32</f>
        <v>75000</v>
      </c>
      <c r="AI32" s="36" t="n">
        <f aca="false">E32+O32+Y32</f>
        <v>0</v>
      </c>
      <c r="AJ32" s="169" t="n">
        <f aca="false">AC32+AB32+AA32+T32+S32+R32+Q32+J32+I32+H32+G32</f>
        <v>20000</v>
      </c>
      <c r="AK32" s="36"/>
      <c r="AL32" s="198" t="n">
        <f aca="false">C32+M32</f>
        <v>75000</v>
      </c>
      <c r="AM32" s="198" t="n">
        <f aca="false">W32</f>
        <v>0</v>
      </c>
      <c r="AN32" s="198" t="n">
        <f aca="false">SUM(AL32:AM32)</f>
        <v>75000</v>
      </c>
      <c r="AO32" s="36"/>
      <c r="AP32" s="307" t="n">
        <f aca="false">IF(now-1&gt;AS32,1,"")</f>
        <v>1</v>
      </c>
      <c r="AQ32" s="36"/>
      <c r="AR32" s="36"/>
      <c r="AS32" s="36" t="n">
        <f aca="false">AS31+1</f>
        <v>36755</v>
      </c>
      <c r="AT32" s="369" t="n">
        <f aca="false">+AT31+1</f>
        <v>36755</v>
      </c>
      <c r="AU32" s="36"/>
      <c r="AV32" s="333" t="n">
        <v>75000</v>
      </c>
      <c r="AW32" s="36"/>
      <c r="AX32" s="36" t="n">
        <v>40000</v>
      </c>
      <c r="AY32" s="36"/>
      <c r="AZ32" s="210" t="n">
        <f aca="false">+AX32+AV32</f>
        <v>115000</v>
      </c>
      <c r="BA32" s="333" t="str">
        <f aca="false">IF(+AH32-AV32=0,"",AH32-AV32)</f>
        <v/>
      </c>
      <c r="BB32" s="333" t="str">
        <f aca="false">IF(+AI32-AW32=0,"",AI32-AW32)</f>
        <v/>
      </c>
      <c r="BC32" s="210" t="e">
        <f aca="false">+BB32+BA32</f>
        <v>#VALUE!</v>
      </c>
      <c r="BD32" s="36"/>
      <c r="BE32" s="333" t="n">
        <v>65000</v>
      </c>
      <c r="BF32" s="36" t="n">
        <v>40000</v>
      </c>
      <c r="BG32" s="36" t="n">
        <f aca="false">+BE32+BF32</f>
        <v>105000</v>
      </c>
      <c r="BH32" s="210" t="n">
        <f aca="false">IF(ISNUMBER(BC32),0,AZ32-BG32)</f>
        <v>10000</v>
      </c>
      <c r="BI32" s="36"/>
      <c r="BJ32" s="334" t="n">
        <f aca="false">IF(ISNUMBER(BC32),BC32,BH32)</f>
        <v>10000</v>
      </c>
      <c r="BK32" s="335"/>
      <c r="BL32" s="336" t="s">
        <v>92</v>
      </c>
      <c r="BM32" s="337" t="n">
        <f aca="false">+BM31+1</f>
        <v>36755</v>
      </c>
      <c r="BN32" s="338"/>
      <c r="BO32" s="339" t="n">
        <f aca="false">+[1]Sheet1!Y631</f>
        <v>96</v>
      </c>
      <c r="BP32" s="307" t="n">
        <f aca="false">+[1]Sheet1!Z631</f>
        <v>73</v>
      </c>
      <c r="BQ32" s="340" t="n">
        <f aca="false">+(BO32+BP32)/2</f>
        <v>84.5</v>
      </c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</row>
    <row r="33" customFormat="false" ht="15" hidden="false" customHeight="true" outlineLevel="0" collapsed="false">
      <c r="A33" s="36" t="s">
        <v>96</v>
      </c>
      <c r="B33" s="325" t="n">
        <f aca="false">+B32+1</f>
        <v>18</v>
      </c>
      <c r="C33" s="326" t="n">
        <v>55000</v>
      </c>
      <c r="D33" s="364"/>
      <c r="E33" s="203"/>
      <c r="F33" s="364"/>
      <c r="G33" s="204"/>
      <c r="H33" s="204"/>
      <c r="I33" s="204"/>
      <c r="J33" s="204" t="n">
        <v>0</v>
      </c>
      <c r="K33" s="365" t="n">
        <f aca="false">SUM(C33:J33)</f>
        <v>55000</v>
      </c>
      <c r="L33" s="210"/>
      <c r="M33" s="326" t="n">
        <v>20000</v>
      </c>
      <c r="N33" s="366"/>
      <c r="O33" s="203"/>
      <c r="P33" s="366"/>
      <c r="Q33" s="198" t="n">
        <v>20000</v>
      </c>
      <c r="R33" s="198"/>
      <c r="S33" s="198"/>
      <c r="T33" s="198"/>
      <c r="U33" s="200" t="n">
        <f aca="false">SUM(M33:T33)</f>
        <v>40000</v>
      </c>
      <c r="V33" s="36"/>
      <c r="W33" s="201" t="n">
        <f aca="false">IF(AP33=1,0,IF((75000-M33-C33)&lt;0,0,75000-M33-C33))</f>
        <v>0</v>
      </c>
      <c r="X33" s="367"/>
      <c r="Y33" s="203" t="n">
        <v>0</v>
      </c>
      <c r="Z33" s="345"/>
      <c r="AA33" s="203" t="n">
        <v>0</v>
      </c>
      <c r="AB33" s="204" t="n">
        <v>0</v>
      </c>
      <c r="AC33" s="205" t="n">
        <v>0</v>
      </c>
      <c r="AD33" s="365" t="n">
        <f aca="false">SUM(W33:AC33)</f>
        <v>0</v>
      </c>
      <c r="AE33" s="36"/>
      <c r="AF33" s="368" t="n">
        <f aca="false">+AD33+U33+K33</f>
        <v>95000</v>
      </c>
      <c r="AG33" s="36"/>
      <c r="AH33" s="35" t="n">
        <f aca="false">C33+M33+W33</f>
        <v>75000</v>
      </c>
      <c r="AI33" s="36" t="n">
        <f aca="false">E33+O33+Y33</f>
        <v>0</v>
      </c>
      <c r="AJ33" s="169" t="n">
        <f aca="false">AC33+AB33+AA33+T33+S33+R33+Q33+J33+I33+H33+G33</f>
        <v>20000</v>
      </c>
      <c r="AK33" s="36"/>
      <c r="AL33" s="198" t="n">
        <f aca="false">C33+M33</f>
        <v>75000</v>
      </c>
      <c r="AM33" s="198" t="n">
        <f aca="false">W33</f>
        <v>0</v>
      </c>
      <c r="AN33" s="198" t="n">
        <f aca="false">SUM(AL33:AM33)</f>
        <v>75000</v>
      </c>
      <c r="AO33" s="36"/>
      <c r="AP33" s="307" t="n">
        <f aca="false">IF(now-1&gt;AS33,1,"")</f>
        <v>1</v>
      </c>
      <c r="AQ33" s="36"/>
      <c r="AR33" s="36"/>
      <c r="AS33" s="36" t="n">
        <f aca="false">AS32+1</f>
        <v>36756</v>
      </c>
      <c r="AT33" s="369" t="n">
        <f aca="false">+AT32+1</f>
        <v>36756</v>
      </c>
      <c r="AU33" s="36"/>
      <c r="AV33" s="333" t="n">
        <v>75000</v>
      </c>
      <c r="AW33" s="36"/>
      <c r="AX33" s="36" t="n">
        <v>40000</v>
      </c>
      <c r="AY33" s="36"/>
      <c r="AZ33" s="210" t="n">
        <f aca="false">+AX33+AV33</f>
        <v>115000</v>
      </c>
      <c r="BA33" s="333" t="str">
        <f aca="false">IF(+AH33-AV33=0,"",AH33-AV33)</f>
        <v/>
      </c>
      <c r="BB33" s="333" t="str">
        <f aca="false">IF(+AI33-AW33=0,"",AI33-AW33)</f>
        <v/>
      </c>
      <c r="BC33" s="210" t="e">
        <f aca="false">+BB33+BA33</f>
        <v>#VALUE!</v>
      </c>
      <c r="BD33" s="36"/>
      <c r="BE33" s="333" t="n">
        <v>65000</v>
      </c>
      <c r="BF33" s="36" t="n">
        <v>40000</v>
      </c>
      <c r="BG33" s="36" t="n">
        <f aca="false">+BE33+BF33</f>
        <v>105000</v>
      </c>
      <c r="BH33" s="210" t="n">
        <f aca="false">IF(ISNUMBER(BC33),0,AZ33-BG33)</f>
        <v>10000</v>
      </c>
      <c r="BI33" s="36"/>
      <c r="BJ33" s="334" t="n">
        <f aca="false">IF(ISNUMBER(BC33),BC33,BH33)</f>
        <v>10000</v>
      </c>
      <c r="BK33" s="335"/>
      <c r="BL33" s="336" t="s">
        <v>93</v>
      </c>
      <c r="BM33" s="337" t="n">
        <f aca="false">+BM32+1</f>
        <v>36756</v>
      </c>
      <c r="BN33" s="338"/>
      <c r="BO33" s="339" t="n">
        <f aca="false">+[1]Sheet1!Y632</f>
        <v>96</v>
      </c>
      <c r="BP33" s="307" t="n">
        <f aca="false">+[1]Sheet1!Z632</f>
        <v>73</v>
      </c>
      <c r="BQ33" s="340" t="n">
        <f aca="false">+(BO33+BP33)/2</f>
        <v>84.5</v>
      </c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15" hidden="false" customHeight="true" outlineLevel="0" collapsed="false">
      <c r="A34" s="36" t="s">
        <v>90</v>
      </c>
      <c r="B34" s="325" t="n">
        <f aca="false">+B33+1</f>
        <v>19</v>
      </c>
      <c r="C34" s="326" t="n">
        <v>55000</v>
      </c>
      <c r="D34" s="364"/>
      <c r="E34" s="203"/>
      <c r="F34" s="364"/>
      <c r="G34" s="204"/>
      <c r="H34" s="204"/>
      <c r="I34" s="204"/>
      <c r="J34" s="204" t="n">
        <v>0</v>
      </c>
      <c r="K34" s="365" t="n">
        <f aca="false">SUM(C34:J34)</f>
        <v>55000</v>
      </c>
      <c r="L34" s="210"/>
      <c r="M34" s="326" t="n">
        <v>20000</v>
      </c>
      <c r="N34" s="366"/>
      <c r="O34" s="203"/>
      <c r="P34" s="366"/>
      <c r="Q34" s="198" t="n">
        <v>20000</v>
      </c>
      <c r="R34" s="198"/>
      <c r="S34" s="198"/>
      <c r="T34" s="198"/>
      <c r="U34" s="200" t="n">
        <f aca="false">SUM(M34:T34)</f>
        <v>40000</v>
      </c>
      <c r="V34" s="36"/>
      <c r="W34" s="201" t="n">
        <f aca="false">IF(AP34=1,0,IF((75000-M34-C34)&lt;0,0,75000-M34-C34))</f>
        <v>0</v>
      </c>
      <c r="X34" s="367"/>
      <c r="Y34" s="203" t="n">
        <v>0</v>
      </c>
      <c r="Z34" s="345"/>
      <c r="AA34" s="203" t="n">
        <v>0</v>
      </c>
      <c r="AB34" s="204" t="n">
        <v>0</v>
      </c>
      <c r="AC34" s="205" t="n">
        <v>0</v>
      </c>
      <c r="AD34" s="365" t="n">
        <f aca="false">SUM(W34:AC34)</f>
        <v>0</v>
      </c>
      <c r="AE34" s="36"/>
      <c r="AF34" s="368" t="n">
        <f aca="false">+AD34+U34+K34</f>
        <v>95000</v>
      </c>
      <c r="AG34" s="36"/>
      <c r="AH34" s="35" t="n">
        <f aca="false">C34+M34+W34</f>
        <v>75000</v>
      </c>
      <c r="AI34" s="36" t="n">
        <f aca="false">E34+O34+Y34</f>
        <v>0</v>
      </c>
      <c r="AJ34" s="169" t="n">
        <f aca="false">AC34+AB34+AA34+T34+S34+R34+Q34+J34+I34+H34+G34</f>
        <v>20000</v>
      </c>
      <c r="AK34" s="36"/>
      <c r="AL34" s="198" t="n">
        <f aca="false">C34+M34</f>
        <v>75000</v>
      </c>
      <c r="AM34" s="198" t="n">
        <f aca="false">W34</f>
        <v>0</v>
      </c>
      <c r="AN34" s="198" t="n">
        <f aca="false">SUM(AL34:AM34)</f>
        <v>75000</v>
      </c>
      <c r="AO34" s="36"/>
      <c r="AP34" s="307" t="n">
        <f aca="false">IF(now-1&gt;AS34,1,"")</f>
        <v>1</v>
      </c>
      <c r="AQ34" s="36"/>
      <c r="AR34" s="36"/>
      <c r="AS34" s="36" t="n">
        <f aca="false">AS33+1</f>
        <v>36757</v>
      </c>
      <c r="AT34" s="369" t="n">
        <f aca="false">+AT33+1</f>
        <v>36757</v>
      </c>
      <c r="AU34" s="36"/>
      <c r="AV34" s="333" t="n">
        <v>75000</v>
      </c>
      <c r="AW34" s="36"/>
      <c r="AX34" s="36" t="n">
        <v>40000</v>
      </c>
      <c r="AY34" s="36"/>
      <c r="AZ34" s="210" t="n">
        <f aca="false">+AX34+AV34</f>
        <v>115000</v>
      </c>
      <c r="BA34" s="333" t="str">
        <f aca="false">IF(+AH34-AV34=0,"",AH34-AV34)</f>
        <v/>
      </c>
      <c r="BB34" s="333" t="str">
        <f aca="false">IF(+AI34-AW34=0,"",AI34-AW34)</f>
        <v/>
      </c>
      <c r="BC34" s="210" t="e">
        <f aca="false">+BB34+BA34</f>
        <v>#VALUE!</v>
      </c>
      <c r="BD34" s="36"/>
      <c r="BE34" s="333" t="n">
        <v>65000</v>
      </c>
      <c r="BF34" s="36" t="n">
        <v>40000</v>
      </c>
      <c r="BG34" s="36" t="n">
        <f aca="false">+BE34+BF34</f>
        <v>105000</v>
      </c>
      <c r="BH34" s="210" t="n">
        <f aca="false">IF(ISNUMBER(BC34),0,AZ34-BG34)</f>
        <v>10000</v>
      </c>
      <c r="BI34" s="36"/>
      <c r="BJ34" s="334" t="n">
        <f aca="false">IF(ISNUMBER(BC34),BC34,BH34)</f>
        <v>10000</v>
      </c>
      <c r="BK34" s="335"/>
      <c r="BL34" s="336" t="s">
        <v>94</v>
      </c>
      <c r="BM34" s="337" t="n">
        <f aca="false">+BM33+1</f>
        <v>36757</v>
      </c>
      <c r="BN34" s="338"/>
      <c r="BO34" s="339" t="n">
        <f aca="false">+[1]Sheet1!Y633</f>
        <v>96</v>
      </c>
      <c r="BP34" s="307" t="n">
        <f aca="false">+[1]Sheet1!Z633</f>
        <v>73</v>
      </c>
      <c r="BQ34" s="340" t="n">
        <f aca="false">+(BO34+BP34)/2</f>
        <v>84.5</v>
      </c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15" hidden="false" customHeight="true" outlineLevel="0" collapsed="false">
      <c r="A35" s="36" t="s">
        <v>91</v>
      </c>
      <c r="B35" s="325" t="n">
        <f aca="false">+B34+1</f>
        <v>20</v>
      </c>
      <c r="C35" s="326" t="n">
        <v>55000</v>
      </c>
      <c r="D35" s="364"/>
      <c r="E35" s="203"/>
      <c r="F35" s="364"/>
      <c r="G35" s="204" t="n">
        <v>0</v>
      </c>
      <c r="H35" s="204"/>
      <c r="I35" s="204"/>
      <c r="J35" s="204" t="n">
        <v>0</v>
      </c>
      <c r="K35" s="365" t="n">
        <f aca="false">SUM(C35:J35)</f>
        <v>55000</v>
      </c>
      <c r="L35" s="210"/>
      <c r="M35" s="326" t="n">
        <v>20000</v>
      </c>
      <c r="N35" s="366"/>
      <c r="O35" s="203"/>
      <c r="P35" s="366"/>
      <c r="Q35" s="198" t="n">
        <v>20000</v>
      </c>
      <c r="R35" s="198"/>
      <c r="S35" s="198"/>
      <c r="T35" s="198"/>
      <c r="U35" s="200" t="n">
        <f aca="false">SUM(M35:T35)</f>
        <v>40000</v>
      </c>
      <c r="V35" s="36"/>
      <c r="W35" s="201" t="n">
        <f aca="false">IF(AP35=1,0,IF((75000-M35-C35)&lt;0,0,75000-M35-C35))</f>
        <v>0</v>
      </c>
      <c r="X35" s="367"/>
      <c r="Y35" s="203" t="n">
        <v>0</v>
      </c>
      <c r="Z35" s="345"/>
      <c r="AA35" s="203" t="n">
        <v>0</v>
      </c>
      <c r="AB35" s="204" t="n">
        <v>0</v>
      </c>
      <c r="AC35" s="205" t="n">
        <v>0</v>
      </c>
      <c r="AD35" s="365" t="n">
        <f aca="false">SUM(W35:AC35)</f>
        <v>0</v>
      </c>
      <c r="AE35" s="36"/>
      <c r="AF35" s="368" t="n">
        <f aca="false">+AD35+U35+K35</f>
        <v>95000</v>
      </c>
      <c r="AG35" s="36"/>
      <c r="AH35" s="35" t="n">
        <f aca="false">C35+M35+W35</f>
        <v>75000</v>
      </c>
      <c r="AI35" s="36" t="n">
        <f aca="false">E35+O35+Y35</f>
        <v>0</v>
      </c>
      <c r="AJ35" s="169" t="n">
        <f aca="false">AC35+AB35+AA35+T35+S35+R35+Q35+J35+I35+H35+G35</f>
        <v>20000</v>
      </c>
      <c r="AK35" s="36"/>
      <c r="AL35" s="198" t="n">
        <f aca="false">C35+M35</f>
        <v>75000</v>
      </c>
      <c r="AM35" s="198" t="n">
        <f aca="false">W35</f>
        <v>0</v>
      </c>
      <c r="AN35" s="198" t="n">
        <f aca="false">SUM(AL35:AM35)</f>
        <v>75000</v>
      </c>
      <c r="AO35" s="36"/>
      <c r="AP35" s="307" t="n">
        <f aca="false">IF(now-1&gt;AS35,1,"")</f>
        <v>1</v>
      </c>
      <c r="AQ35" s="36"/>
      <c r="AR35" s="36"/>
      <c r="AS35" s="36" t="n">
        <f aca="false">AS34+1</f>
        <v>36758</v>
      </c>
      <c r="AT35" s="369" t="n">
        <f aca="false">+AT34+1</f>
        <v>36758</v>
      </c>
      <c r="AU35" s="36"/>
      <c r="AV35" s="333" t="n">
        <v>75000</v>
      </c>
      <c r="AW35" s="36"/>
      <c r="AX35" s="36" t="n">
        <v>40000</v>
      </c>
      <c r="AY35" s="36"/>
      <c r="AZ35" s="210" t="n">
        <f aca="false">+AX35+AV35</f>
        <v>115000</v>
      </c>
      <c r="BA35" s="333" t="str">
        <f aca="false">IF(+AH35-AV35=0,"",AH35-AV35)</f>
        <v/>
      </c>
      <c r="BB35" s="333" t="str">
        <f aca="false">IF(+AI35-AW35=0,"",AI35-AW35)</f>
        <v/>
      </c>
      <c r="BC35" s="210" t="e">
        <f aca="false">+BB35+BA35</f>
        <v>#VALUE!</v>
      </c>
      <c r="BD35" s="36"/>
      <c r="BE35" s="333" t="n">
        <v>65000</v>
      </c>
      <c r="BF35" s="36" t="n">
        <v>40000</v>
      </c>
      <c r="BG35" s="36" t="n">
        <f aca="false">+BE35+BF35</f>
        <v>105000</v>
      </c>
      <c r="BH35" s="210" t="n">
        <f aca="false">IF(ISNUMBER(BC35),0,AZ35-BG35)</f>
        <v>10000</v>
      </c>
      <c r="BI35" s="36"/>
      <c r="BJ35" s="334" t="n">
        <f aca="false">IF(ISNUMBER(BC35),BC35,BH35)</f>
        <v>10000</v>
      </c>
      <c r="BK35" s="335"/>
      <c r="BL35" s="336" t="s">
        <v>95</v>
      </c>
      <c r="BM35" s="337" t="n">
        <f aca="false">+BM34+1</f>
        <v>36758</v>
      </c>
      <c r="BN35" s="338"/>
      <c r="BO35" s="339" t="n">
        <f aca="false">+[1]Sheet1!Y634</f>
        <v>95</v>
      </c>
      <c r="BP35" s="307" t="n">
        <f aca="false">+[1]Sheet1!Z634</f>
        <v>72</v>
      </c>
      <c r="BQ35" s="340" t="n">
        <f aca="false">+(BO35+BP35)/2</f>
        <v>83.5</v>
      </c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true" outlineLevel="0" collapsed="false">
      <c r="A36" s="36" t="s">
        <v>92</v>
      </c>
      <c r="B36" s="325" t="n">
        <f aca="false">+B35+1</f>
        <v>21</v>
      </c>
      <c r="C36" s="326" t="n">
        <v>55000</v>
      </c>
      <c r="D36" s="364"/>
      <c r="E36" s="203"/>
      <c r="F36" s="364"/>
      <c r="G36" s="204" t="n">
        <v>0</v>
      </c>
      <c r="H36" s="204"/>
      <c r="I36" s="204"/>
      <c r="J36" s="204" t="n">
        <v>0</v>
      </c>
      <c r="K36" s="365" t="n">
        <f aca="false">SUM(C36:J36)</f>
        <v>55000</v>
      </c>
      <c r="L36" s="210"/>
      <c r="M36" s="326" t="n">
        <v>20000</v>
      </c>
      <c r="N36" s="366"/>
      <c r="O36" s="203"/>
      <c r="P36" s="366"/>
      <c r="Q36" s="198" t="n">
        <v>20000</v>
      </c>
      <c r="R36" s="198"/>
      <c r="S36" s="198"/>
      <c r="T36" s="198"/>
      <c r="U36" s="200" t="n">
        <f aca="false">SUM(M36:T36)</f>
        <v>40000</v>
      </c>
      <c r="V36" s="36"/>
      <c r="W36" s="201" t="n">
        <f aca="false">IF(AP36=1,0,IF((75000-M36-C36)&lt;0,0,75000-M36-C36))</f>
        <v>0</v>
      </c>
      <c r="X36" s="367"/>
      <c r="Y36" s="203" t="n">
        <v>0</v>
      </c>
      <c r="Z36" s="345"/>
      <c r="AA36" s="203" t="n">
        <v>0</v>
      </c>
      <c r="AB36" s="204" t="n">
        <v>0</v>
      </c>
      <c r="AC36" s="205" t="n">
        <v>0</v>
      </c>
      <c r="AD36" s="365" t="n">
        <f aca="false">SUM(W36:AC36)</f>
        <v>0</v>
      </c>
      <c r="AE36" s="36"/>
      <c r="AF36" s="368" t="n">
        <f aca="false">+AD36+U36+K36</f>
        <v>95000</v>
      </c>
      <c r="AG36" s="36"/>
      <c r="AH36" s="35" t="n">
        <f aca="false">C36+M36+W36</f>
        <v>75000</v>
      </c>
      <c r="AI36" s="36" t="n">
        <f aca="false">E36+O36+Y36</f>
        <v>0</v>
      </c>
      <c r="AJ36" s="169" t="n">
        <f aca="false">AC36+AB36+AA36+T36+S36+R36+Q36+J36+I36+H36+G36</f>
        <v>20000</v>
      </c>
      <c r="AK36" s="36"/>
      <c r="AL36" s="198" t="n">
        <f aca="false">C36+M36</f>
        <v>75000</v>
      </c>
      <c r="AM36" s="198" t="n">
        <f aca="false">W36</f>
        <v>0</v>
      </c>
      <c r="AN36" s="198" t="n">
        <f aca="false">SUM(AL36:AM36)</f>
        <v>75000</v>
      </c>
      <c r="AO36" s="36"/>
      <c r="AP36" s="307" t="n">
        <f aca="false">IF(now-1&gt;AS36,1,"")</f>
        <v>1</v>
      </c>
      <c r="AQ36" s="36"/>
      <c r="AR36" s="36"/>
      <c r="AS36" s="36" t="n">
        <f aca="false">AS35+1</f>
        <v>36759</v>
      </c>
      <c r="AT36" s="369" t="n">
        <f aca="false">+AT35+1</f>
        <v>36759</v>
      </c>
      <c r="AU36" s="36"/>
      <c r="AV36" s="333" t="n">
        <v>75000</v>
      </c>
      <c r="AW36" s="36"/>
      <c r="AX36" s="36" t="n">
        <v>40000</v>
      </c>
      <c r="AY36" s="36"/>
      <c r="AZ36" s="210" t="n">
        <f aca="false">+AX36+AV36</f>
        <v>115000</v>
      </c>
      <c r="BA36" s="333" t="str">
        <f aca="false">IF(+AH36-AV36=0,"",AH36-AV36)</f>
        <v/>
      </c>
      <c r="BB36" s="333" t="str">
        <f aca="false">IF(+AI36-AW36=0,"",AI36-AW36)</f>
        <v/>
      </c>
      <c r="BC36" s="210" t="e">
        <f aca="false">+BB36+BA36</f>
        <v>#VALUE!</v>
      </c>
      <c r="BD36" s="36"/>
      <c r="BE36" s="333" t="n">
        <v>65000</v>
      </c>
      <c r="BF36" s="36" t="n">
        <v>40000</v>
      </c>
      <c r="BG36" s="36" t="n">
        <f aca="false">+BE36+BF36</f>
        <v>105000</v>
      </c>
      <c r="BH36" s="210" t="n">
        <f aca="false">IF(ISNUMBER(BC36),0,AZ36-BG36)</f>
        <v>10000</v>
      </c>
      <c r="BI36" s="36"/>
      <c r="BJ36" s="334" t="n">
        <f aca="false">IF(ISNUMBER(BC36),BC36,BH36)</f>
        <v>10000</v>
      </c>
      <c r="BK36" s="335"/>
      <c r="BL36" s="336" t="s">
        <v>96</v>
      </c>
      <c r="BM36" s="337" t="n">
        <f aca="false">+BM35+1</f>
        <v>36759</v>
      </c>
      <c r="BN36" s="338"/>
      <c r="BO36" s="339" t="n">
        <f aca="false">+[1]Sheet1!Y635</f>
        <v>95</v>
      </c>
      <c r="BP36" s="307" t="n">
        <f aca="false">+[1]Sheet1!Z635</f>
        <v>72</v>
      </c>
      <c r="BQ36" s="340" t="n">
        <f aca="false">+(BO36+BP36)/2</f>
        <v>83.5</v>
      </c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</row>
    <row r="37" customFormat="false" ht="15" hidden="false" customHeight="true" outlineLevel="0" collapsed="false">
      <c r="A37" s="36" t="s">
        <v>93</v>
      </c>
      <c r="B37" s="325" t="n">
        <f aca="false">+B36+1</f>
        <v>22</v>
      </c>
      <c r="C37" s="326" t="n">
        <v>55000</v>
      </c>
      <c r="D37" s="364"/>
      <c r="E37" s="203"/>
      <c r="F37" s="364"/>
      <c r="G37" s="204" t="n">
        <v>0</v>
      </c>
      <c r="H37" s="204"/>
      <c r="I37" s="204"/>
      <c r="J37" s="204" t="n">
        <v>0</v>
      </c>
      <c r="K37" s="365" t="n">
        <f aca="false">SUM(C37:J37)</f>
        <v>55000</v>
      </c>
      <c r="L37" s="210"/>
      <c r="M37" s="326" t="n">
        <v>20000</v>
      </c>
      <c r="N37" s="366"/>
      <c r="O37" s="203"/>
      <c r="P37" s="366"/>
      <c r="Q37" s="198" t="n">
        <v>20000</v>
      </c>
      <c r="R37" s="198"/>
      <c r="S37" s="198"/>
      <c r="T37" s="198"/>
      <c r="U37" s="200" t="n">
        <f aca="false">SUM(M37:T37)</f>
        <v>40000</v>
      </c>
      <c r="V37" s="36"/>
      <c r="W37" s="201" t="n">
        <f aca="false">IF(AP37=1,0,IF((75000-M37-C37)&lt;0,0,75000-M37-C37))</f>
        <v>0</v>
      </c>
      <c r="X37" s="367"/>
      <c r="Y37" s="203" t="n">
        <v>0</v>
      </c>
      <c r="Z37" s="345"/>
      <c r="AA37" s="203" t="n">
        <v>0</v>
      </c>
      <c r="AB37" s="204" t="n">
        <v>0</v>
      </c>
      <c r="AC37" s="205" t="n">
        <v>0</v>
      </c>
      <c r="AD37" s="365" t="n">
        <f aca="false">SUM(W37:AC37)</f>
        <v>0</v>
      </c>
      <c r="AE37" s="36"/>
      <c r="AF37" s="368" t="n">
        <f aca="false">+AD37+U37+K37</f>
        <v>95000</v>
      </c>
      <c r="AG37" s="36"/>
      <c r="AH37" s="35" t="n">
        <f aca="false">C37+M37+W37</f>
        <v>75000</v>
      </c>
      <c r="AI37" s="36" t="n">
        <f aca="false">E37+O37+Y37</f>
        <v>0</v>
      </c>
      <c r="AJ37" s="169" t="n">
        <f aca="false">AC37+AB37+AA37+T37+S37+R37+Q37+J37+I37+H37+G37</f>
        <v>20000</v>
      </c>
      <c r="AK37" s="36"/>
      <c r="AL37" s="198" t="n">
        <f aca="false">C37+M37</f>
        <v>75000</v>
      </c>
      <c r="AM37" s="198" t="n">
        <f aca="false">W37</f>
        <v>0</v>
      </c>
      <c r="AN37" s="198" t="n">
        <f aca="false">SUM(AL37:AM37)</f>
        <v>75000</v>
      </c>
      <c r="AO37" s="36"/>
      <c r="AP37" s="307" t="n">
        <f aca="false">IF(now-1&gt;AS37,1,"")</f>
        <v>1</v>
      </c>
      <c r="AQ37" s="36"/>
      <c r="AR37" s="36"/>
      <c r="AS37" s="36" t="n">
        <f aca="false">AS36+1</f>
        <v>36760</v>
      </c>
      <c r="AT37" s="369" t="n">
        <f aca="false">+AT36+1</f>
        <v>36760</v>
      </c>
      <c r="AU37" s="36"/>
      <c r="AV37" s="333" t="n">
        <v>75000</v>
      </c>
      <c r="AW37" s="36"/>
      <c r="AX37" s="36" t="n">
        <v>40000</v>
      </c>
      <c r="AY37" s="36"/>
      <c r="AZ37" s="210" t="n">
        <f aca="false">+AX37+AV37</f>
        <v>115000</v>
      </c>
      <c r="BA37" s="333" t="str">
        <f aca="false">IF(+AH37-AV37=0,"",AH37-AV37)</f>
        <v/>
      </c>
      <c r="BB37" s="333" t="str">
        <f aca="false">IF(+AI37-AW37=0,"",AI37-AW37)</f>
        <v/>
      </c>
      <c r="BC37" s="210" t="e">
        <f aca="false">+BB37+BA37</f>
        <v>#VALUE!</v>
      </c>
      <c r="BD37" s="36"/>
      <c r="BE37" s="333" t="n">
        <v>65000</v>
      </c>
      <c r="BF37" s="36" t="n">
        <v>40000</v>
      </c>
      <c r="BG37" s="36" t="n">
        <f aca="false">+BE37+BF37</f>
        <v>105000</v>
      </c>
      <c r="BH37" s="210" t="n">
        <f aca="false">IF(ISNUMBER(BC37),0,AZ37-BG37)</f>
        <v>10000</v>
      </c>
      <c r="BI37" s="36"/>
      <c r="BJ37" s="334" t="n">
        <f aca="false">IF(ISNUMBER(BC37),BC37,BH37)</f>
        <v>10000</v>
      </c>
      <c r="BK37" s="335"/>
      <c r="BL37" s="336" t="s">
        <v>90</v>
      </c>
      <c r="BM37" s="337" t="n">
        <f aca="false">+BM36+1</f>
        <v>36760</v>
      </c>
      <c r="BN37" s="338"/>
      <c r="BO37" s="339" t="n">
        <f aca="false">+[1]Sheet1!Y636</f>
        <v>95</v>
      </c>
      <c r="BP37" s="307" t="n">
        <f aca="false">+[1]Sheet1!Z636</f>
        <v>72</v>
      </c>
      <c r="BQ37" s="340" t="n">
        <f aca="false">+(BO37+BP37)/2</f>
        <v>83.5</v>
      </c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</row>
    <row r="38" customFormat="false" ht="12.75" hidden="false" customHeight="false" outlineLevel="0" collapsed="false">
      <c r="A38" s="36" t="s">
        <v>94</v>
      </c>
      <c r="B38" s="325" t="n">
        <f aca="false">+B37+1</f>
        <v>23</v>
      </c>
      <c r="C38" s="326" t="n">
        <v>55000</v>
      </c>
      <c r="D38" s="364"/>
      <c r="E38" s="203"/>
      <c r="F38" s="364"/>
      <c r="G38" s="204" t="n">
        <v>0</v>
      </c>
      <c r="H38" s="204"/>
      <c r="I38" s="204"/>
      <c r="J38" s="204" t="n">
        <v>0</v>
      </c>
      <c r="K38" s="365" t="n">
        <f aca="false">SUM(C38:J38)</f>
        <v>55000</v>
      </c>
      <c r="L38" s="210"/>
      <c r="M38" s="326" t="n">
        <v>20000</v>
      </c>
      <c r="N38" s="366"/>
      <c r="O38" s="203"/>
      <c r="P38" s="366"/>
      <c r="Q38" s="198" t="n">
        <v>20000</v>
      </c>
      <c r="R38" s="198"/>
      <c r="S38" s="198"/>
      <c r="T38" s="198"/>
      <c r="U38" s="200" t="n">
        <f aca="false">SUM(M38:T38)</f>
        <v>40000</v>
      </c>
      <c r="V38" s="36"/>
      <c r="W38" s="201" t="n">
        <f aca="false">IF(AP38=1,0,IF((75000-M38-C38)&lt;0,0,75000-M38-C38))</f>
        <v>0</v>
      </c>
      <c r="X38" s="367"/>
      <c r="Y38" s="203" t="n">
        <v>0</v>
      </c>
      <c r="Z38" s="345"/>
      <c r="AA38" s="203" t="n">
        <v>0</v>
      </c>
      <c r="AB38" s="204" t="n">
        <v>0</v>
      </c>
      <c r="AC38" s="205" t="n">
        <v>0</v>
      </c>
      <c r="AD38" s="365" t="n">
        <f aca="false">SUM(W38:AC38)</f>
        <v>0</v>
      </c>
      <c r="AE38" s="36"/>
      <c r="AF38" s="368" t="n">
        <f aca="false">+AD38+U38+K38</f>
        <v>95000</v>
      </c>
      <c r="AG38" s="36"/>
      <c r="AH38" s="35" t="n">
        <f aca="false">C38+M38+W38</f>
        <v>75000</v>
      </c>
      <c r="AI38" s="36" t="n">
        <f aca="false">E38+O38+Y38</f>
        <v>0</v>
      </c>
      <c r="AJ38" s="169" t="n">
        <f aca="false">AC38+AB38+AA38+T38+S38+R38+Q38+J38+I38+H38+G38</f>
        <v>20000</v>
      </c>
      <c r="AK38" s="36"/>
      <c r="AL38" s="198" t="n">
        <f aca="false">C38+M38</f>
        <v>75000</v>
      </c>
      <c r="AM38" s="198" t="n">
        <f aca="false">W38</f>
        <v>0</v>
      </c>
      <c r="AN38" s="198" t="n">
        <f aca="false">SUM(AL38:AM38)</f>
        <v>75000</v>
      </c>
      <c r="AO38" s="36"/>
      <c r="AP38" s="307" t="n">
        <f aca="false">IF(now-1&gt;AS38,1,"")</f>
        <v>1</v>
      </c>
      <c r="AQ38" s="36"/>
      <c r="AR38" s="36"/>
      <c r="AS38" s="36" t="n">
        <f aca="false">AS37+1</f>
        <v>36761</v>
      </c>
      <c r="AT38" s="369" t="n">
        <f aca="false">+AT37+1</f>
        <v>36761</v>
      </c>
      <c r="AU38" s="36"/>
      <c r="AV38" s="333" t="n">
        <v>75000</v>
      </c>
      <c r="AW38" s="36"/>
      <c r="AX38" s="36" t="n">
        <v>40000</v>
      </c>
      <c r="AY38" s="36"/>
      <c r="AZ38" s="210" t="n">
        <f aca="false">+AX38+AV38</f>
        <v>115000</v>
      </c>
      <c r="BA38" s="333" t="str">
        <f aca="false">IF(+AH38-AV38=0,"",AH38-AV38)</f>
        <v/>
      </c>
      <c r="BB38" s="333" t="str">
        <f aca="false">IF(+AI38-AW38=0,"",AI38-AW38)</f>
        <v/>
      </c>
      <c r="BC38" s="210" t="e">
        <f aca="false">+BB38+BA38</f>
        <v>#VALUE!</v>
      </c>
      <c r="BD38" s="36"/>
      <c r="BE38" s="333" t="n">
        <v>65000</v>
      </c>
      <c r="BF38" s="36" t="n">
        <v>40000</v>
      </c>
      <c r="BG38" s="36" t="n">
        <f aca="false">+BE38+BF38</f>
        <v>105000</v>
      </c>
      <c r="BH38" s="210" t="n">
        <f aca="false">IF(ISNUMBER(BC38),0,AZ38-BG38)</f>
        <v>10000</v>
      </c>
      <c r="BI38" s="36"/>
      <c r="BJ38" s="334" t="n">
        <f aca="false">IF(ISNUMBER(BC38),BC38,BH38)</f>
        <v>10000</v>
      </c>
      <c r="BK38" s="335"/>
      <c r="BL38" s="336" t="s">
        <v>91</v>
      </c>
      <c r="BM38" s="337" t="n">
        <f aca="false">+BM37+1</f>
        <v>36761</v>
      </c>
      <c r="BN38" s="338"/>
      <c r="BO38" s="339" t="n">
        <f aca="false">+[1]Sheet1!Y637</f>
        <v>95</v>
      </c>
      <c r="BP38" s="307" t="n">
        <f aca="false">+[1]Sheet1!Z637</f>
        <v>72</v>
      </c>
      <c r="BQ38" s="340" t="n">
        <f aca="false">+(BO38+BP38)/2</f>
        <v>83.5</v>
      </c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</row>
    <row r="39" customFormat="false" ht="15" hidden="false" customHeight="true" outlineLevel="0" collapsed="false">
      <c r="A39" s="36" t="s">
        <v>95</v>
      </c>
      <c r="B39" s="325" t="n">
        <f aca="false">+B38+1</f>
        <v>24</v>
      </c>
      <c r="C39" s="326" t="n">
        <v>55000</v>
      </c>
      <c r="D39" s="364"/>
      <c r="E39" s="203"/>
      <c r="F39" s="364"/>
      <c r="G39" s="204" t="n">
        <v>0</v>
      </c>
      <c r="H39" s="204"/>
      <c r="I39" s="204"/>
      <c r="J39" s="204" t="n">
        <v>0</v>
      </c>
      <c r="K39" s="365" t="n">
        <f aca="false">SUM(C39:J39)</f>
        <v>55000</v>
      </c>
      <c r="L39" s="210"/>
      <c r="M39" s="326" t="n">
        <v>20000</v>
      </c>
      <c r="N39" s="366"/>
      <c r="O39" s="203"/>
      <c r="P39" s="366"/>
      <c r="Q39" s="198" t="n">
        <v>20000</v>
      </c>
      <c r="R39" s="198"/>
      <c r="S39" s="198"/>
      <c r="T39" s="198"/>
      <c r="U39" s="200" t="n">
        <f aca="false">SUM(M39:T39)</f>
        <v>40000</v>
      </c>
      <c r="V39" s="36"/>
      <c r="W39" s="201" t="n">
        <f aca="false">IF(AP39=1,0,IF((75000-M39-C39)&lt;0,0,75000-M39-C39))</f>
        <v>0</v>
      </c>
      <c r="X39" s="367"/>
      <c r="Y39" s="203" t="n">
        <v>0</v>
      </c>
      <c r="Z39" s="345"/>
      <c r="AA39" s="203" t="n">
        <v>0</v>
      </c>
      <c r="AB39" s="204" t="n">
        <v>0</v>
      </c>
      <c r="AC39" s="205" t="n">
        <v>0</v>
      </c>
      <c r="AD39" s="365" t="n">
        <f aca="false">SUM(W39:AC39)</f>
        <v>0</v>
      </c>
      <c r="AE39" s="36"/>
      <c r="AF39" s="368" t="n">
        <f aca="false">+AD39+U39+K39</f>
        <v>95000</v>
      </c>
      <c r="AG39" s="36"/>
      <c r="AH39" s="35" t="n">
        <f aca="false">C39+M39+W39</f>
        <v>75000</v>
      </c>
      <c r="AI39" s="36" t="n">
        <f aca="false">E39+O39+Y39</f>
        <v>0</v>
      </c>
      <c r="AJ39" s="169" t="n">
        <f aca="false">AC39+AB39+AA39+T39+S39+R39+Q39+J39+I39+H39+G39</f>
        <v>20000</v>
      </c>
      <c r="AK39" s="36"/>
      <c r="AL39" s="198" t="n">
        <f aca="false">C39+M39</f>
        <v>75000</v>
      </c>
      <c r="AM39" s="198" t="n">
        <f aca="false">W39</f>
        <v>0</v>
      </c>
      <c r="AN39" s="198" t="n">
        <f aca="false">SUM(AL39:AM39)</f>
        <v>75000</v>
      </c>
      <c r="AO39" s="36"/>
      <c r="AP39" s="307" t="n">
        <f aca="false">IF(now-1&gt;AS39,1,"")</f>
        <v>1</v>
      </c>
      <c r="AQ39" s="36"/>
      <c r="AR39" s="36"/>
      <c r="AS39" s="36" t="n">
        <f aca="false">AS38+1</f>
        <v>36762</v>
      </c>
      <c r="AT39" s="369" t="n">
        <f aca="false">+AT38+1</f>
        <v>36762</v>
      </c>
      <c r="AU39" s="36"/>
      <c r="AV39" s="333" t="n">
        <v>75000</v>
      </c>
      <c r="AW39" s="36"/>
      <c r="AX39" s="36" t="n">
        <v>40000</v>
      </c>
      <c r="AY39" s="36"/>
      <c r="AZ39" s="210" t="n">
        <f aca="false">+AX39+AV39</f>
        <v>115000</v>
      </c>
      <c r="BA39" s="333" t="str">
        <f aca="false">IF(+AH39-AV39=0,"",AH39-AV39)</f>
        <v/>
      </c>
      <c r="BB39" s="333" t="str">
        <f aca="false">IF(+AI39-AW39=0,"",AI39-AW39)</f>
        <v/>
      </c>
      <c r="BC39" s="210" t="e">
        <f aca="false">+BB39+BA39</f>
        <v>#VALUE!</v>
      </c>
      <c r="BD39" s="36"/>
      <c r="BE39" s="333" t="n">
        <v>65000</v>
      </c>
      <c r="BF39" s="36" t="n">
        <v>40000</v>
      </c>
      <c r="BG39" s="36" t="n">
        <f aca="false">+BE39+BF39</f>
        <v>105000</v>
      </c>
      <c r="BH39" s="210" t="n">
        <f aca="false">IF(ISNUMBER(BC39),0,AZ39-BG39)</f>
        <v>10000</v>
      </c>
      <c r="BI39" s="36"/>
      <c r="BJ39" s="334" t="n">
        <f aca="false">IF(ISNUMBER(BC39),BC39,BH39)</f>
        <v>10000</v>
      </c>
      <c r="BK39" s="335"/>
      <c r="BL39" s="336" t="s">
        <v>92</v>
      </c>
      <c r="BM39" s="337" t="n">
        <f aca="false">+BM38+1</f>
        <v>36762</v>
      </c>
      <c r="BN39" s="338"/>
      <c r="BO39" s="339" t="n">
        <f aca="false">+[1]Sheet1!Y638</f>
        <v>94</v>
      </c>
      <c r="BP39" s="307" t="n">
        <f aca="false">+[1]Sheet1!Z638</f>
        <v>72</v>
      </c>
      <c r="BQ39" s="340" t="n">
        <f aca="false">+(BO39+BP39)/2</f>
        <v>83</v>
      </c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</row>
    <row r="40" customFormat="false" ht="15" hidden="false" customHeight="true" outlineLevel="0" collapsed="false">
      <c r="A40" s="36" t="s">
        <v>96</v>
      </c>
      <c r="B40" s="325" t="n">
        <f aca="false">+B39+1</f>
        <v>25</v>
      </c>
      <c r="C40" s="326" t="n">
        <v>55000</v>
      </c>
      <c r="D40" s="364"/>
      <c r="E40" s="203"/>
      <c r="F40" s="364"/>
      <c r="G40" s="204" t="n">
        <v>0</v>
      </c>
      <c r="H40" s="204"/>
      <c r="I40" s="204"/>
      <c r="J40" s="204" t="n">
        <v>0</v>
      </c>
      <c r="K40" s="365" t="n">
        <f aca="false">SUM(C40:J40)</f>
        <v>55000</v>
      </c>
      <c r="L40" s="210"/>
      <c r="M40" s="326" t="n">
        <v>20000</v>
      </c>
      <c r="N40" s="366"/>
      <c r="O40" s="203"/>
      <c r="P40" s="366"/>
      <c r="Q40" s="198" t="n">
        <v>20000</v>
      </c>
      <c r="R40" s="198"/>
      <c r="S40" s="198"/>
      <c r="T40" s="198"/>
      <c r="U40" s="200" t="n">
        <f aca="false">SUM(M40:T40)</f>
        <v>40000</v>
      </c>
      <c r="V40" s="36"/>
      <c r="W40" s="201" t="n">
        <f aca="false">IF(AP40=1,0,IF((75000-M40-C40)&lt;0,0,75000-M40-C40))</f>
        <v>0</v>
      </c>
      <c r="X40" s="367"/>
      <c r="Y40" s="203" t="n">
        <v>0</v>
      </c>
      <c r="Z40" s="345"/>
      <c r="AA40" s="203" t="n">
        <v>0</v>
      </c>
      <c r="AB40" s="204" t="n">
        <v>0</v>
      </c>
      <c r="AC40" s="205" t="n">
        <v>0</v>
      </c>
      <c r="AD40" s="365" t="n">
        <f aca="false">SUM(W40:AC40)</f>
        <v>0</v>
      </c>
      <c r="AE40" s="36"/>
      <c r="AF40" s="368" t="n">
        <f aca="false">+AD40+U40+K40</f>
        <v>95000</v>
      </c>
      <c r="AG40" s="36"/>
      <c r="AH40" s="35" t="n">
        <f aca="false">C40+M40+W40</f>
        <v>75000</v>
      </c>
      <c r="AI40" s="36" t="n">
        <f aca="false">E40+O40+Y40</f>
        <v>0</v>
      </c>
      <c r="AJ40" s="169" t="n">
        <f aca="false">AC40+AB40+AA40+T40+S40+R40+Q40+J40+I40+H40+G40</f>
        <v>20000</v>
      </c>
      <c r="AK40" s="36"/>
      <c r="AL40" s="198" t="n">
        <f aca="false">C40+M40</f>
        <v>75000</v>
      </c>
      <c r="AM40" s="198" t="n">
        <f aca="false">W40</f>
        <v>0</v>
      </c>
      <c r="AN40" s="198" t="n">
        <f aca="false">SUM(AL40:AM40)</f>
        <v>75000</v>
      </c>
      <c r="AO40" s="36"/>
      <c r="AP40" s="307" t="n">
        <f aca="false">IF(now-1&gt;AS40,1,"")</f>
        <v>1</v>
      </c>
      <c r="AQ40" s="36"/>
      <c r="AR40" s="36"/>
      <c r="AS40" s="36" t="n">
        <f aca="false">AS39+1</f>
        <v>36763</v>
      </c>
      <c r="AT40" s="369" t="n">
        <f aca="false">+AT39+1</f>
        <v>36763</v>
      </c>
      <c r="AU40" s="36"/>
      <c r="AV40" s="333" t="n">
        <v>75000</v>
      </c>
      <c r="AW40" s="36"/>
      <c r="AX40" s="36" t="n">
        <v>40000</v>
      </c>
      <c r="AY40" s="36"/>
      <c r="AZ40" s="210" t="n">
        <f aca="false">+AX40+AV40</f>
        <v>115000</v>
      </c>
      <c r="BA40" s="333" t="str">
        <f aca="false">IF(+AH40-AV40=0,"",AH40-AV40)</f>
        <v/>
      </c>
      <c r="BB40" s="333" t="str">
        <f aca="false">IF(+AI40-AW40=0,"",AI40-AW40)</f>
        <v/>
      </c>
      <c r="BC40" s="210" t="e">
        <f aca="false">+BB40+BA40</f>
        <v>#VALUE!</v>
      </c>
      <c r="BD40" s="36"/>
      <c r="BE40" s="333" t="n">
        <v>65000</v>
      </c>
      <c r="BF40" s="36" t="n">
        <v>40000</v>
      </c>
      <c r="BG40" s="36" t="n">
        <f aca="false">+BE40+BF40</f>
        <v>105000</v>
      </c>
      <c r="BH40" s="210" t="n">
        <f aca="false">IF(ISNUMBER(BC40),0,AZ40-BG40)</f>
        <v>10000</v>
      </c>
      <c r="BI40" s="36"/>
      <c r="BJ40" s="334" t="n">
        <f aca="false">IF(ISNUMBER(BC40),BC40,BH40)</f>
        <v>10000</v>
      </c>
      <c r="BK40" s="335"/>
      <c r="BL40" s="336" t="s">
        <v>93</v>
      </c>
      <c r="BM40" s="337" t="n">
        <f aca="false">+BM39+1</f>
        <v>36763</v>
      </c>
      <c r="BN40" s="338"/>
      <c r="BO40" s="339" t="n">
        <f aca="false">+[1]Sheet1!Y639</f>
        <v>94</v>
      </c>
      <c r="BP40" s="307" t="n">
        <f aca="false">+[1]Sheet1!Z639</f>
        <v>72</v>
      </c>
      <c r="BQ40" s="340" t="n">
        <f aca="false">+(BO40+BP40)/2</f>
        <v>83</v>
      </c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</row>
    <row r="41" customFormat="false" ht="15" hidden="false" customHeight="true" outlineLevel="0" collapsed="false">
      <c r="A41" s="36" t="s">
        <v>90</v>
      </c>
      <c r="B41" s="325" t="n">
        <f aca="false">+B40+1</f>
        <v>26</v>
      </c>
      <c r="C41" s="326" t="n">
        <v>55000</v>
      </c>
      <c r="D41" s="364"/>
      <c r="E41" s="203"/>
      <c r="F41" s="364"/>
      <c r="G41" s="204" t="n">
        <v>0</v>
      </c>
      <c r="H41" s="204"/>
      <c r="I41" s="204"/>
      <c r="J41" s="204" t="n">
        <v>0</v>
      </c>
      <c r="K41" s="365" t="n">
        <f aca="false">SUM(C41:J41)</f>
        <v>55000</v>
      </c>
      <c r="L41" s="210"/>
      <c r="M41" s="326" t="n">
        <v>20000</v>
      </c>
      <c r="N41" s="366"/>
      <c r="O41" s="203"/>
      <c r="P41" s="366"/>
      <c r="Q41" s="198" t="n">
        <v>20000</v>
      </c>
      <c r="R41" s="198"/>
      <c r="S41" s="198"/>
      <c r="T41" s="198"/>
      <c r="U41" s="200" t="n">
        <f aca="false">SUM(M41:T41)</f>
        <v>40000</v>
      </c>
      <c r="V41" s="36"/>
      <c r="W41" s="201" t="n">
        <f aca="false">IF(AP41=1,0,IF((75000-M41-C41)&lt;0,0,75000-M41-C41))</f>
        <v>0</v>
      </c>
      <c r="X41" s="367"/>
      <c r="Y41" s="203" t="n">
        <v>0</v>
      </c>
      <c r="Z41" s="345"/>
      <c r="AA41" s="203" t="n">
        <v>0</v>
      </c>
      <c r="AB41" s="204"/>
      <c r="AC41" s="205" t="n">
        <v>0</v>
      </c>
      <c r="AD41" s="365" t="n">
        <f aca="false">SUM(W41:AC41)</f>
        <v>0</v>
      </c>
      <c r="AE41" s="36"/>
      <c r="AF41" s="368" t="n">
        <f aca="false">+AD41+U41+K41</f>
        <v>95000</v>
      </c>
      <c r="AG41" s="36"/>
      <c r="AH41" s="35" t="n">
        <f aca="false">C41+M41+W41</f>
        <v>75000</v>
      </c>
      <c r="AI41" s="36" t="n">
        <f aca="false">E41+O41+Y41</f>
        <v>0</v>
      </c>
      <c r="AJ41" s="169" t="n">
        <f aca="false">AC41+AB41+AA41+T41+S41+R41+Q41+J41+I41+H41+G41</f>
        <v>20000</v>
      </c>
      <c r="AK41" s="36"/>
      <c r="AL41" s="198" t="n">
        <f aca="false">C41+M41</f>
        <v>75000</v>
      </c>
      <c r="AM41" s="198" t="n">
        <f aca="false">W41</f>
        <v>0</v>
      </c>
      <c r="AN41" s="198" t="n">
        <f aca="false">SUM(AL41:AM41)</f>
        <v>75000</v>
      </c>
      <c r="AO41" s="36"/>
      <c r="AP41" s="307" t="n">
        <f aca="false">IF(now-1&gt;AS41,1,"")</f>
        <v>1</v>
      </c>
      <c r="AQ41" s="36"/>
      <c r="AR41" s="36"/>
      <c r="AS41" s="36" t="n">
        <f aca="false">AS40+1</f>
        <v>36764</v>
      </c>
      <c r="AT41" s="369" t="n">
        <f aca="false">+AT40+1</f>
        <v>36764</v>
      </c>
      <c r="AU41" s="36"/>
      <c r="AV41" s="333" t="n">
        <v>75000</v>
      </c>
      <c r="AW41" s="36"/>
      <c r="AX41" s="36" t="n">
        <v>40000</v>
      </c>
      <c r="AY41" s="36"/>
      <c r="AZ41" s="210" t="n">
        <f aca="false">+AX41+AV41</f>
        <v>115000</v>
      </c>
      <c r="BA41" s="333" t="str">
        <f aca="false">IF(+AH41-AV41=0,"",AH41-AV41)</f>
        <v/>
      </c>
      <c r="BB41" s="333" t="str">
        <f aca="false">IF(+AI41-AW41=0,"",AI41-AW41)</f>
        <v/>
      </c>
      <c r="BC41" s="210" t="e">
        <f aca="false">+BB41+BA41</f>
        <v>#VALUE!</v>
      </c>
      <c r="BD41" s="36"/>
      <c r="BE41" s="333" t="n">
        <v>65000</v>
      </c>
      <c r="BF41" s="36" t="n">
        <v>40000</v>
      </c>
      <c r="BG41" s="36" t="n">
        <f aca="false">+BE41+BF41</f>
        <v>105000</v>
      </c>
      <c r="BH41" s="210" t="n">
        <f aca="false">IF(ISNUMBER(BC41),0,AZ41-BG41)</f>
        <v>10000</v>
      </c>
      <c r="BI41" s="36"/>
      <c r="BJ41" s="334" t="n">
        <f aca="false">IF(ISNUMBER(BC41),BC41,BH41)</f>
        <v>10000</v>
      </c>
      <c r="BK41" s="335"/>
      <c r="BL41" s="336" t="s">
        <v>94</v>
      </c>
      <c r="BM41" s="337" t="n">
        <f aca="false">+BM40+1</f>
        <v>36764</v>
      </c>
      <c r="BN41" s="338"/>
      <c r="BO41" s="339" t="n">
        <f aca="false">+[1]Sheet1!Y640</f>
        <v>93</v>
      </c>
      <c r="BP41" s="307" t="n">
        <f aca="false">+[1]Sheet1!Z640</f>
        <v>72</v>
      </c>
      <c r="BQ41" s="340" t="n">
        <f aca="false">+(BO41+BP41)/2</f>
        <v>82.5</v>
      </c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</row>
    <row r="42" customFormat="false" ht="15" hidden="false" customHeight="true" outlineLevel="0" collapsed="false">
      <c r="A42" s="36" t="s">
        <v>91</v>
      </c>
      <c r="B42" s="325" t="n">
        <f aca="false">+B41+1</f>
        <v>27</v>
      </c>
      <c r="C42" s="326" t="n">
        <f aca="false">2015000-2004376</f>
        <v>10624</v>
      </c>
      <c r="D42" s="364"/>
      <c r="E42" s="203"/>
      <c r="F42" s="364"/>
      <c r="G42" s="204" t="n">
        <v>0</v>
      </c>
      <c r="H42" s="204"/>
      <c r="I42" s="204"/>
      <c r="J42" s="204" t="n">
        <v>0</v>
      </c>
      <c r="K42" s="365" t="n">
        <f aca="false">SUM(C42:J42)</f>
        <v>10624</v>
      </c>
      <c r="L42" s="210"/>
      <c r="M42" s="326" t="n">
        <v>20000</v>
      </c>
      <c r="N42" s="366"/>
      <c r="O42" s="203"/>
      <c r="P42" s="366"/>
      <c r="Q42" s="198" t="n">
        <v>20000</v>
      </c>
      <c r="R42" s="198"/>
      <c r="S42" s="198"/>
      <c r="T42" s="198"/>
      <c r="U42" s="200" t="n">
        <f aca="false">SUM(M42:T42)</f>
        <v>40000</v>
      </c>
      <c r="V42" s="36"/>
      <c r="W42" s="201" t="n">
        <f aca="false">IF(AP42=1,0,IF((75000-M42-C42)&lt;0,0,75000-M42-C42))</f>
        <v>0</v>
      </c>
      <c r="X42" s="367"/>
      <c r="Y42" s="203" t="n">
        <v>0</v>
      </c>
      <c r="Z42" s="345"/>
      <c r="AA42" s="203" t="n">
        <v>0</v>
      </c>
      <c r="AB42" s="204"/>
      <c r="AC42" s="205" t="n">
        <v>0</v>
      </c>
      <c r="AD42" s="365" t="n">
        <f aca="false">SUM(W42:AC42)</f>
        <v>0</v>
      </c>
      <c r="AE42" s="36"/>
      <c r="AF42" s="368" t="n">
        <f aca="false">+AD42+U42+K42</f>
        <v>50624</v>
      </c>
      <c r="AG42" s="36"/>
      <c r="AH42" s="35" t="n">
        <f aca="false">C42+M42+W42</f>
        <v>30624</v>
      </c>
      <c r="AI42" s="36" t="n">
        <f aca="false">E42+O42+Y42</f>
        <v>0</v>
      </c>
      <c r="AJ42" s="169" t="n">
        <f aca="false">AC42+AB42+AA42+T42+S42+R42+Q42+J42+I42+H42+G42</f>
        <v>20000</v>
      </c>
      <c r="AK42" s="36"/>
      <c r="AL42" s="198" t="n">
        <f aca="false">C42+M42</f>
        <v>30624</v>
      </c>
      <c r="AM42" s="198" t="n">
        <f aca="false">W42</f>
        <v>0</v>
      </c>
      <c r="AN42" s="198" t="n">
        <f aca="false">SUM(AL42:AM42)</f>
        <v>30624</v>
      </c>
      <c r="AO42" s="36"/>
      <c r="AP42" s="307" t="n">
        <f aca="false">IF(now-1&gt;AS42,1,"")</f>
        <v>1</v>
      </c>
      <c r="AQ42" s="36"/>
      <c r="AR42" s="36"/>
      <c r="AS42" s="36" t="n">
        <f aca="false">AS41+1</f>
        <v>36765</v>
      </c>
      <c r="AT42" s="369" t="n">
        <f aca="false">+AT41+1</f>
        <v>36765</v>
      </c>
      <c r="AU42" s="36"/>
      <c r="AV42" s="333" t="n">
        <v>75000</v>
      </c>
      <c r="AW42" s="36"/>
      <c r="AX42" s="36" t="n">
        <v>40000</v>
      </c>
      <c r="AY42" s="36"/>
      <c r="AZ42" s="210" t="n">
        <f aca="false">+AX42+AV42</f>
        <v>115000</v>
      </c>
      <c r="BA42" s="333" t="n">
        <f aca="false">IF(+AH42-AV42=0,"",AH42-AV42)</f>
        <v>-44376</v>
      </c>
      <c r="BB42" s="333" t="str">
        <f aca="false">IF(+AI42-AW42=0,"",AI42-AW42)</f>
        <v/>
      </c>
      <c r="BC42" s="210" t="e">
        <f aca="false">+BB42+BA42</f>
        <v>#VALUE!</v>
      </c>
      <c r="BD42" s="36"/>
      <c r="BE42" s="333" t="n">
        <v>65000</v>
      </c>
      <c r="BF42" s="36" t="n">
        <v>40000</v>
      </c>
      <c r="BG42" s="36" t="n">
        <f aca="false">+BE42+BF42</f>
        <v>105000</v>
      </c>
      <c r="BH42" s="210" t="n">
        <f aca="false">IF(ISNUMBER(BC42),0,AZ42-BG42)</f>
        <v>10000</v>
      </c>
      <c r="BI42" s="36"/>
      <c r="BJ42" s="334" t="n">
        <f aca="false">IF(ISNUMBER(BC42),BC42,BH42)</f>
        <v>10000</v>
      </c>
      <c r="BK42" s="335"/>
      <c r="BL42" s="336" t="s">
        <v>95</v>
      </c>
      <c r="BM42" s="337" t="n">
        <f aca="false">+BM41+1</f>
        <v>36765</v>
      </c>
      <c r="BN42" s="338"/>
      <c r="BO42" s="339" t="n">
        <f aca="false">+[1]Sheet1!Y641</f>
        <v>93</v>
      </c>
      <c r="BP42" s="307" t="n">
        <f aca="false">+[1]Sheet1!Z641</f>
        <v>72</v>
      </c>
      <c r="BQ42" s="340" t="n">
        <f aca="false">+(BO42+BP42)/2</f>
        <v>82.5</v>
      </c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5" hidden="false" customHeight="true" outlineLevel="0" collapsed="false">
      <c r="A43" s="36" t="s">
        <v>92</v>
      </c>
      <c r="B43" s="354" t="n">
        <f aca="false">+B42+1</f>
        <v>28</v>
      </c>
      <c r="C43" s="326" t="n">
        <v>0</v>
      </c>
      <c r="D43" s="364"/>
      <c r="E43" s="203"/>
      <c r="F43" s="364"/>
      <c r="G43" s="204" t="n">
        <v>0</v>
      </c>
      <c r="H43" s="204"/>
      <c r="I43" s="193"/>
      <c r="J43" s="193" t="n">
        <v>0</v>
      </c>
      <c r="K43" s="194" t="n">
        <f aca="false">SUM(C43:J43)</f>
        <v>0</v>
      </c>
      <c r="L43" s="195"/>
      <c r="M43" s="326" t="n">
        <v>20000</v>
      </c>
      <c r="N43" s="366"/>
      <c r="O43" s="203"/>
      <c r="P43" s="366"/>
      <c r="Q43" s="198" t="n">
        <v>20000</v>
      </c>
      <c r="R43" s="198"/>
      <c r="S43" s="198"/>
      <c r="T43" s="199"/>
      <c r="U43" s="200" t="n">
        <f aca="false">SUM(M43:T43)</f>
        <v>40000</v>
      </c>
      <c r="W43" s="201" t="n">
        <f aca="false">IF(AP43=1,0,IF((75000-M43-C43)&lt;0,0,75000-M43-C43))</f>
        <v>0</v>
      </c>
      <c r="X43" s="87"/>
      <c r="Y43" s="393" t="n">
        <v>0</v>
      </c>
      <c r="Z43" s="381"/>
      <c r="AA43" s="203" t="n">
        <v>0</v>
      </c>
      <c r="AB43" s="204"/>
      <c r="AC43" s="205" t="n">
        <v>0</v>
      </c>
      <c r="AD43" s="194" t="n">
        <f aca="false">SUM(W43:AC43)</f>
        <v>0</v>
      </c>
      <c r="AF43" s="394" t="n">
        <f aca="false">+AD43+U43+K43</f>
        <v>40000</v>
      </c>
      <c r="AH43" s="35" t="n">
        <f aca="false">C43+M43+W43</f>
        <v>20000</v>
      </c>
      <c r="AI43" s="1" t="n">
        <f aca="false">E43+O43+Y43</f>
        <v>0</v>
      </c>
      <c r="AJ43" s="38" t="n">
        <f aca="false">AC43+AB43+AA43+T43+S43+R43+Q43+J43+I43+H43+G43</f>
        <v>20000</v>
      </c>
      <c r="AL43" s="198" t="n">
        <f aca="false">C43+M43</f>
        <v>20000</v>
      </c>
      <c r="AM43" s="198" t="n">
        <f aca="false">W43</f>
        <v>0</v>
      </c>
      <c r="AN43" s="199" t="n">
        <f aca="false">SUM(AL43:AM43)</f>
        <v>20000</v>
      </c>
      <c r="AP43" s="161" t="n">
        <f aca="false">IF(now-1&gt;AS43,1,"")</f>
        <v>1</v>
      </c>
      <c r="AS43" s="1" t="n">
        <f aca="false">AS42+1</f>
        <v>36766</v>
      </c>
      <c r="AT43" s="332" t="n">
        <f aca="false">+AT42+1</f>
        <v>36766</v>
      </c>
      <c r="AV43" s="333" t="n">
        <v>75000</v>
      </c>
      <c r="AW43" s="36"/>
      <c r="AX43" s="36" t="n">
        <v>40000</v>
      </c>
      <c r="AY43" s="36"/>
      <c r="AZ43" s="210" t="n">
        <f aca="false">+AX43+AV43</f>
        <v>115000</v>
      </c>
      <c r="BA43" s="333" t="n">
        <f aca="false">IF(+AH43-AV43=0,"",AH43-AV43)</f>
        <v>-55000</v>
      </c>
      <c r="BB43" s="333" t="str">
        <f aca="false">IF(+AI43-AW43=0,"",AI43-AW43)</f>
        <v/>
      </c>
      <c r="BC43" s="210" t="e">
        <f aca="false">+BB43+BA43</f>
        <v>#VALUE!</v>
      </c>
      <c r="BD43" s="36"/>
      <c r="BE43" s="333" t="n">
        <v>65000</v>
      </c>
      <c r="BF43" s="36" t="n">
        <v>40000</v>
      </c>
      <c r="BG43" s="36" t="n">
        <f aca="false">+BE43+BF43</f>
        <v>105000</v>
      </c>
      <c r="BH43" s="210" t="n">
        <f aca="false">IF(ISNUMBER(BC43),0,AZ43-BG43)</f>
        <v>10000</v>
      </c>
      <c r="BI43" s="36"/>
      <c r="BJ43" s="334" t="n">
        <f aca="false">IF(ISNUMBER(BC43),BC43,BH43)</f>
        <v>10000</v>
      </c>
      <c r="BK43" s="335"/>
      <c r="BL43" s="336" t="s">
        <v>96</v>
      </c>
      <c r="BM43" s="337" t="n">
        <f aca="false">+BM42+1</f>
        <v>36766</v>
      </c>
      <c r="BN43" s="338"/>
      <c r="BO43" s="339" t="n">
        <f aca="false">+[1]Sheet1!Y642</f>
        <v>93</v>
      </c>
      <c r="BP43" s="307" t="n">
        <f aca="false">+[1]Sheet1!Z642</f>
        <v>72</v>
      </c>
      <c r="BQ43" s="395" t="n">
        <f aca="false">+(BO43+BP43)/2</f>
        <v>82.5</v>
      </c>
    </row>
    <row r="44" customFormat="false" ht="15" hidden="false" customHeight="true" outlineLevel="0" collapsed="false">
      <c r="A44" s="36" t="s">
        <v>93</v>
      </c>
      <c r="B44" s="354" t="n">
        <f aca="false">+B43+1</f>
        <v>29</v>
      </c>
      <c r="C44" s="326" t="n">
        <v>0</v>
      </c>
      <c r="D44" s="364"/>
      <c r="E44" s="203"/>
      <c r="F44" s="364"/>
      <c r="G44" s="204" t="n">
        <v>0</v>
      </c>
      <c r="H44" s="204"/>
      <c r="I44" s="193"/>
      <c r="J44" s="193" t="n">
        <v>0</v>
      </c>
      <c r="K44" s="194" t="n">
        <f aca="false">SUM(C44:J44)</f>
        <v>0</v>
      </c>
      <c r="L44" s="195"/>
      <c r="M44" s="326" t="n">
        <v>20000</v>
      </c>
      <c r="N44" s="366"/>
      <c r="O44" s="203"/>
      <c r="P44" s="366"/>
      <c r="Q44" s="198" t="n">
        <v>20000</v>
      </c>
      <c r="R44" s="198"/>
      <c r="S44" s="198"/>
      <c r="T44" s="199"/>
      <c r="U44" s="200" t="n">
        <f aca="false">SUM(M44:T44)</f>
        <v>40000</v>
      </c>
      <c r="W44" s="201" t="n">
        <f aca="false">IF(AP44=1,0,IF((75000-M44-C44)&lt;0,0,75000-M44-C44))</f>
        <v>0</v>
      </c>
      <c r="X44" s="87"/>
      <c r="Y44" s="393" t="n">
        <v>0</v>
      </c>
      <c r="Z44" s="381"/>
      <c r="AA44" s="203" t="n">
        <v>0</v>
      </c>
      <c r="AB44" s="204"/>
      <c r="AC44" s="205" t="n">
        <v>0</v>
      </c>
      <c r="AD44" s="194" t="n">
        <f aca="false">SUM(W44:AC44)</f>
        <v>0</v>
      </c>
      <c r="AF44" s="394" t="n">
        <f aca="false">+AD44+U44+K44</f>
        <v>40000</v>
      </c>
      <c r="AH44" s="35" t="n">
        <f aca="false">C44+M44+W44</f>
        <v>20000</v>
      </c>
      <c r="AI44" s="1" t="n">
        <f aca="false">E44+O44+Y44</f>
        <v>0</v>
      </c>
      <c r="AJ44" s="38" t="n">
        <f aca="false">AC44+AB44+AA44+T44+S44+R44+Q44+J44+I44+H44+G44</f>
        <v>20000</v>
      </c>
      <c r="AL44" s="198" t="n">
        <f aca="false">C44+M44</f>
        <v>20000</v>
      </c>
      <c r="AM44" s="198" t="n">
        <f aca="false">W44</f>
        <v>0</v>
      </c>
      <c r="AN44" s="199" t="n">
        <f aca="false">SUM(AL44:AM44)</f>
        <v>20000</v>
      </c>
      <c r="AP44" s="161" t="n">
        <f aca="false">IF(now-1&gt;AS44,1,"")</f>
        <v>1</v>
      </c>
      <c r="AS44" s="1" t="n">
        <f aca="false">AS43+1</f>
        <v>36767</v>
      </c>
      <c r="AT44" s="332" t="n">
        <f aca="false">+AT43+1</f>
        <v>36767</v>
      </c>
      <c r="AV44" s="333" t="n">
        <v>75000</v>
      </c>
      <c r="AW44" s="36"/>
      <c r="AX44" s="36" t="n">
        <v>40000</v>
      </c>
      <c r="AY44" s="36"/>
      <c r="AZ44" s="210" t="n">
        <f aca="false">+AX44+AV44</f>
        <v>115000</v>
      </c>
      <c r="BA44" s="333" t="n">
        <f aca="false">IF(+AH44-AV44=0,"",AH44-AV44)</f>
        <v>-55000</v>
      </c>
      <c r="BB44" s="333" t="str">
        <f aca="false">IF(+AI44-AW44=0,"",AI44-AW44)</f>
        <v/>
      </c>
      <c r="BC44" s="210" t="e">
        <f aca="false">+BB44+BA44</f>
        <v>#VALUE!</v>
      </c>
      <c r="BD44" s="36"/>
      <c r="BE44" s="333" t="n">
        <v>65000</v>
      </c>
      <c r="BF44" s="36" t="n">
        <v>40000</v>
      </c>
      <c r="BG44" s="36" t="n">
        <f aca="false">+BE44+BF44</f>
        <v>105000</v>
      </c>
      <c r="BH44" s="210" t="n">
        <f aca="false">IF(ISNUMBER(BC44),0,AZ44-BG44)</f>
        <v>10000</v>
      </c>
      <c r="BI44" s="36"/>
      <c r="BJ44" s="334" t="n">
        <f aca="false">IF(ISNUMBER(BC44),BC44,BH44)</f>
        <v>10000</v>
      </c>
      <c r="BK44" s="335"/>
      <c r="BL44" s="336" t="s">
        <v>90</v>
      </c>
      <c r="BM44" s="337" t="n">
        <f aca="false">+BM43+1</f>
        <v>36767</v>
      </c>
      <c r="BN44" s="338"/>
      <c r="BO44" s="339" t="n">
        <f aca="false">+[1]Sheet1!Y643</f>
        <v>93</v>
      </c>
      <c r="BP44" s="307" t="n">
        <f aca="false">+[1]Sheet1!Z643</f>
        <v>72</v>
      </c>
      <c r="BQ44" s="395" t="n">
        <f aca="false">+(BO44+BP44)/2</f>
        <v>82.5</v>
      </c>
    </row>
    <row r="45" customFormat="false" ht="15" hidden="false" customHeight="true" outlineLevel="0" collapsed="false">
      <c r="A45" s="36" t="s">
        <v>94</v>
      </c>
      <c r="B45" s="354" t="n">
        <f aca="false">+B44+1</f>
        <v>30</v>
      </c>
      <c r="C45" s="326" t="n">
        <v>0</v>
      </c>
      <c r="D45" s="364"/>
      <c r="E45" s="203"/>
      <c r="F45" s="364"/>
      <c r="G45" s="204" t="n">
        <v>0</v>
      </c>
      <c r="H45" s="204"/>
      <c r="I45" s="193"/>
      <c r="J45" s="193" t="n">
        <v>0</v>
      </c>
      <c r="K45" s="194" t="n">
        <f aca="false">SUM(C45:J45)</f>
        <v>0</v>
      </c>
      <c r="L45" s="195"/>
      <c r="M45" s="326" t="n">
        <v>20000</v>
      </c>
      <c r="N45" s="366"/>
      <c r="O45" s="203"/>
      <c r="P45" s="366"/>
      <c r="Q45" s="198" t="n">
        <v>20000</v>
      </c>
      <c r="R45" s="198" t="n">
        <v>0</v>
      </c>
      <c r="S45" s="198" t="n">
        <v>0</v>
      </c>
      <c r="T45" s="199" t="n">
        <v>0</v>
      </c>
      <c r="U45" s="200" t="n">
        <f aca="false">SUM(M45:T45)</f>
        <v>40000</v>
      </c>
      <c r="W45" s="201" t="n">
        <f aca="false">IF(AP45=1,0,IF((75000-M45-C45)&lt;0,0,75000-M45-C45))</f>
        <v>0</v>
      </c>
      <c r="X45" s="87"/>
      <c r="Y45" s="393" t="n">
        <v>0</v>
      </c>
      <c r="Z45" s="381"/>
      <c r="AA45" s="203" t="n">
        <v>0</v>
      </c>
      <c r="AB45" s="204"/>
      <c r="AC45" s="205" t="n">
        <v>0</v>
      </c>
      <c r="AD45" s="194" t="n">
        <f aca="false">SUM(W45:AC45)</f>
        <v>0</v>
      </c>
      <c r="AF45" s="394" t="n">
        <f aca="false">+AD45+U45+K45</f>
        <v>40000</v>
      </c>
      <c r="AH45" s="35" t="n">
        <f aca="false">C45+M45+W45</f>
        <v>20000</v>
      </c>
      <c r="AI45" s="1" t="n">
        <f aca="false">E45+O45+Y45</f>
        <v>0</v>
      </c>
      <c r="AJ45" s="38" t="n">
        <f aca="false">AC45+AB45+AA45+T45+S45+R45+Q45+J45+I45+H45+G45</f>
        <v>20000</v>
      </c>
      <c r="AL45" s="198" t="n">
        <f aca="false">C45+M45</f>
        <v>20000</v>
      </c>
      <c r="AM45" s="198" t="n">
        <f aca="false">W45</f>
        <v>0</v>
      </c>
      <c r="AN45" s="199" t="n">
        <f aca="false">SUM(AL45:AM45)</f>
        <v>20000</v>
      </c>
      <c r="AP45" s="161" t="n">
        <f aca="false">IF(now-1&gt;AS45,1,"")</f>
        <v>1</v>
      </c>
      <c r="AS45" s="1" t="n">
        <f aca="false">AS44+1</f>
        <v>36768</v>
      </c>
      <c r="AT45" s="332" t="n">
        <f aca="false">+AT44+1</f>
        <v>36768</v>
      </c>
      <c r="AV45" s="333" t="n">
        <v>75000</v>
      </c>
      <c r="AW45" s="36"/>
      <c r="AX45" s="36" t="n">
        <v>40000</v>
      </c>
      <c r="AY45" s="36"/>
      <c r="AZ45" s="210" t="n">
        <f aca="false">+AX45+AV45</f>
        <v>115000</v>
      </c>
      <c r="BA45" s="333" t="n">
        <f aca="false">IF(+AH45-AV45=0,"",AH45-AV45)</f>
        <v>-55000</v>
      </c>
      <c r="BB45" s="333" t="str">
        <f aca="false">IF(+AI45-AW45=0,"",AI45-AW45)</f>
        <v/>
      </c>
      <c r="BC45" s="210" t="e">
        <f aca="false">+BB45+BA45</f>
        <v>#VALUE!</v>
      </c>
      <c r="BD45" s="36"/>
      <c r="BE45" s="333" t="n">
        <v>65000</v>
      </c>
      <c r="BF45" s="36" t="n">
        <v>40000</v>
      </c>
      <c r="BG45" s="36" t="n">
        <f aca="false">+BE45+BF45</f>
        <v>105000</v>
      </c>
      <c r="BH45" s="210" t="n">
        <f aca="false">IF(ISNUMBER(BC45),0,AZ45-BG45)</f>
        <v>10000</v>
      </c>
      <c r="BI45" s="36"/>
      <c r="BJ45" s="334" t="n">
        <f aca="false">IF(ISNUMBER(BC45),BC45,BH45)</f>
        <v>10000</v>
      </c>
      <c r="BK45" s="335"/>
      <c r="BL45" s="336" t="s">
        <v>91</v>
      </c>
      <c r="BM45" s="337" t="n">
        <f aca="false">+BM44+1</f>
        <v>36768</v>
      </c>
      <c r="BN45" s="338"/>
      <c r="BO45" s="339" t="n">
        <f aca="false">+[1]Sheet1!Y644</f>
        <v>92</v>
      </c>
      <c r="BP45" s="307" t="n">
        <f aca="false">+[1]Sheet1!Z644</f>
        <v>71</v>
      </c>
      <c r="BQ45" s="395" t="n">
        <f aca="false">+(BO45+BP45)/2</f>
        <v>81.5</v>
      </c>
    </row>
    <row r="46" customFormat="false" ht="15" hidden="false" customHeight="true" outlineLevel="0" collapsed="false">
      <c r="A46" s="36" t="s">
        <v>95</v>
      </c>
      <c r="B46" s="354" t="n">
        <f aca="false">+B45+1</f>
        <v>31</v>
      </c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 t="n">
        <v>18000</v>
      </c>
      <c r="N46" s="81"/>
      <c r="O46" s="328"/>
      <c r="P46" s="81"/>
      <c r="Q46" s="198" t="n">
        <v>20000</v>
      </c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38000</v>
      </c>
      <c r="W46" s="201" t="n">
        <f aca="false">IF(AP46=1,0,IF((75000-M46-C46)&lt;0,0,75000-M46-C46))</f>
        <v>57000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57000</v>
      </c>
      <c r="AE46" s="36"/>
      <c r="AF46" s="222" t="n">
        <f aca="false">+AD46+U46+K46</f>
        <v>95000</v>
      </c>
      <c r="AG46" s="36"/>
      <c r="AH46" s="170" t="n">
        <f aca="false">C46+M46+W46</f>
        <v>75000</v>
      </c>
      <c r="AI46" s="172" t="n">
        <f aca="false">E46+O46+Y46</f>
        <v>0</v>
      </c>
      <c r="AJ46" s="51" t="n">
        <f aca="false">AC46+AB46+AA46+T46+S46+R46+Q46+J46+I46+H46+G46</f>
        <v>20000</v>
      </c>
      <c r="AK46" s="36"/>
      <c r="AL46" s="198" t="n">
        <f aca="false">C46+M46</f>
        <v>18000</v>
      </c>
      <c r="AM46" s="198" t="n">
        <f aca="false">W46</f>
        <v>57000</v>
      </c>
      <c r="AN46" s="199" t="n">
        <f aca="false">SUM(AL46:AM46)</f>
        <v>75000</v>
      </c>
      <c r="AO46" s="36"/>
      <c r="AP46" s="161" t="str">
        <f aca="false">IF(now-1&gt;AS46,1,"")</f>
        <v/>
      </c>
      <c r="AS46" s="1" t="n">
        <f aca="false">AS45+1</f>
        <v>36769</v>
      </c>
      <c r="AT46" s="332" t="n">
        <f aca="false">+AT45+1</f>
        <v>36769</v>
      </c>
      <c r="AU46" s="36"/>
      <c r="AV46" s="333" t="n">
        <v>75000</v>
      </c>
      <c r="AW46" s="36"/>
      <c r="AX46" s="36" t="n">
        <v>40000</v>
      </c>
      <c r="AY46" s="36"/>
      <c r="AZ46" s="210" t="n">
        <f aca="false">+AX46+AV46</f>
        <v>115000</v>
      </c>
      <c r="BA46" s="333" t="str">
        <f aca="false">IF(+AH46-AV46=0,"",AH46-AV46)</f>
        <v/>
      </c>
      <c r="BB46" s="333" t="str">
        <f aca="false">IF(+AI46-AW46=0,"",AI46-AW46)</f>
        <v/>
      </c>
      <c r="BC46" s="210" t="e">
        <f aca="false">+BB46+BA46</f>
        <v>#VALUE!</v>
      </c>
      <c r="BD46" s="36"/>
      <c r="BE46" s="333" t="n">
        <v>65000</v>
      </c>
      <c r="BF46" s="36" t="n">
        <v>40000</v>
      </c>
      <c r="BG46" s="36" t="n">
        <f aca="false">+BE46+BF46</f>
        <v>105000</v>
      </c>
      <c r="BH46" s="210" t="n">
        <f aca="false">IF(ISNUMBER(BC46),0,AZ46-BG46)</f>
        <v>10000</v>
      </c>
      <c r="BI46" s="36"/>
      <c r="BJ46" s="334" t="n">
        <f aca="false">IF(ISNUMBER(BC46),BC46,BH46)</f>
        <v>10000</v>
      </c>
      <c r="BK46" s="335"/>
      <c r="BL46" s="336" t="s">
        <v>92</v>
      </c>
      <c r="BM46" s="337" t="n">
        <f aca="false">+BM45+1</f>
        <v>36769</v>
      </c>
      <c r="BN46" s="338"/>
      <c r="BO46" s="339" t="n">
        <f aca="false">+[1]Sheet1!Y645</f>
        <v>92</v>
      </c>
      <c r="BP46" s="307" t="n">
        <f aca="false">+[1]Sheet1!Z645</f>
        <v>71</v>
      </c>
      <c r="BQ46" s="340" t="n">
        <f aca="false">+(BO46+BP46)/2</f>
        <v>81.5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2015000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0</v>
      </c>
      <c r="K48" s="158" t="n">
        <f aca="false">SUM(K16:K46)</f>
        <v>2015000</v>
      </c>
      <c r="L48" s="158"/>
      <c r="M48" s="158" t="n">
        <f aca="false">SUM(M16:M46)</f>
        <v>613000</v>
      </c>
      <c r="N48" s="158"/>
      <c r="O48" s="158" t="n">
        <f aca="false">SUM(O16:O46)</f>
        <v>0</v>
      </c>
      <c r="P48" s="158"/>
      <c r="Q48" s="158" t="n">
        <f aca="false">SUM(Q16:Q46)</f>
        <v>627000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1240000</v>
      </c>
      <c r="V48" s="158"/>
      <c r="W48" s="158" t="n">
        <f aca="false">SUM(W16:W46)</f>
        <v>57000</v>
      </c>
      <c r="X48" s="158"/>
      <c r="Y48" s="158" t="n">
        <f aca="false">SUM(Y16:Y46)</f>
        <v>0</v>
      </c>
      <c r="Z48" s="158"/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57000</v>
      </c>
      <c r="AE48" s="158"/>
      <c r="AF48" s="158" t="n">
        <f aca="false">SUM(AF16:AF47)</f>
        <v>3312000</v>
      </c>
      <c r="AG48" s="158"/>
      <c r="AH48" s="158" t="n">
        <f aca="false">SUM(AH16:AH47)</f>
        <v>2685000</v>
      </c>
      <c r="AI48" s="158" t="n">
        <f aca="false">SUM(AI16:AI47)</f>
        <v>0</v>
      </c>
      <c r="AJ48" s="158" t="n">
        <f aca="false">SUM(AJ16:AJ47)</f>
        <v>627000</v>
      </c>
      <c r="AK48" s="158"/>
      <c r="AL48" s="158" t="n">
        <f aca="false">SUM(AL16:AL46)</f>
        <v>2628000</v>
      </c>
      <c r="AM48" s="158" t="n">
        <f aca="false">SUM(AM16:AM46)</f>
        <v>57000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96.3548387096774</v>
      </c>
      <c r="BP48" s="77" t="n">
        <f aca="false">AVERAGE(BP16:BP46)</f>
        <v>74.1290322580645</v>
      </c>
      <c r="BQ48" s="77" t="n">
        <f aca="false">AVERAGE(BQ16:BQ46)</f>
        <v>85.241935483871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341517, 341530, 341544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67166.6666666667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40066.6666666667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38000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38000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DSUM(tufco,"wbtotal",cnt)+July!T58</f>
        <v>8144917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DSUM(tufco,"hplrtotal",cnt)+July!I61</f>
        <v>10095000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0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2015000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DSUM(tufco,"gdtotal",cnt)+July!T65</f>
        <v>3677121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I65+July!I66</f>
        <v>13772121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C16" activePane="bottomRight" state="frozen"/>
      <selection pane="topLeft" activeCell="A3" activeCellId="0" sqref="A3"/>
      <selection pane="topRight" activeCell="C3" activeCellId="0" sqref="C3"/>
      <selection pane="bottomLeft" activeCell="A16" activeCellId="0" sqref="A16"/>
      <selection pane="bottomRigh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60" min="59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30</v>
      </c>
      <c r="D2" s="7"/>
      <c r="E2" s="8"/>
      <c r="F2" s="7"/>
      <c r="I2" s="9" t="n">
        <v>40000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36770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36800</v>
      </c>
      <c r="AT5" s="1" t="s">
        <v>6</v>
      </c>
      <c r="AV5" s="13"/>
    </row>
    <row r="6" customFormat="false" ht="19.5" hidden="false" customHeight="false" outlineLevel="0" collapsed="false">
      <c r="B6" s="14" t="s">
        <v>111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36800</v>
      </c>
      <c r="AT6" s="306" t="n">
        <f aca="true">NOW()</f>
        <v>45926.9765009851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110</v>
      </c>
      <c r="K10" s="43" t="n">
        <f aca="false">hplr</f>
        <v>40000</v>
      </c>
      <c r="M10" s="41" t="s">
        <v>18</v>
      </c>
      <c r="O10" s="42"/>
      <c r="S10" s="42" t="str">
        <f aca="false">I10</f>
        <v>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1200000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1200000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36" t="s">
        <v>96</v>
      </c>
      <c r="B16" s="325" t="n">
        <v>1</v>
      </c>
      <c r="C16" s="326" t="n">
        <v>40000</v>
      </c>
      <c r="D16" s="364"/>
      <c r="E16" s="203"/>
      <c r="F16" s="364"/>
      <c r="G16" s="204" t="n">
        <v>0</v>
      </c>
      <c r="H16" s="204"/>
      <c r="I16" s="204"/>
      <c r="J16" s="204" t="n">
        <v>0</v>
      </c>
      <c r="K16" s="365" t="n">
        <f aca="false">SUM(C16:J16)</f>
        <v>40000</v>
      </c>
      <c r="L16" s="210"/>
      <c r="M16" s="326" t="n">
        <v>10000</v>
      </c>
      <c r="N16" s="366"/>
      <c r="O16" s="203"/>
      <c r="P16" s="366"/>
      <c r="Q16" s="198" t="n">
        <v>30000</v>
      </c>
      <c r="R16" s="198"/>
      <c r="S16" s="198"/>
      <c r="T16" s="198"/>
      <c r="U16" s="200" t="n">
        <f aca="false">SUM(M16:T16)</f>
        <v>40000</v>
      </c>
      <c r="V16" s="36"/>
      <c r="W16" s="201" t="n">
        <f aca="false">IF(AP16=1,0,IF((50000-M16-C16)&lt;0,0,50000-M16-C16))</f>
        <v>0</v>
      </c>
      <c r="X16" s="367"/>
      <c r="Y16" s="203" t="n">
        <v>0</v>
      </c>
      <c r="Z16" s="345"/>
      <c r="AA16" s="203" t="n">
        <v>0</v>
      </c>
      <c r="AB16" s="204" t="n">
        <v>0</v>
      </c>
      <c r="AC16" s="205" t="n">
        <v>0</v>
      </c>
      <c r="AD16" s="365" t="n">
        <f aca="false">SUM(W16:AC16)</f>
        <v>0</v>
      </c>
      <c r="AE16" s="36"/>
      <c r="AF16" s="368" t="n">
        <f aca="false">+AD16+U16+K16</f>
        <v>80000</v>
      </c>
      <c r="AG16" s="36"/>
      <c r="AH16" s="35" t="n">
        <f aca="false">C16+M16+W16</f>
        <v>50000</v>
      </c>
      <c r="AI16" s="36" t="n">
        <f aca="false">E16+O16+Y16</f>
        <v>0</v>
      </c>
      <c r="AJ16" s="169" t="n">
        <f aca="false">AC16+AB16+AA16+T16+S16+R16+Q16+J16+I16+H16+G16</f>
        <v>30000</v>
      </c>
      <c r="AK16" s="36"/>
      <c r="AL16" s="198" t="n">
        <f aca="false">C16+M16</f>
        <v>50000</v>
      </c>
      <c r="AM16" s="198" t="n">
        <f aca="false">W16</f>
        <v>0</v>
      </c>
      <c r="AN16" s="198" t="n">
        <f aca="false">SUM(AL16:AM16)</f>
        <v>50000</v>
      </c>
      <c r="AO16" s="36"/>
      <c r="AP16" s="307" t="n">
        <f aca="false">IF(now&gt;AS16-1,1,"")</f>
        <v>1</v>
      </c>
      <c r="AQ16" s="36"/>
      <c r="AR16" s="36"/>
      <c r="AS16" s="36" t="n">
        <f aca="false">+AS4</f>
        <v>36770</v>
      </c>
      <c r="AT16" s="369" t="n">
        <f aca="false">+AS4</f>
        <v>36770</v>
      </c>
      <c r="AU16" s="36"/>
      <c r="AV16" s="333" t="n">
        <v>50000</v>
      </c>
      <c r="AW16" s="36"/>
      <c r="AX16" s="36" t="n">
        <v>30000</v>
      </c>
      <c r="AY16" s="36"/>
      <c r="AZ16" s="210" t="n">
        <f aca="false">+AX16+AV16</f>
        <v>80000</v>
      </c>
      <c r="BA16" s="333" t="str">
        <f aca="false">IF(+AH16-AV16=0,"",AH16-AV16)</f>
        <v/>
      </c>
      <c r="BB16" s="333" t="n">
        <v>0</v>
      </c>
      <c r="BC16" s="210" t="e">
        <f aca="false">+BB16+BA16</f>
        <v>#VALUE!</v>
      </c>
      <c r="BD16" s="36"/>
      <c r="BE16" s="333" t="n">
        <v>50000</v>
      </c>
      <c r="BF16" s="36" t="n">
        <v>30000</v>
      </c>
      <c r="BG16" s="36" t="n">
        <f aca="false">+BE16+BF16</f>
        <v>80000</v>
      </c>
      <c r="BH16" s="210" t="n">
        <f aca="false">IF(ISNUMBER(BC16),0,AZ16-BG16)</f>
        <v>0</v>
      </c>
      <c r="BI16" s="36"/>
      <c r="BJ16" s="334" t="n">
        <f aca="false">IF(ISNUMBER(BC16),BC16,BH16)</f>
        <v>0</v>
      </c>
      <c r="BK16" s="335"/>
      <c r="BL16" s="336" t="str">
        <f aca="false">+A16</f>
        <v>Fri</v>
      </c>
      <c r="BM16" s="337" t="n">
        <f aca="false">+AT16</f>
        <v>36770</v>
      </c>
      <c r="BN16" s="338"/>
      <c r="BO16" s="339" t="n">
        <f aca="false">+[1]Sheet1!Y646</f>
        <v>92</v>
      </c>
      <c r="BP16" s="307" t="n">
        <f aca="false">+[1]Sheet1!Z646</f>
        <v>71</v>
      </c>
      <c r="BQ16" s="340" t="n">
        <f aca="false">+(BO16+BP16)/2</f>
        <v>81.5</v>
      </c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 t="s">
        <v>90</v>
      </c>
      <c r="B17" s="325" t="n">
        <f aca="false">+B16+1</f>
        <v>2</v>
      </c>
      <c r="C17" s="326" t="n">
        <v>40000</v>
      </c>
      <c r="D17" s="364"/>
      <c r="E17" s="203"/>
      <c r="F17" s="364"/>
      <c r="G17" s="204" t="n">
        <v>0</v>
      </c>
      <c r="H17" s="204"/>
      <c r="I17" s="204"/>
      <c r="J17" s="204"/>
      <c r="K17" s="365" t="n">
        <f aca="false">SUM(C17:J17)</f>
        <v>40000</v>
      </c>
      <c r="L17" s="210"/>
      <c r="M17" s="326" t="n">
        <v>10000</v>
      </c>
      <c r="N17" s="366"/>
      <c r="O17" s="203"/>
      <c r="P17" s="366"/>
      <c r="Q17" s="198" t="n">
        <v>30000</v>
      </c>
      <c r="R17" s="198"/>
      <c r="S17" s="198"/>
      <c r="T17" s="198"/>
      <c r="U17" s="200" t="n">
        <f aca="false">SUM(M17:T17)</f>
        <v>40000</v>
      </c>
      <c r="V17" s="36"/>
      <c r="W17" s="201" t="n">
        <f aca="false">IF(AP17=1,0,IF((50000-M17-C17)&lt;0,0,50000-M17-C17))</f>
        <v>0</v>
      </c>
      <c r="X17" s="367"/>
      <c r="Y17" s="203" t="n">
        <v>0</v>
      </c>
      <c r="Z17" s="345"/>
      <c r="AA17" s="203" t="n">
        <v>0</v>
      </c>
      <c r="AB17" s="204" t="n">
        <v>0</v>
      </c>
      <c r="AC17" s="205" t="n">
        <v>0</v>
      </c>
      <c r="AD17" s="365" t="n">
        <f aca="false">SUM(W17:AC17)</f>
        <v>0</v>
      </c>
      <c r="AE17" s="36"/>
      <c r="AF17" s="368" t="n">
        <f aca="false">+AD17+U17+K17</f>
        <v>80000</v>
      </c>
      <c r="AG17" s="36"/>
      <c r="AH17" s="35" t="n">
        <f aca="false">C17+M17+W17</f>
        <v>50000</v>
      </c>
      <c r="AI17" s="36" t="n">
        <f aca="false">E17+O17+Y17</f>
        <v>0</v>
      </c>
      <c r="AJ17" s="169" t="n">
        <f aca="false">AC17+AB17+AA17+T17+S17+R17+Q17+J17+I17+H17+G17</f>
        <v>30000</v>
      </c>
      <c r="AK17" s="36"/>
      <c r="AL17" s="198" t="n">
        <f aca="false">C17+M17</f>
        <v>50000</v>
      </c>
      <c r="AM17" s="198" t="n">
        <f aca="false">W17</f>
        <v>0</v>
      </c>
      <c r="AN17" s="198" t="n">
        <f aca="false">SUM(AL17:AM17)</f>
        <v>50000</v>
      </c>
      <c r="AO17" s="36"/>
      <c r="AP17" s="307" t="n">
        <f aca="false">IF(now-1&gt;AS17,1,"")</f>
        <v>1</v>
      </c>
      <c r="AQ17" s="36"/>
      <c r="AR17" s="36"/>
      <c r="AS17" s="36" t="n">
        <f aca="false">AS16+1</f>
        <v>36771</v>
      </c>
      <c r="AT17" s="369" t="n">
        <f aca="false">+AT16+1</f>
        <v>36771</v>
      </c>
      <c r="AU17" s="36"/>
      <c r="AV17" s="333" t="n">
        <v>50000</v>
      </c>
      <c r="AW17" s="36"/>
      <c r="AX17" s="36" t="n">
        <v>30000</v>
      </c>
      <c r="AY17" s="36"/>
      <c r="AZ17" s="210" t="n">
        <f aca="false">+AX17+AV17</f>
        <v>80000</v>
      </c>
      <c r="BA17" s="333" t="str">
        <f aca="false">IF(+AH17-AV17=0,"",AH17-AV17)</f>
        <v/>
      </c>
      <c r="BB17" s="333" t="n">
        <v>0</v>
      </c>
      <c r="BC17" s="210" t="e">
        <f aca="false">+BB17+BA17</f>
        <v>#VALUE!</v>
      </c>
      <c r="BD17" s="36"/>
      <c r="BE17" s="333" t="n">
        <v>50000</v>
      </c>
      <c r="BF17" s="36" t="n">
        <v>30000</v>
      </c>
      <c r="BG17" s="36" t="n">
        <f aca="false">+BE17+BF17</f>
        <v>80000</v>
      </c>
      <c r="BH17" s="210" t="n">
        <f aca="false">IF(ISNUMBER(BC17),0,AZ17-BG17)</f>
        <v>0</v>
      </c>
      <c r="BI17" s="36"/>
      <c r="BJ17" s="334" t="n">
        <f aca="false">IF(ISNUMBER(BC17),BC17,BH17)</f>
        <v>0</v>
      </c>
      <c r="BK17" s="335"/>
      <c r="BL17" s="336" t="s">
        <v>91</v>
      </c>
      <c r="BM17" s="337" t="n">
        <f aca="false">+BM16+1</f>
        <v>36771</v>
      </c>
      <c r="BN17" s="338"/>
      <c r="BO17" s="339" t="n">
        <f aca="false">+[1]Sheet1!Y647</f>
        <v>91.5</v>
      </c>
      <c r="BP17" s="307" t="n">
        <f aca="false">+[1]Sheet1!Z647</f>
        <v>70.5</v>
      </c>
      <c r="BQ17" s="340" t="n">
        <f aca="false">+(BO17+BP17)/2</f>
        <v>81</v>
      </c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36" t="s">
        <v>91</v>
      </c>
      <c r="B18" s="325" t="n">
        <f aca="false">+B17+1</f>
        <v>3</v>
      </c>
      <c r="C18" s="326" t="n">
        <v>40000</v>
      </c>
      <c r="D18" s="364"/>
      <c r="E18" s="203"/>
      <c r="F18" s="364"/>
      <c r="G18" s="204"/>
      <c r="H18" s="204"/>
      <c r="I18" s="204"/>
      <c r="J18" s="204"/>
      <c r="K18" s="365" t="n">
        <f aca="false">SUM(C18:J18)</f>
        <v>40000</v>
      </c>
      <c r="L18" s="210"/>
      <c r="M18" s="326" t="n">
        <v>10000</v>
      </c>
      <c r="N18" s="366"/>
      <c r="O18" s="203"/>
      <c r="P18" s="366"/>
      <c r="Q18" s="198" t="n">
        <v>30000</v>
      </c>
      <c r="R18" s="198"/>
      <c r="S18" s="198"/>
      <c r="T18" s="198"/>
      <c r="U18" s="200" t="n">
        <f aca="false">SUM(M18:T18)</f>
        <v>40000</v>
      </c>
      <c r="V18" s="36"/>
      <c r="W18" s="201" t="n">
        <f aca="false">IF(AP18=1,0,IF((50000-M18-C18)&lt;0,0,50000-M18-C18))</f>
        <v>0</v>
      </c>
      <c r="X18" s="367"/>
      <c r="Y18" s="203" t="n">
        <v>0</v>
      </c>
      <c r="Z18" s="345"/>
      <c r="AA18" s="203" t="n">
        <v>0</v>
      </c>
      <c r="AB18" s="204" t="n">
        <v>0</v>
      </c>
      <c r="AC18" s="205" t="n">
        <v>0</v>
      </c>
      <c r="AD18" s="365" t="n">
        <f aca="false">SUM(W18:AC18)</f>
        <v>0</v>
      </c>
      <c r="AE18" s="36"/>
      <c r="AF18" s="368" t="n">
        <f aca="false">+AD18+U18+K18</f>
        <v>80000</v>
      </c>
      <c r="AG18" s="36"/>
      <c r="AH18" s="35" t="n">
        <f aca="false">C18+M18+W18</f>
        <v>50000</v>
      </c>
      <c r="AI18" s="36" t="n">
        <f aca="false">E18+O18+Y18</f>
        <v>0</v>
      </c>
      <c r="AJ18" s="169" t="n">
        <f aca="false">AC18+AB18+AA18+T18+S18+R18+Q18+J18+I18+H18+G18</f>
        <v>30000</v>
      </c>
      <c r="AK18" s="36"/>
      <c r="AL18" s="198" t="n">
        <f aca="false">C18+M18</f>
        <v>50000</v>
      </c>
      <c r="AM18" s="198" t="n">
        <f aca="false">W18</f>
        <v>0</v>
      </c>
      <c r="AN18" s="198" t="n">
        <f aca="false">SUM(AL18:AM18)</f>
        <v>50000</v>
      </c>
      <c r="AO18" s="36"/>
      <c r="AP18" s="307" t="n">
        <f aca="false">IF(now-1&gt;AS18,1,"")</f>
        <v>1</v>
      </c>
      <c r="AQ18" s="36"/>
      <c r="AR18" s="36"/>
      <c r="AS18" s="36" t="n">
        <f aca="false">AS17+1</f>
        <v>36772</v>
      </c>
      <c r="AT18" s="369" t="n">
        <f aca="false">+AT17+1</f>
        <v>36772</v>
      </c>
      <c r="AU18" s="36"/>
      <c r="AV18" s="333" t="n">
        <v>50000</v>
      </c>
      <c r="AW18" s="36"/>
      <c r="AX18" s="36" t="n">
        <v>30000</v>
      </c>
      <c r="AY18" s="36"/>
      <c r="AZ18" s="210" t="n">
        <f aca="false">+AX18+AV18</f>
        <v>80000</v>
      </c>
      <c r="BA18" s="333" t="str">
        <f aca="false">IF(+AH18-AV18=0,"",AH18-AV18)</f>
        <v/>
      </c>
      <c r="BB18" s="333" t="n">
        <v>0</v>
      </c>
      <c r="BC18" s="210" t="e">
        <f aca="false">+BB18+BA18</f>
        <v>#VALUE!</v>
      </c>
      <c r="BD18" s="36"/>
      <c r="BE18" s="333" t="n">
        <v>50000</v>
      </c>
      <c r="BF18" s="36" t="n">
        <v>30000</v>
      </c>
      <c r="BG18" s="36" t="n">
        <f aca="false">+BE18+BF18</f>
        <v>80000</v>
      </c>
      <c r="BH18" s="210" t="n">
        <f aca="false">IF(ISNUMBER(BC18),0,AZ18-BG18)</f>
        <v>0</v>
      </c>
      <c r="BI18" s="36"/>
      <c r="BJ18" s="334" t="n">
        <f aca="false">IF(ISNUMBER(BC18),BC18,BH18)</f>
        <v>0</v>
      </c>
      <c r="BK18" s="335"/>
      <c r="BL18" s="336" t="s">
        <v>92</v>
      </c>
      <c r="BM18" s="337" t="n">
        <f aca="false">+BM17+1</f>
        <v>36772</v>
      </c>
      <c r="BN18" s="338"/>
      <c r="BO18" s="339" t="n">
        <f aca="false">+[1]Sheet1!Y648</f>
        <v>91</v>
      </c>
      <c r="BP18" s="307" t="n">
        <f aca="false">+[1]Sheet1!Z648</f>
        <v>70</v>
      </c>
      <c r="BQ18" s="340" t="n">
        <f aca="false">+(BO18+BP18)/2</f>
        <v>80.5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 t="s">
        <v>92</v>
      </c>
      <c r="B19" s="325" t="n">
        <f aca="false">+B18+1</f>
        <v>4</v>
      </c>
      <c r="C19" s="326" t="n">
        <v>40000</v>
      </c>
      <c r="D19" s="364"/>
      <c r="E19" s="203"/>
      <c r="F19" s="364"/>
      <c r="G19" s="204"/>
      <c r="H19" s="204"/>
      <c r="I19" s="204"/>
      <c r="J19" s="204"/>
      <c r="K19" s="365" t="n">
        <f aca="false">SUM(C19:J19)</f>
        <v>40000</v>
      </c>
      <c r="L19" s="210"/>
      <c r="M19" s="326" t="n">
        <v>10000</v>
      </c>
      <c r="N19" s="366"/>
      <c r="O19" s="203"/>
      <c r="P19" s="366"/>
      <c r="Q19" s="198" t="n">
        <v>30000</v>
      </c>
      <c r="R19" s="198"/>
      <c r="S19" s="198"/>
      <c r="T19" s="198"/>
      <c r="U19" s="200" t="n">
        <f aca="false">SUM(M19:T19)</f>
        <v>40000</v>
      </c>
      <c r="V19" s="36"/>
      <c r="W19" s="201" t="n">
        <f aca="false">IF(AP19=1,0,IF((50000-M19-C19)&lt;0,0,50000-M19-C19))</f>
        <v>0</v>
      </c>
      <c r="X19" s="367"/>
      <c r="Y19" s="203" t="n">
        <v>0</v>
      </c>
      <c r="Z19" s="345"/>
      <c r="AA19" s="203" t="n">
        <v>0</v>
      </c>
      <c r="AB19" s="204" t="n">
        <v>0</v>
      </c>
      <c r="AC19" s="205" t="n">
        <v>0</v>
      </c>
      <c r="AD19" s="365" t="n">
        <f aca="false">SUM(W19:AC19)</f>
        <v>0</v>
      </c>
      <c r="AE19" s="36"/>
      <c r="AF19" s="368" t="n">
        <f aca="false">+AD19+U19+K19</f>
        <v>80000</v>
      </c>
      <c r="AG19" s="36"/>
      <c r="AH19" s="35" t="n">
        <f aca="false">C19+M19+W19</f>
        <v>50000</v>
      </c>
      <c r="AI19" s="36" t="n">
        <f aca="false">E19+O19+Y19</f>
        <v>0</v>
      </c>
      <c r="AJ19" s="169" t="n">
        <f aca="false">AC19+AB19+AA19+T19+S19+R19+Q19+J19+I19+H19+G19</f>
        <v>30000</v>
      </c>
      <c r="AK19" s="36"/>
      <c r="AL19" s="198" t="n">
        <f aca="false">C19+M19</f>
        <v>50000</v>
      </c>
      <c r="AM19" s="198" t="n">
        <f aca="false">W19</f>
        <v>0</v>
      </c>
      <c r="AN19" s="198" t="n">
        <f aca="false">SUM(AL19:AM19)</f>
        <v>50000</v>
      </c>
      <c r="AO19" s="36"/>
      <c r="AP19" s="307" t="n">
        <f aca="false">IF(now-1&gt;AS19,1,"")</f>
        <v>1</v>
      </c>
      <c r="AQ19" s="36"/>
      <c r="AR19" s="36"/>
      <c r="AS19" s="36" t="n">
        <f aca="false">AS18+1</f>
        <v>36773</v>
      </c>
      <c r="AT19" s="369" t="n">
        <f aca="false">+AT18+1</f>
        <v>36773</v>
      </c>
      <c r="AU19" s="36"/>
      <c r="AV19" s="333" t="n">
        <v>50000</v>
      </c>
      <c r="AW19" s="36"/>
      <c r="AX19" s="36" t="n">
        <v>30000</v>
      </c>
      <c r="AY19" s="36"/>
      <c r="AZ19" s="210" t="n">
        <f aca="false">+AX19+AV19</f>
        <v>80000</v>
      </c>
      <c r="BA19" s="333" t="str">
        <f aca="false">IF(+AH19-AV19=0,"",AH19-AV19)</f>
        <v/>
      </c>
      <c r="BB19" s="333" t="str">
        <f aca="false">IF(+AI19-AW19=0,"",AI19-AW19)</f>
        <v/>
      </c>
      <c r="BC19" s="210" t="e">
        <f aca="false">+BB19+BA19</f>
        <v>#VALUE!</v>
      </c>
      <c r="BD19" s="36"/>
      <c r="BE19" s="333" t="n">
        <v>50000</v>
      </c>
      <c r="BF19" s="36" t="n">
        <v>30000</v>
      </c>
      <c r="BG19" s="36" t="n">
        <f aca="false">+BE19+BF19</f>
        <v>80000</v>
      </c>
      <c r="BH19" s="210" t="n">
        <f aca="false">IF(ISNUMBER(BC19),0,AZ19-BG19)</f>
        <v>0</v>
      </c>
      <c r="BI19" s="36"/>
      <c r="BJ19" s="334" t="n">
        <f aca="false">IF(ISNUMBER(BC19),BC19,BH19)</f>
        <v>0</v>
      </c>
      <c r="BK19" s="335"/>
      <c r="BL19" s="336" t="s">
        <v>93</v>
      </c>
      <c r="BM19" s="337" t="n">
        <f aca="false">+BM18+1</f>
        <v>36773</v>
      </c>
      <c r="BN19" s="338"/>
      <c r="BO19" s="339" t="n">
        <f aca="false">+[1]Sheet1!Y649</f>
        <v>91</v>
      </c>
      <c r="BP19" s="307" t="n">
        <f aca="false">+[1]Sheet1!Z649</f>
        <v>70</v>
      </c>
      <c r="BQ19" s="340" t="n">
        <f aca="false">+(BO19+BP19)/2</f>
        <v>80.5</v>
      </c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36" t="s">
        <v>93</v>
      </c>
      <c r="B20" s="325" t="n">
        <f aca="false">+B19+1</f>
        <v>5</v>
      </c>
      <c r="C20" s="326" t="n">
        <v>40000</v>
      </c>
      <c r="D20" s="364"/>
      <c r="E20" s="203"/>
      <c r="F20" s="364"/>
      <c r="G20" s="204"/>
      <c r="H20" s="204"/>
      <c r="I20" s="204"/>
      <c r="J20" s="204"/>
      <c r="K20" s="365" t="n">
        <f aca="false">SUM(C20:J20)</f>
        <v>40000</v>
      </c>
      <c r="L20" s="210"/>
      <c r="M20" s="326" t="n">
        <v>10000</v>
      </c>
      <c r="N20" s="366"/>
      <c r="O20" s="203"/>
      <c r="P20" s="366"/>
      <c r="Q20" s="198" t="n">
        <v>30000</v>
      </c>
      <c r="R20" s="198"/>
      <c r="S20" s="198"/>
      <c r="T20" s="198"/>
      <c r="U20" s="200" t="n">
        <f aca="false">SUM(M20:T20)</f>
        <v>40000</v>
      </c>
      <c r="V20" s="36"/>
      <c r="W20" s="201" t="n">
        <f aca="false">IF(AP20=1,0,IF((50000-M20-C20)&lt;0,0,50000-M20-C20))</f>
        <v>0</v>
      </c>
      <c r="X20" s="367"/>
      <c r="Y20" s="203" t="n">
        <v>0</v>
      </c>
      <c r="Z20" s="345"/>
      <c r="AA20" s="203" t="n">
        <v>0</v>
      </c>
      <c r="AB20" s="204" t="n">
        <v>0</v>
      </c>
      <c r="AC20" s="205" t="n">
        <v>0</v>
      </c>
      <c r="AD20" s="365" t="n">
        <f aca="false">SUM(W20:AC20)</f>
        <v>0</v>
      </c>
      <c r="AE20" s="36"/>
      <c r="AF20" s="368" t="n">
        <f aca="false">+AD20+U20+K20</f>
        <v>80000</v>
      </c>
      <c r="AG20" s="36"/>
      <c r="AH20" s="35" t="n">
        <f aca="false">C20+M20+W20</f>
        <v>50000</v>
      </c>
      <c r="AI20" s="36" t="n">
        <f aca="false">E20+O20+Y20</f>
        <v>0</v>
      </c>
      <c r="AJ20" s="169" t="n">
        <f aca="false">AC20+AB20+AA20+T20+S20+R20+Q20+J20+I20+H20+G20</f>
        <v>30000</v>
      </c>
      <c r="AK20" s="36"/>
      <c r="AL20" s="198" t="n">
        <f aca="false">C20+M20</f>
        <v>50000</v>
      </c>
      <c r="AM20" s="198" t="n">
        <f aca="false">W20</f>
        <v>0</v>
      </c>
      <c r="AN20" s="198" t="n">
        <f aca="false">SUM(AL20:AM20)</f>
        <v>50000</v>
      </c>
      <c r="AO20" s="36"/>
      <c r="AP20" s="307" t="n">
        <f aca="false">IF(now-1&gt;AS20,1,"")</f>
        <v>1</v>
      </c>
      <c r="AQ20" s="36"/>
      <c r="AR20" s="36"/>
      <c r="AS20" s="36" t="n">
        <f aca="false">AS19+1</f>
        <v>36774</v>
      </c>
      <c r="AT20" s="369" t="n">
        <f aca="false">+AT19+1</f>
        <v>36774</v>
      </c>
      <c r="AU20" s="36"/>
      <c r="AV20" s="333" t="n">
        <v>50000</v>
      </c>
      <c r="AW20" s="36"/>
      <c r="AX20" s="36" t="n">
        <v>30000</v>
      </c>
      <c r="AY20" s="36"/>
      <c r="AZ20" s="210" t="n">
        <f aca="false">+AX20+AV20</f>
        <v>80000</v>
      </c>
      <c r="BA20" s="333" t="str">
        <f aca="false">IF(+AH20-AV20=0,"",AH20-AV20)</f>
        <v/>
      </c>
      <c r="BB20" s="333" t="str">
        <f aca="false">IF(+AI20-AW20=0,"",AI20-AW20)</f>
        <v/>
      </c>
      <c r="BC20" s="210" t="e">
        <f aca="false">+BB20+BA20</f>
        <v>#VALUE!</v>
      </c>
      <c r="BD20" s="36"/>
      <c r="BE20" s="333" t="n">
        <v>50000</v>
      </c>
      <c r="BF20" s="36" t="n">
        <v>30000</v>
      </c>
      <c r="BG20" s="36" t="n">
        <f aca="false">+BE20+BF20</f>
        <v>80000</v>
      </c>
      <c r="BH20" s="210" t="n">
        <f aca="false">IF(ISNUMBER(BC20),0,AZ20-BG20)</f>
        <v>0</v>
      </c>
      <c r="BI20" s="36"/>
      <c r="BJ20" s="334" t="n">
        <f aca="false">IF(ISNUMBER(BC20),BC20,BH20)</f>
        <v>0</v>
      </c>
      <c r="BK20" s="335"/>
      <c r="BL20" s="336" t="s">
        <v>94</v>
      </c>
      <c r="BM20" s="337" t="n">
        <f aca="false">+BM19+1</f>
        <v>36774</v>
      </c>
      <c r="BN20" s="338"/>
      <c r="BO20" s="339" t="n">
        <f aca="false">+[1]Sheet1!Y650</f>
        <v>90</v>
      </c>
      <c r="BP20" s="307" t="n">
        <f aca="false">+[1]Sheet1!Z650</f>
        <v>69</v>
      </c>
      <c r="BQ20" s="340" t="n">
        <f aca="false">+(BO20+BP20)/2</f>
        <v>79.5</v>
      </c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36" t="s">
        <v>94</v>
      </c>
      <c r="B21" s="325" t="n">
        <f aca="false">+B20+1</f>
        <v>6</v>
      </c>
      <c r="C21" s="326" t="n">
        <v>40000</v>
      </c>
      <c r="D21" s="364"/>
      <c r="E21" s="203"/>
      <c r="F21" s="364"/>
      <c r="G21" s="204"/>
      <c r="H21" s="204"/>
      <c r="I21" s="204"/>
      <c r="J21" s="204"/>
      <c r="K21" s="365" t="n">
        <f aca="false">SUM(C21:J21)</f>
        <v>40000</v>
      </c>
      <c r="L21" s="210"/>
      <c r="M21" s="326" t="n">
        <v>10000</v>
      </c>
      <c r="N21" s="366"/>
      <c r="O21" s="203"/>
      <c r="P21" s="366"/>
      <c r="Q21" s="198" t="n">
        <v>30000</v>
      </c>
      <c r="R21" s="198"/>
      <c r="S21" s="198"/>
      <c r="T21" s="198"/>
      <c r="U21" s="200" t="n">
        <f aca="false">SUM(M21:T21)</f>
        <v>40000</v>
      </c>
      <c r="V21" s="36"/>
      <c r="W21" s="201" t="n">
        <f aca="false">IF(AP21=1,0,IF((50000-M21-C21)&lt;0,0,50000-M21-C21))</f>
        <v>0</v>
      </c>
      <c r="X21" s="367"/>
      <c r="Y21" s="203" t="n">
        <v>0</v>
      </c>
      <c r="Z21" s="345"/>
      <c r="AA21" s="203" t="n">
        <v>0</v>
      </c>
      <c r="AB21" s="204" t="n">
        <v>0</v>
      </c>
      <c r="AC21" s="205" t="n">
        <v>0</v>
      </c>
      <c r="AD21" s="365" t="n">
        <f aca="false">SUM(W21:AC21)</f>
        <v>0</v>
      </c>
      <c r="AE21" s="36"/>
      <c r="AF21" s="368" t="n">
        <f aca="false">+AD21+U21+K21</f>
        <v>80000</v>
      </c>
      <c r="AG21" s="36"/>
      <c r="AH21" s="35" t="n">
        <f aca="false">C21+M21+W21</f>
        <v>50000</v>
      </c>
      <c r="AI21" s="36" t="n">
        <f aca="false">E21+O21+Y21</f>
        <v>0</v>
      </c>
      <c r="AJ21" s="169" t="n">
        <f aca="false">AC21+AB21+AA21+T21+S21+R21+Q21+J21+I21+H21+G21</f>
        <v>30000</v>
      </c>
      <c r="AK21" s="36"/>
      <c r="AL21" s="198" t="n">
        <f aca="false">C21+M21</f>
        <v>50000</v>
      </c>
      <c r="AM21" s="198" t="n">
        <f aca="false">W21</f>
        <v>0</v>
      </c>
      <c r="AN21" s="198" t="n">
        <f aca="false">SUM(AL21:AM21)</f>
        <v>50000</v>
      </c>
      <c r="AO21" s="36"/>
      <c r="AP21" s="307" t="n">
        <f aca="false">IF(now-1&gt;AS21,1,"")</f>
        <v>1</v>
      </c>
      <c r="AQ21" s="36"/>
      <c r="AR21" s="36"/>
      <c r="AS21" s="36" t="n">
        <f aca="false">AS20+1</f>
        <v>36775</v>
      </c>
      <c r="AT21" s="369" t="n">
        <f aca="false">+AT20+1</f>
        <v>36775</v>
      </c>
      <c r="AU21" s="36"/>
      <c r="AV21" s="333" t="n">
        <v>50000</v>
      </c>
      <c r="AW21" s="36"/>
      <c r="AX21" s="36" t="n">
        <v>30000</v>
      </c>
      <c r="AY21" s="36"/>
      <c r="AZ21" s="210" t="n">
        <f aca="false">+AX21+AV21</f>
        <v>80000</v>
      </c>
      <c r="BA21" s="333" t="str">
        <f aca="false">IF(+AH21-AV21=0,"",AH21-AV21)</f>
        <v/>
      </c>
      <c r="BB21" s="333" t="str">
        <f aca="false">IF(+AI21-AW21=0,"",AI21-AW21)</f>
        <v/>
      </c>
      <c r="BC21" s="210" t="e">
        <f aca="false">+BB21+BA21</f>
        <v>#VALUE!</v>
      </c>
      <c r="BD21" s="36"/>
      <c r="BE21" s="333" t="n">
        <v>50000</v>
      </c>
      <c r="BF21" s="36" t="n">
        <v>30000</v>
      </c>
      <c r="BG21" s="36" t="n">
        <f aca="false">+BE21+BF21</f>
        <v>80000</v>
      </c>
      <c r="BH21" s="210" t="n">
        <f aca="false">IF(ISNUMBER(BC21),0,AZ21-BG21)</f>
        <v>0</v>
      </c>
      <c r="BI21" s="36"/>
      <c r="BJ21" s="334" t="n">
        <f aca="false">IF(ISNUMBER(BC21),BC21,BH21)</f>
        <v>0</v>
      </c>
      <c r="BK21" s="335"/>
      <c r="BL21" s="336" t="s">
        <v>95</v>
      </c>
      <c r="BM21" s="337" t="n">
        <f aca="false">+BM20+1</f>
        <v>36775</v>
      </c>
      <c r="BN21" s="338"/>
      <c r="BO21" s="339" t="n">
        <f aca="false">+[1]Sheet1!Y651</f>
        <v>90</v>
      </c>
      <c r="BP21" s="307" t="n">
        <f aca="false">+[1]Sheet1!Z651</f>
        <v>69</v>
      </c>
      <c r="BQ21" s="340" t="n">
        <f aca="false">+(BO21+BP21)/2</f>
        <v>79.5</v>
      </c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36" t="s">
        <v>95</v>
      </c>
      <c r="B22" s="325" t="n">
        <f aca="false">+B21+1</f>
        <v>7</v>
      </c>
      <c r="C22" s="326" t="n">
        <v>40000</v>
      </c>
      <c r="D22" s="364"/>
      <c r="E22" s="203"/>
      <c r="F22" s="364"/>
      <c r="G22" s="204"/>
      <c r="H22" s="204"/>
      <c r="I22" s="204"/>
      <c r="J22" s="204"/>
      <c r="K22" s="365" t="n">
        <f aca="false">SUM(C22:J22)</f>
        <v>40000</v>
      </c>
      <c r="L22" s="210"/>
      <c r="M22" s="326" t="n">
        <v>10000</v>
      </c>
      <c r="N22" s="366"/>
      <c r="O22" s="203"/>
      <c r="P22" s="366"/>
      <c r="Q22" s="198" t="n">
        <v>30000</v>
      </c>
      <c r="R22" s="198"/>
      <c r="S22" s="198"/>
      <c r="T22" s="198"/>
      <c r="U22" s="200" t="n">
        <f aca="false">SUM(M22:T22)</f>
        <v>40000</v>
      </c>
      <c r="V22" s="36"/>
      <c r="W22" s="201" t="n">
        <f aca="false">IF(AP22=1,0,IF((50000-M22-C22)&lt;0,0,50000-M22-C22))</f>
        <v>0</v>
      </c>
      <c r="X22" s="367"/>
      <c r="Y22" s="203" t="n">
        <v>0</v>
      </c>
      <c r="Z22" s="345"/>
      <c r="AA22" s="203" t="n">
        <v>0</v>
      </c>
      <c r="AB22" s="204" t="n">
        <v>0</v>
      </c>
      <c r="AC22" s="205" t="n">
        <v>0</v>
      </c>
      <c r="AD22" s="365" t="n">
        <f aca="false">SUM(W22:AC22)</f>
        <v>0</v>
      </c>
      <c r="AE22" s="36"/>
      <c r="AF22" s="368" t="n">
        <f aca="false">+AD22+U22+K22</f>
        <v>80000</v>
      </c>
      <c r="AG22" s="36"/>
      <c r="AH22" s="35" t="n">
        <f aca="false">C22+M22+W22</f>
        <v>50000</v>
      </c>
      <c r="AI22" s="36" t="n">
        <f aca="false">E22+O22+Y22</f>
        <v>0</v>
      </c>
      <c r="AJ22" s="169" t="n">
        <f aca="false">AC22+AB22+AA22+T22+S22+R22+Q22+J22+I22+H22+G22</f>
        <v>30000</v>
      </c>
      <c r="AK22" s="36"/>
      <c r="AL22" s="198" t="n">
        <f aca="false">C22+M22</f>
        <v>50000</v>
      </c>
      <c r="AM22" s="198" t="n">
        <f aca="false">W22</f>
        <v>0</v>
      </c>
      <c r="AN22" s="198" t="n">
        <f aca="false">SUM(AL22:AM22)</f>
        <v>50000</v>
      </c>
      <c r="AO22" s="36"/>
      <c r="AP22" s="307" t="n">
        <f aca="false">IF(now-1&gt;AS22,1,"")</f>
        <v>1</v>
      </c>
      <c r="AQ22" s="36"/>
      <c r="AR22" s="36"/>
      <c r="AS22" s="36" t="n">
        <f aca="false">AS21+1</f>
        <v>36776</v>
      </c>
      <c r="AT22" s="369" t="n">
        <f aca="false">+AT21+1</f>
        <v>36776</v>
      </c>
      <c r="AU22" s="36"/>
      <c r="AV22" s="333" t="n">
        <v>50000</v>
      </c>
      <c r="AW22" s="36"/>
      <c r="AX22" s="36" t="n">
        <v>30000</v>
      </c>
      <c r="AY22" s="36"/>
      <c r="AZ22" s="210" t="n">
        <f aca="false">+AX22+AV22</f>
        <v>80000</v>
      </c>
      <c r="BA22" s="333" t="str">
        <f aca="false">IF(+AH22-AV22=0,"",AH22-AV22)</f>
        <v/>
      </c>
      <c r="BB22" s="333" t="str">
        <f aca="false">IF(+AI22-AW22=0,"",AI22-AW22)</f>
        <v/>
      </c>
      <c r="BC22" s="210" t="e">
        <f aca="false">+BB22+BA22</f>
        <v>#VALUE!</v>
      </c>
      <c r="BD22" s="36"/>
      <c r="BE22" s="333" t="n">
        <v>50000</v>
      </c>
      <c r="BF22" s="36" t="n">
        <v>30000</v>
      </c>
      <c r="BG22" s="36" t="n">
        <f aca="false">+BE22+BF22</f>
        <v>80000</v>
      </c>
      <c r="BH22" s="210" t="n">
        <f aca="false">IF(ISNUMBER(BC22),0,AZ22-BG22)</f>
        <v>0</v>
      </c>
      <c r="BI22" s="36"/>
      <c r="BJ22" s="334" t="n">
        <f aca="false">IF(ISNUMBER(BC22),BC22,BH22)</f>
        <v>0</v>
      </c>
      <c r="BK22" s="335"/>
      <c r="BL22" s="336" t="s">
        <v>96</v>
      </c>
      <c r="BM22" s="337" t="n">
        <f aca="false">+BM21+1</f>
        <v>36776</v>
      </c>
      <c r="BN22" s="338"/>
      <c r="BO22" s="339" t="n">
        <f aca="false">+[1]Sheet1!Y652</f>
        <v>90</v>
      </c>
      <c r="BP22" s="307" t="n">
        <f aca="false">+[1]Sheet1!Z652</f>
        <v>69</v>
      </c>
      <c r="BQ22" s="340" t="n">
        <f aca="false">+(BO22+BP22)/2</f>
        <v>79.5</v>
      </c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3.5" hidden="false" customHeight="true" outlineLevel="0" collapsed="false">
      <c r="A23" s="36" t="s">
        <v>96</v>
      </c>
      <c r="B23" s="325" t="n">
        <f aca="false">+B22+1</f>
        <v>8</v>
      </c>
      <c r="C23" s="326" t="n">
        <v>40000</v>
      </c>
      <c r="D23" s="364"/>
      <c r="E23" s="203"/>
      <c r="F23" s="364"/>
      <c r="G23" s="204"/>
      <c r="H23" s="204"/>
      <c r="I23" s="204"/>
      <c r="J23" s="204"/>
      <c r="K23" s="365" t="n">
        <f aca="false">SUM(C23:J23)</f>
        <v>40000</v>
      </c>
      <c r="L23" s="210"/>
      <c r="M23" s="326" t="n">
        <v>10000</v>
      </c>
      <c r="N23" s="366"/>
      <c r="O23" s="203"/>
      <c r="P23" s="366"/>
      <c r="Q23" s="198" t="n">
        <v>30000</v>
      </c>
      <c r="R23" s="198"/>
      <c r="S23" s="198"/>
      <c r="T23" s="198"/>
      <c r="U23" s="200" t="n">
        <f aca="false">SUM(M23:T23)</f>
        <v>40000</v>
      </c>
      <c r="V23" s="36"/>
      <c r="W23" s="201" t="n">
        <f aca="false">IF(AP23=1,0,IF((50000-M23-C23)&lt;0,0,50000-M23-C23))</f>
        <v>0</v>
      </c>
      <c r="X23" s="367"/>
      <c r="Y23" s="203" t="n">
        <v>0</v>
      </c>
      <c r="Z23" s="345"/>
      <c r="AA23" s="203" t="n">
        <v>0</v>
      </c>
      <c r="AB23" s="204" t="n">
        <v>0</v>
      </c>
      <c r="AC23" s="205" t="n">
        <v>0</v>
      </c>
      <c r="AD23" s="365" t="n">
        <f aca="false">SUM(W23:AC23)</f>
        <v>0</v>
      </c>
      <c r="AE23" s="36"/>
      <c r="AF23" s="368" t="n">
        <f aca="false">+AD23+U23+K23</f>
        <v>80000</v>
      </c>
      <c r="AG23" s="36"/>
      <c r="AH23" s="35" t="n">
        <f aca="false">C23+M23+W23</f>
        <v>50000</v>
      </c>
      <c r="AI23" s="36" t="n">
        <f aca="false">E23+O23+Y23</f>
        <v>0</v>
      </c>
      <c r="AJ23" s="169" t="n">
        <f aca="false">AC23+AB23+AA23+T23+S23+R23+Q23+J23+I23+H23+G23</f>
        <v>30000</v>
      </c>
      <c r="AK23" s="36"/>
      <c r="AL23" s="198" t="n">
        <f aca="false">C23+M23</f>
        <v>50000</v>
      </c>
      <c r="AM23" s="198" t="n">
        <f aca="false">W23</f>
        <v>0</v>
      </c>
      <c r="AN23" s="198" t="n">
        <f aca="false">SUM(AL23:AM23)</f>
        <v>50000</v>
      </c>
      <c r="AO23" s="36"/>
      <c r="AP23" s="307" t="n">
        <f aca="false">IF(now-1&gt;AS23,1,"")</f>
        <v>1</v>
      </c>
      <c r="AQ23" s="36"/>
      <c r="AR23" s="36"/>
      <c r="AS23" s="36" t="n">
        <f aca="false">AS22+1</f>
        <v>36777</v>
      </c>
      <c r="AT23" s="369" t="n">
        <f aca="false">+AT22+1</f>
        <v>36777</v>
      </c>
      <c r="AU23" s="36"/>
      <c r="AV23" s="333" t="n">
        <v>50000</v>
      </c>
      <c r="AW23" s="36"/>
      <c r="AX23" s="36" t="n">
        <v>30000</v>
      </c>
      <c r="AY23" s="36"/>
      <c r="AZ23" s="210" t="n">
        <f aca="false">+AX23+AV23</f>
        <v>80000</v>
      </c>
      <c r="BA23" s="333" t="str">
        <f aca="false">IF(+AH23-AV23=0,"",AH23-AV23)</f>
        <v/>
      </c>
      <c r="BB23" s="333" t="str">
        <f aca="false">IF(+AI23-AW23=0,"",AI23-AW23)</f>
        <v/>
      </c>
      <c r="BC23" s="210" t="e">
        <f aca="false">+BB23+BA23</f>
        <v>#VALUE!</v>
      </c>
      <c r="BD23" s="36"/>
      <c r="BE23" s="333" t="n">
        <v>50000</v>
      </c>
      <c r="BF23" s="36" t="n">
        <v>30000</v>
      </c>
      <c r="BG23" s="36" t="n">
        <f aca="false">+BE23+BF23</f>
        <v>80000</v>
      </c>
      <c r="BH23" s="210" t="n">
        <f aca="false">IF(ISNUMBER(BC23),0,AZ23-BG23)</f>
        <v>0</v>
      </c>
      <c r="BI23" s="36"/>
      <c r="BJ23" s="334" t="n">
        <f aca="false">IF(ISNUMBER(BC23),BC23,BH23)</f>
        <v>0</v>
      </c>
      <c r="BK23" s="335"/>
      <c r="BL23" s="336" t="s">
        <v>90</v>
      </c>
      <c r="BM23" s="337" t="n">
        <f aca="false">+BM22+1</f>
        <v>36777</v>
      </c>
      <c r="BN23" s="338"/>
      <c r="BO23" s="339" t="n">
        <f aca="false">+[1]Sheet1!Y653</f>
        <v>90</v>
      </c>
      <c r="BP23" s="307" t="n">
        <f aca="false">+[1]Sheet1!Z653</f>
        <v>69</v>
      </c>
      <c r="BQ23" s="340" t="n">
        <f aca="false">+(BO23+BP23)/2</f>
        <v>79.5</v>
      </c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36" t="s">
        <v>90</v>
      </c>
      <c r="B24" s="325" t="n">
        <f aca="false">+B23+1</f>
        <v>9</v>
      </c>
      <c r="C24" s="326" t="n">
        <v>40000</v>
      </c>
      <c r="D24" s="364"/>
      <c r="E24" s="203"/>
      <c r="F24" s="364"/>
      <c r="G24" s="204"/>
      <c r="H24" s="204"/>
      <c r="I24" s="204"/>
      <c r="J24" s="204"/>
      <c r="K24" s="365" t="n">
        <f aca="false">SUM(C24:J24)</f>
        <v>40000</v>
      </c>
      <c r="L24" s="210"/>
      <c r="M24" s="326" t="n">
        <v>10000</v>
      </c>
      <c r="N24" s="366"/>
      <c r="O24" s="203"/>
      <c r="P24" s="366"/>
      <c r="Q24" s="198" t="n">
        <v>30000</v>
      </c>
      <c r="R24" s="198"/>
      <c r="S24" s="198"/>
      <c r="T24" s="198"/>
      <c r="U24" s="200" t="n">
        <f aca="false">SUM(M24:T24)</f>
        <v>40000</v>
      </c>
      <c r="V24" s="36"/>
      <c r="W24" s="201" t="n">
        <f aca="false">IF(AP24=1,0,IF((50000-M24-C24)&lt;0,0,50000-M24-C24))</f>
        <v>0</v>
      </c>
      <c r="X24" s="367"/>
      <c r="Y24" s="203" t="n">
        <v>0</v>
      </c>
      <c r="Z24" s="345"/>
      <c r="AA24" s="203" t="n">
        <v>0</v>
      </c>
      <c r="AB24" s="204" t="n">
        <v>0</v>
      </c>
      <c r="AC24" s="205" t="n">
        <v>0</v>
      </c>
      <c r="AD24" s="365" t="n">
        <f aca="false">SUM(W24:AC24)</f>
        <v>0</v>
      </c>
      <c r="AE24" s="36"/>
      <c r="AF24" s="368" t="n">
        <f aca="false">+AD24+U24+K24</f>
        <v>80000</v>
      </c>
      <c r="AG24" s="36"/>
      <c r="AH24" s="35" t="n">
        <f aca="false">C24+M24+W24</f>
        <v>50000</v>
      </c>
      <c r="AI24" s="36" t="n">
        <f aca="false">E24+O24+Y24</f>
        <v>0</v>
      </c>
      <c r="AJ24" s="169" t="n">
        <f aca="false">AC24+AB24+AA24+T24+S24+R24+Q24+J24+I24+H24+G24</f>
        <v>30000</v>
      </c>
      <c r="AK24" s="36"/>
      <c r="AL24" s="198" t="n">
        <f aca="false">C24+M24</f>
        <v>50000</v>
      </c>
      <c r="AM24" s="198" t="n">
        <f aca="false">W24</f>
        <v>0</v>
      </c>
      <c r="AN24" s="198" t="n">
        <f aca="false">SUM(AL24:AM24)</f>
        <v>50000</v>
      </c>
      <c r="AO24" s="36"/>
      <c r="AP24" s="307" t="n">
        <f aca="false">IF(now-1&gt;AS24,1,"")</f>
        <v>1</v>
      </c>
      <c r="AQ24" s="36"/>
      <c r="AR24" s="36"/>
      <c r="AS24" s="36" t="n">
        <f aca="false">AS23+1</f>
        <v>36778</v>
      </c>
      <c r="AT24" s="369" t="n">
        <f aca="false">+AT23+1</f>
        <v>36778</v>
      </c>
      <c r="AU24" s="36"/>
      <c r="AV24" s="333" t="n">
        <v>50000</v>
      </c>
      <c r="AW24" s="36"/>
      <c r="AX24" s="36" t="n">
        <v>30000</v>
      </c>
      <c r="AY24" s="36"/>
      <c r="AZ24" s="210" t="n">
        <f aca="false">+AX24+AV24</f>
        <v>80000</v>
      </c>
      <c r="BA24" s="333" t="str">
        <f aca="false">IF(+AH24-AV24=0,"",AH24-AV24)</f>
        <v/>
      </c>
      <c r="BB24" s="333" t="str">
        <f aca="false">IF(+AI24-AW24=0,"",AI24-AW24)</f>
        <v/>
      </c>
      <c r="BC24" s="210" t="e">
        <f aca="false">+BB24+BA24</f>
        <v>#VALUE!</v>
      </c>
      <c r="BD24" s="36"/>
      <c r="BE24" s="333" t="n">
        <v>50000</v>
      </c>
      <c r="BF24" s="36" t="n">
        <v>30000</v>
      </c>
      <c r="BG24" s="36" t="n">
        <f aca="false">+BE24+BF24</f>
        <v>80000</v>
      </c>
      <c r="BH24" s="210" t="n">
        <f aca="false">IF(ISNUMBER(BC24),0,AZ24-BG24)</f>
        <v>0</v>
      </c>
      <c r="BI24" s="36"/>
      <c r="BJ24" s="334" t="n">
        <f aca="false">IF(ISNUMBER(BC24),BC24,BH24)</f>
        <v>0</v>
      </c>
      <c r="BK24" s="335"/>
      <c r="BL24" s="336" t="s">
        <v>91</v>
      </c>
      <c r="BM24" s="337" t="n">
        <f aca="false">+BM23+1</f>
        <v>36778</v>
      </c>
      <c r="BN24" s="338"/>
      <c r="BO24" s="339" t="n">
        <f aca="false">+[1]Sheet1!Y654</f>
        <v>89</v>
      </c>
      <c r="BP24" s="307" t="n">
        <f aca="false">+[1]Sheet1!Z654</f>
        <v>68</v>
      </c>
      <c r="BQ24" s="340" t="n">
        <f aca="false">+(BO24+BP24)/2</f>
        <v>78.5</v>
      </c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36" t="s">
        <v>91</v>
      </c>
      <c r="B25" s="325" t="n">
        <f aca="false">+B24+1</f>
        <v>10</v>
      </c>
      <c r="C25" s="326" t="n">
        <v>40000</v>
      </c>
      <c r="D25" s="364"/>
      <c r="E25" s="203"/>
      <c r="F25" s="364"/>
      <c r="G25" s="204"/>
      <c r="H25" s="204"/>
      <c r="I25" s="204"/>
      <c r="J25" s="204"/>
      <c r="K25" s="365" t="n">
        <f aca="false">SUM(C25:J25)</f>
        <v>40000</v>
      </c>
      <c r="L25" s="210"/>
      <c r="M25" s="326" t="n">
        <v>10000</v>
      </c>
      <c r="N25" s="366"/>
      <c r="O25" s="203"/>
      <c r="P25" s="366"/>
      <c r="Q25" s="198" t="n">
        <v>30000</v>
      </c>
      <c r="R25" s="198"/>
      <c r="S25" s="198"/>
      <c r="T25" s="198"/>
      <c r="U25" s="200" t="n">
        <f aca="false">SUM(M25:T25)</f>
        <v>40000</v>
      </c>
      <c r="V25" s="36"/>
      <c r="W25" s="201" t="n">
        <f aca="false">IF(AP25=1,0,IF((50000-M25-C25)&lt;0,0,50000-M25-C25))</f>
        <v>0</v>
      </c>
      <c r="X25" s="367"/>
      <c r="Y25" s="203" t="n">
        <v>0</v>
      </c>
      <c r="Z25" s="345"/>
      <c r="AA25" s="203" t="n">
        <v>0</v>
      </c>
      <c r="AB25" s="204" t="n">
        <v>0</v>
      </c>
      <c r="AC25" s="205" t="n">
        <v>0</v>
      </c>
      <c r="AD25" s="365" t="n">
        <f aca="false">SUM(W25:AC25)</f>
        <v>0</v>
      </c>
      <c r="AE25" s="36"/>
      <c r="AF25" s="368" t="n">
        <f aca="false">+AD25+U25+K25</f>
        <v>80000</v>
      </c>
      <c r="AG25" s="36"/>
      <c r="AH25" s="35" t="n">
        <f aca="false">C25+M25+W25</f>
        <v>50000</v>
      </c>
      <c r="AI25" s="36" t="n">
        <f aca="false">E25+O25+Y25</f>
        <v>0</v>
      </c>
      <c r="AJ25" s="169" t="n">
        <f aca="false">AC25+AB25+AA25+T25+S25+R25+Q25+J25+I25+H25+G25</f>
        <v>30000</v>
      </c>
      <c r="AK25" s="36"/>
      <c r="AL25" s="198" t="n">
        <f aca="false">C25+M25</f>
        <v>50000</v>
      </c>
      <c r="AM25" s="198" t="n">
        <f aca="false">W25</f>
        <v>0</v>
      </c>
      <c r="AN25" s="198" t="n">
        <f aca="false">SUM(AL25:AM25)</f>
        <v>50000</v>
      </c>
      <c r="AO25" s="36"/>
      <c r="AP25" s="307" t="n">
        <f aca="false">IF(now-1&gt;AS25,1,"")</f>
        <v>1</v>
      </c>
      <c r="AQ25" s="36"/>
      <c r="AR25" s="36"/>
      <c r="AS25" s="36" t="n">
        <f aca="false">AS24+1</f>
        <v>36779</v>
      </c>
      <c r="AT25" s="369" t="n">
        <f aca="false">+AT24+1</f>
        <v>36779</v>
      </c>
      <c r="AU25" s="36"/>
      <c r="AV25" s="333" t="n">
        <v>50000</v>
      </c>
      <c r="AW25" s="36"/>
      <c r="AX25" s="36" t="n">
        <v>30000</v>
      </c>
      <c r="AY25" s="36"/>
      <c r="AZ25" s="210" t="n">
        <f aca="false">+AX25+AV25</f>
        <v>80000</v>
      </c>
      <c r="BA25" s="333" t="str">
        <f aca="false">IF(+AH25-AV25=0,"",AH25-AV25)</f>
        <v/>
      </c>
      <c r="BB25" s="333" t="str">
        <f aca="false">IF(+AI25-AW25=0,"",AI25-AW25)</f>
        <v/>
      </c>
      <c r="BC25" s="210" t="e">
        <f aca="false">+BB25+BA25</f>
        <v>#VALUE!</v>
      </c>
      <c r="BD25" s="36"/>
      <c r="BE25" s="333" t="n">
        <v>50000</v>
      </c>
      <c r="BF25" s="36" t="n">
        <v>30000</v>
      </c>
      <c r="BG25" s="36" t="n">
        <f aca="false">+BE25+BF25</f>
        <v>80000</v>
      </c>
      <c r="BH25" s="210" t="n">
        <f aca="false">IF(ISNUMBER(BC25),0,AZ25-BG25)</f>
        <v>0</v>
      </c>
      <c r="BI25" s="36"/>
      <c r="BJ25" s="334" t="n">
        <f aca="false">IF(ISNUMBER(BC25),BC25,BH25)</f>
        <v>0</v>
      </c>
      <c r="BK25" s="335"/>
      <c r="BL25" s="336" t="s">
        <v>92</v>
      </c>
      <c r="BM25" s="337" t="n">
        <f aca="false">+BM24+1</f>
        <v>36779</v>
      </c>
      <c r="BN25" s="338"/>
      <c r="BO25" s="339" t="n">
        <f aca="false">+[1]Sheet1!Y655</f>
        <v>89</v>
      </c>
      <c r="BP25" s="307" t="n">
        <f aca="false">+[1]Sheet1!Z655</f>
        <v>68</v>
      </c>
      <c r="BQ25" s="340" t="n">
        <f aca="false">+(BO25+BP25)/2</f>
        <v>78.5</v>
      </c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3.5" hidden="false" customHeight="true" outlineLevel="0" collapsed="false">
      <c r="A26" s="36" t="s">
        <v>92</v>
      </c>
      <c r="B26" s="325" t="n">
        <f aca="false">+B25+1</f>
        <v>11</v>
      </c>
      <c r="C26" s="326" t="n">
        <v>40000</v>
      </c>
      <c r="D26" s="364"/>
      <c r="E26" s="203"/>
      <c r="F26" s="364"/>
      <c r="G26" s="204"/>
      <c r="H26" s="204"/>
      <c r="I26" s="204"/>
      <c r="J26" s="204"/>
      <c r="K26" s="365" t="n">
        <f aca="false">SUM(C26:J26)</f>
        <v>40000</v>
      </c>
      <c r="L26" s="210"/>
      <c r="M26" s="326" t="n">
        <v>10000</v>
      </c>
      <c r="N26" s="366"/>
      <c r="O26" s="203"/>
      <c r="P26" s="366"/>
      <c r="Q26" s="198" t="n">
        <v>30000</v>
      </c>
      <c r="R26" s="198"/>
      <c r="S26" s="198"/>
      <c r="T26" s="198"/>
      <c r="U26" s="200" t="n">
        <f aca="false">SUM(M26:T26)</f>
        <v>40000</v>
      </c>
      <c r="V26" s="36"/>
      <c r="W26" s="201" t="n">
        <f aca="false">IF(AP26=1,0,IF((50000-M26-C26)&lt;0,0,50000-M26-C26))</f>
        <v>0</v>
      </c>
      <c r="X26" s="367"/>
      <c r="Y26" s="203" t="n">
        <v>0</v>
      </c>
      <c r="Z26" s="345"/>
      <c r="AA26" s="203" t="n">
        <v>0</v>
      </c>
      <c r="AB26" s="204" t="n">
        <v>0</v>
      </c>
      <c r="AC26" s="205" t="n">
        <v>0</v>
      </c>
      <c r="AD26" s="365" t="n">
        <f aca="false">SUM(W26:AC26)</f>
        <v>0</v>
      </c>
      <c r="AE26" s="36"/>
      <c r="AF26" s="368" t="n">
        <f aca="false">+AD26+U26+K26</f>
        <v>80000</v>
      </c>
      <c r="AG26" s="36"/>
      <c r="AH26" s="35" t="n">
        <f aca="false">C26+M26+W26</f>
        <v>50000</v>
      </c>
      <c r="AI26" s="36" t="n">
        <f aca="false">E26+O26+Y26</f>
        <v>0</v>
      </c>
      <c r="AJ26" s="169" t="n">
        <f aca="false">AC26+AB26+AA26+T26+S26+R26+Q26+J26+I26+H26+G26</f>
        <v>30000</v>
      </c>
      <c r="AK26" s="36"/>
      <c r="AL26" s="198" t="n">
        <f aca="false">C26+M26</f>
        <v>50000</v>
      </c>
      <c r="AM26" s="198" t="n">
        <f aca="false">W26</f>
        <v>0</v>
      </c>
      <c r="AN26" s="198" t="n">
        <f aca="false">SUM(AL26:AM26)</f>
        <v>50000</v>
      </c>
      <c r="AO26" s="36"/>
      <c r="AP26" s="307" t="n">
        <f aca="false">IF(now-1&gt;AS26,1,"")</f>
        <v>1</v>
      </c>
      <c r="AQ26" s="36"/>
      <c r="AR26" s="36"/>
      <c r="AS26" s="36" t="n">
        <f aca="false">AS25+1</f>
        <v>36780</v>
      </c>
      <c r="AT26" s="369" t="n">
        <f aca="false">+AT25+1</f>
        <v>36780</v>
      </c>
      <c r="AU26" s="36"/>
      <c r="AV26" s="333" t="n">
        <v>50000</v>
      </c>
      <c r="AW26" s="36"/>
      <c r="AX26" s="36" t="n">
        <v>30000</v>
      </c>
      <c r="AY26" s="36"/>
      <c r="AZ26" s="210" t="n">
        <f aca="false">+AX26+AV26</f>
        <v>80000</v>
      </c>
      <c r="BA26" s="333" t="str">
        <f aca="false">IF(+AH26-AV26=0,"",AH26-AV26)</f>
        <v/>
      </c>
      <c r="BB26" s="333" t="str">
        <f aca="false">IF(+AI26-AW26=0,"",AI26-AW26)</f>
        <v/>
      </c>
      <c r="BC26" s="210" t="e">
        <f aca="false">+BB26+BA26</f>
        <v>#VALUE!</v>
      </c>
      <c r="BD26" s="36"/>
      <c r="BE26" s="333" t="n">
        <v>50000</v>
      </c>
      <c r="BF26" s="36" t="n">
        <v>30000</v>
      </c>
      <c r="BG26" s="36" t="n">
        <f aca="false">+BE26+BF26</f>
        <v>80000</v>
      </c>
      <c r="BH26" s="210" t="n">
        <f aca="false">IF(ISNUMBER(BC26),0,AZ26-BG26)</f>
        <v>0</v>
      </c>
      <c r="BI26" s="36"/>
      <c r="BJ26" s="334" t="n">
        <f aca="false">IF(ISNUMBER(BC26),BC26,BH26)</f>
        <v>0</v>
      </c>
      <c r="BK26" s="335"/>
      <c r="BL26" s="336" t="s">
        <v>93</v>
      </c>
      <c r="BM26" s="337" t="n">
        <f aca="false">+BM25+1</f>
        <v>36780</v>
      </c>
      <c r="BN26" s="338"/>
      <c r="BO26" s="339" t="n">
        <f aca="false">+[1]Sheet1!Y656</f>
        <v>89</v>
      </c>
      <c r="BP26" s="307" t="n">
        <f aca="false">+[1]Sheet1!Z656</f>
        <v>68</v>
      </c>
      <c r="BQ26" s="340" t="n">
        <f aca="false">+(BO26+BP26)/2</f>
        <v>78.5</v>
      </c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2.75" hidden="false" customHeight="false" outlineLevel="0" collapsed="false">
      <c r="A27" s="36" t="s">
        <v>93</v>
      </c>
      <c r="B27" s="325" t="n">
        <f aca="false">+B26+1</f>
        <v>12</v>
      </c>
      <c r="C27" s="326" t="n">
        <v>40000</v>
      </c>
      <c r="D27" s="364"/>
      <c r="E27" s="203"/>
      <c r="F27" s="364"/>
      <c r="G27" s="204"/>
      <c r="H27" s="204"/>
      <c r="I27" s="204"/>
      <c r="J27" s="204"/>
      <c r="K27" s="365" t="n">
        <f aca="false">SUM(C27:J27)</f>
        <v>40000</v>
      </c>
      <c r="L27" s="210"/>
      <c r="M27" s="326" t="n">
        <v>10000</v>
      </c>
      <c r="N27" s="366"/>
      <c r="O27" s="203"/>
      <c r="P27" s="366"/>
      <c r="Q27" s="198" t="n">
        <v>30000</v>
      </c>
      <c r="R27" s="198"/>
      <c r="S27" s="198"/>
      <c r="T27" s="198"/>
      <c r="U27" s="200" t="n">
        <f aca="false">SUM(M27:T27)</f>
        <v>40000</v>
      </c>
      <c r="V27" s="36"/>
      <c r="W27" s="201" t="n">
        <f aca="false">IF(AP27=1,0,IF((50000-M27-C27)&lt;0,0,50000-M27-C27))</f>
        <v>0</v>
      </c>
      <c r="X27" s="367"/>
      <c r="Y27" s="203" t="n">
        <v>0</v>
      </c>
      <c r="Z27" s="345"/>
      <c r="AA27" s="203" t="n">
        <v>0</v>
      </c>
      <c r="AB27" s="204" t="n">
        <v>0</v>
      </c>
      <c r="AC27" s="205" t="n">
        <v>0</v>
      </c>
      <c r="AD27" s="365" t="n">
        <f aca="false">SUM(W27:AC27)</f>
        <v>0</v>
      </c>
      <c r="AE27" s="36"/>
      <c r="AF27" s="368" t="n">
        <f aca="false">+AD27+U27+K27</f>
        <v>80000</v>
      </c>
      <c r="AG27" s="36"/>
      <c r="AH27" s="35" t="n">
        <f aca="false">C27+M27+W27</f>
        <v>50000</v>
      </c>
      <c r="AI27" s="36" t="n">
        <f aca="false">E27+O27+Y27</f>
        <v>0</v>
      </c>
      <c r="AJ27" s="169" t="n">
        <f aca="false">AC27+AB27+AA27+T27+S27+R27+Q27+J27+I27+H27+G27</f>
        <v>30000</v>
      </c>
      <c r="AK27" s="36"/>
      <c r="AL27" s="198" t="n">
        <f aca="false">C27+M27</f>
        <v>50000</v>
      </c>
      <c r="AM27" s="198" t="n">
        <f aca="false">W27</f>
        <v>0</v>
      </c>
      <c r="AN27" s="198" t="n">
        <f aca="false">SUM(AL27:AM27)</f>
        <v>50000</v>
      </c>
      <c r="AO27" s="36"/>
      <c r="AP27" s="307" t="n">
        <f aca="false">IF(now-1&gt;AS27,1,"")</f>
        <v>1</v>
      </c>
      <c r="AQ27" s="36"/>
      <c r="AR27" s="36"/>
      <c r="AS27" s="36" t="n">
        <f aca="false">AS26+1</f>
        <v>36781</v>
      </c>
      <c r="AT27" s="369" t="n">
        <f aca="false">+AT26+1</f>
        <v>36781</v>
      </c>
      <c r="AU27" s="36"/>
      <c r="AV27" s="333" t="n">
        <v>50000</v>
      </c>
      <c r="AW27" s="36"/>
      <c r="AX27" s="36" t="n">
        <v>30000</v>
      </c>
      <c r="AY27" s="36"/>
      <c r="AZ27" s="210" t="n">
        <f aca="false">+AX27+AV27</f>
        <v>80000</v>
      </c>
      <c r="BA27" s="333" t="str">
        <f aca="false">IF(+AH27-AV27=0,"",AH27-AV27)</f>
        <v/>
      </c>
      <c r="BB27" s="333" t="str">
        <f aca="false">IF(+AI27-AW27=0,"",AI27-AW27)</f>
        <v/>
      </c>
      <c r="BC27" s="210" t="e">
        <f aca="false">+BB27+BA27</f>
        <v>#VALUE!</v>
      </c>
      <c r="BD27" s="36"/>
      <c r="BE27" s="333" t="n">
        <v>50000</v>
      </c>
      <c r="BF27" s="36" t="n">
        <v>30000</v>
      </c>
      <c r="BG27" s="36" t="n">
        <f aca="false">+BE27+BF27</f>
        <v>80000</v>
      </c>
      <c r="BH27" s="210" t="n">
        <f aca="false">IF(ISNUMBER(BC27),0,AZ27-BG27)</f>
        <v>0</v>
      </c>
      <c r="BI27" s="36"/>
      <c r="BJ27" s="334" t="n">
        <f aca="false">IF(ISNUMBER(BC27),BC27,BH27)</f>
        <v>0</v>
      </c>
      <c r="BK27" s="335"/>
      <c r="BL27" s="336" t="s">
        <v>94</v>
      </c>
      <c r="BM27" s="337" t="n">
        <f aca="false">+BM26+1</f>
        <v>36781</v>
      </c>
      <c r="BN27" s="338"/>
      <c r="BO27" s="339" t="n">
        <f aca="false">+[1]Sheet1!Y657</f>
        <v>89</v>
      </c>
      <c r="BP27" s="307" t="n">
        <f aca="false">+[1]Sheet1!Z657</f>
        <v>68</v>
      </c>
      <c r="BQ27" s="340" t="n">
        <f aca="false">+(BO27+BP27)/2</f>
        <v>78.5</v>
      </c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</row>
    <row r="28" customFormat="false" ht="12.75" hidden="false" customHeight="false" outlineLevel="0" collapsed="false">
      <c r="A28" s="36" t="s">
        <v>94</v>
      </c>
      <c r="B28" s="325" t="n">
        <f aca="false">+B27+1</f>
        <v>13</v>
      </c>
      <c r="C28" s="326" t="n">
        <v>40000</v>
      </c>
      <c r="D28" s="364"/>
      <c r="E28" s="203"/>
      <c r="F28" s="364" t="s">
        <v>104</v>
      </c>
      <c r="G28" s="204"/>
      <c r="H28" s="204"/>
      <c r="I28" s="204"/>
      <c r="J28" s="204"/>
      <c r="K28" s="365" t="n">
        <f aca="false">SUM(C28:J28)</f>
        <v>40000</v>
      </c>
      <c r="L28" s="210"/>
      <c r="M28" s="326" t="n">
        <v>10000</v>
      </c>
      <c r="N28" s="366"/>
      <c r="O28" s="203"/>
      <c r="P28" s="366"/>
      <c r="Q28" s="198" t="n">
        <v>30000</v>
      </c>
      <c r="R28" s="198"/>
      <c r="S28" s="198"/>
      <c r="T28" s="198"/>
      <c r="U28" s="200" t="n">
        <f aca="false">SUM(M28:T28)</f>
        <v>40000</v>
      </c>
      <c r="V28" s="36"/>
      <c r="W28" s="201" t="n">
        <f aca="false">IF(AP28=1,0,IF((50000-M28-C28)&lt;0,0,50000-M28-C28))</f>
        <v>0</v>
      </c>
      <c r="X28" s="367"/>
      <c r="Y28" s="203" t="n">
        <v>0</v>
      </c>
      <c r="Z28" s="345"/>
      <c r="AA28" s="203" t="n">
        <v>0</v>
      </c>
      <c r="AB28" s="204" t="n">
        <v>0</v>
      </c>
      <c r="AC28" s="205" t="n">
        <v>0</v>
      </c>
      <c r="AD28" s="365" t="n">
        <f aca="false">SUM(W28:AC28)</f>
        <v>0</v>
      </c>
      <c r="AE28" s="36"/>
      <c r="AF28" s="368" t="n">
        <f aca="false">+AD28+U28+K28</f>
        <v>80000</v>
      </c>
      <c r="AG28" s="36"/>
      <c r="AH28" s="35" t="n">
        <f aca="false">C28+M28+W28</f>
        <v>50000</v>
      </c>
      <c r="AI28" s="36" t="n">
        <f aca="false">E28+O28+Y28</f>
        <v>0</v>
      </c>
      <c r="AJ28" s="169" t="n">
        <f aca="false">AC28+AB28+AA28+T28+S28+R28+Q28+J28+I28+H28+G28</f>
        <v>30000</v>
      </c>
      <c r="AK28" s="36"/>
      <c r="AL28" s="198" t="n">
        <f aca="false">C28+M28</f>
        <v>50000</v>
      </c>
      <c r="AM28" s="198" t="n">
        <f aca="false">W28</f>
        <v>0</v>
      </c>
      <c r="AN28" s="198" t="n">
        <f aca="false">SUM(AL28:AM28)</f>
        <v>50000</v>
      </c>
      <c r="AO28" s="36"/>
      <c r="AP28" s="307" t="n">
        <f aca="false">IF(now-1&gt;AS28,1,"")</f>
        <v>1</v>
      </c>
      <c r="AQ28" s="36"/>
      <c r="AR28" s="36"/>
      <c r="AS28" s="36" t="n">
        <f aca="false">AS27+1</f>
        <v>36782</v>
      </c>
      <c r="AT28" s="369" t="n">
        <f aca="false">+AT27+1</f>
        <v>36782</v>
      </c>
      <c r="AU28" s="36"/>
      <c r="AV28" s="333" t="n">
        <v>50000</v>
      </c>
      <c r="AW28" s="36"/>
      <c r="AX28" s="36" t="n">
        <v>30000</v>
      </c>
      <c r="AY28" s="36"/>
      <c r="AZ28" s="210" t="n">
        <f aca="false">+AX28+AV28</f>
        <v>80000</v>
      </c>
      <c r="BA28" s="333" t="str">
        <f aca="false">IF(+AH28-AV28=0,"",AH28-AV28)</f>
        <v/>
      </c>
      <c r="BB28" s="333" t="str">
        <f aca="false">IF(+AI28-AW28=0,"",AI28-AW28)</f>
        <v/>
      </c>
      <c r="BC28" s="210" t="e">
        <f aca="false">+BB28+BA28</f>
        <v>#VALUE!</v>
      </c>
      <c r="BD28" s="36"/>
      <c r="BE28" s="333" t="n">
        <v>50000</v>
      </c>
      <c r="BF28" s="36" t="n">
        <v>30000</v>
      </c>
      <c r="BG28" s="36" t="n">
        <f aca="false">+BE28+BF28</f>
        <v>80000</v>
      </c>
      <c r="BH28" s="210" t="n">
        <f aca="false">IF(ISNUMBER(BC28),0,AZ28-BG28)</f>
        <v>0</v>
      </c>
      <c r="BI28" s="36"/>
      <c r="BJ28" s="334" t="n">
        <f aca="false">IF(ISNUMBER(BC28),BC28,BH28)</f>
        <v>0</v>
      </c>
      <c r="BK28" s="335"/>
      <c r="BL28" s="336" t="s">
        <v>95</v>
      </c>
      <c r="BM28" s="337" t="n">
        <f aca="false">+BM27+1</f>
        <v>36782</v>
      </c>
      <c r="BN28" s="338"/>
      <c r="BO28" s="339" t="n">
        <f aca="false">+[1]Sheet1!Y658</f>
        <v>88</v>
      </c>
      <c r="BP28" s="307" t="n">
        <f aca="false">+[1]Sheet1!Z658</f>
        <v>67</v>
      </c>
      <c r="BQ28" s="340" t="n">
        <f aca="false">+(BO28+BP28)/2</f>
        <v>77.5</v>
      </c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5" hidden="false" customHeight="true" outlineLevel="0" collapsed="false">
      <c r="A29" s="36" t="s">
        <v>95</v>
      </c>
      <c r="B29" s="325" t="n">
        <f aca="false">+B28+1</f>
        <v>14</v>
      </c>
      <c r="C29" s="326" t="n">
        <v>40000</v>
      </c>
      <c r="D29" s="364"/>
      <c r="E29" s="203"/>
      <c r="F29" s="364"/>
      <c r="G29" s="204"/>
      <c r="H29" s="204"/>
      <c r="I29" s="204"/>
      <c r="J29" s="204"/>
      <c r="K29" s="365" t="n">
        <f aca="false">SUM(C29:J29)</f>
        <v>40000</v>
      </c>
      <c r="L29" s="210"/>
      <c r="M29" s="326" t="n">
        <v>10000</v>
      </c>
      <c r="N29" s="366"/>
      <c r="O29" s="203"/>
      <c r="P29" s="366"/>
      <c r="Q29" s="198" t="n">
        <v>30000</v>
      </c>
      <c r="R29" s="198"/>
      <c r="S29" s="198"/>
      <c r="T29" s="198"/>
      <c r="U29" s="200" t="n">
        <f aca="false">SUM(M29:T29)</f>
        <v>40000</v>
      </c>
      <c r="V29" s="36"/>
      <c r="W29" s="201" t="n">
        <f aca="false">IF(AP29=1,0,IF((50000-M29-C29)&lt;0,0,50000-M29-C29))</f>
        <v>0</v>
      </c>
      <c r="X29" s="367"/>
      <c r="Y29" s="203" t="n">
        <v>0</v>
      </c>
      <c r="Z29" s="345"/>
      <c r="AA29" s="203" t="n">
        <v>0</v>
      </c>
      <c r="AB29" s="204" t="n">
        <v>0</v>
      </c>
      <c r="AC29" s="205" t="n">
        <v>0</v>
      </c>
      <c r="AD29" s="365" t="n">
        <f aca="false">SUM(W29:AC29)</f>
        <v>0</v>
      </c>
      <c r="AE29" s="36"/>
      <c r="AF29" s="368" t="n">
        <f aca="false">+AD29+U29+K29</f>
        <v>80000</v>
      </c>
      <c r="AG29" s="36"/>
      <c r="AH29" s="35" t="n">
        <f aca="false">C29+M29+W29</f>
        <v>50000</v>
      </c>
      <c r="AI29" s="36" t="n">
        <f aca="false">E29+O29+Y29</f>
        <v>0</v>
      </c>
      <c r="AJ29" s="169" t="n">
        <f aca="false">AC29+AB29+AA29+T29+S29+R29+Q29+J29+I29+H29+G29</f>
        <v>30000</v>
      </c>
      <c r="AK29" s="36"/>
      <c r="AL29" s="198" t="n">
        <f aca="false">C29+M29</f>
        <v>50000</v>
      </c>
      <c r="AM29" s="198" t="n">
        <f aca="false">W29</f>
        <v>0</v>
      </c>
      <c r="AN29" s="198" t="n">
        <f aca="false">SUM(AL29:AM29)</f>
        <v>50000</v>
      </c>
      <c r="AO29" s="36"/>
      <c r="AP29" s="307" t="n">
        <f aca="false">IF(now-1&gt;AS29,1,"")</f>
        <v>1</v>
      </c>
      <c r="AQ29" s="36"/>
      <c r="AR29" s="36"/>
      <c r="AS29" s="36" t="n">
        <f aca="false">AS28+1</f>
        <v>36783</v>
      </c>
      <c r="AT29" s="369" t="n">
        <f aca="false">+AT28+1</f>
        <v>36783</v>
      </c>
      <c r="AU29" s="36"/>
      <c r="AV29" s="333" t="n">
        <v>50000</v>
      </c>
      <c r="AW29" s="36"/>
      <c r="AX29" s="36" t="n">
        <v>30000</v>
      </c>
      <c r="AY29" s="36"/>
      <c r="AZ29" s="210" t="n">
        <f aca="false">+AX29+AV29</f>
        <v>80000</v>
      </c>
      <c r="BA29" s="333" t="str">
        <f aca="false">IF(+AH29-AV29=0,"",AH29-AV29)</f>
        <v/>
      </c>
      <c r="BB29" s="333" t="str">
        <f aca="false">IF(+AI29-AW29=0,"",AI29-AW29)</f>
        <v/>
      </c>
      <c r="BC29" s="210" t="e">
        <f aca="false">+BB29+BA29</f>
        <v>#VALUE!</v>
      </c>
      <c r="BD29" s="36"/>
      <c r="BE29" s="333" t="n">
        <v>50000</v>
      </c>
      <c r="BF29" s="36" t="n">
        <v>30000</v>
      </c>
      <c r="BG29" s="36" t="n">
        <f aca="false">+BE29+BF29</f>
        <v>80000</v>
      </c>
      <c r="BH29" s="210" t="n">
        <f aca="false">IF(ISNUMBER(BC29),0,AZ29-BG29)</f>
        <v>0</v>
      </c>
      <c r="BI29" s="36"/>
      <c r="BJ29" s="334" t="n">
        <f aca="false">IF(ISNUMBER(BC29),BC29,BH29)</f>
        <v>0</v>
      </c>
      <c r="BK29" s="335"/>
      <c r="BL29" s="336" t="s">
        <v>96</v>
      </c>
      <c r="BM29" s="337" t="n">
        <f aca="false">+BM28+1</f>
        <v>36783</v>
      </c>
      <c r="BN29" s="338"/>
      <c r="BO29" s="339" t="n">
        <f aca="false">+[1]Sheet1!Y659</f>
        <v>88</v>
      </c>
      <c r="BP29" s="307" t="n">
        <f aca="false">+[1]Sheet1!Z659</f>
        <v>67</v>
      </c>
      <c r="BQ29" s="340" t="n">
        <f aca="false">+(BO29+BP29)/2</f>
        <v>77.5</v>
      </c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</row>
    <row r="30" customFormat="false" ht="15" hidden="false" customHeight="true" outlineLevel="0" collapsed="false">
      <c r="A30" s="36" t="s">
        <v>96</v>
      </c>
      <c r="B30" s="325" t="n">
        <f aca="false">+B29+1</f>
        <v>15</v>
      </c>
      <c r="C30" s="326" t="n">
        <v>40000</v>
      </c>
      <c r="D30" s="364"/>
      <c r="E30" s="203"/>
      <c r="F30" s="364"/>
      <c r="G30" s="204"/>
      <c r="H30" s="204"/>
      <c r="I30" s="204"/>
      <c r="J30" s="204"/>
      <c r="K30" s="365" t="n">
        <f aca="false">SUM(C30:J30)</f>
        <v>40000</v>
      </c>
      <c r="L30" s="210"/>
      <c r="M30" s="326" t="n">
        <v>10000</v>
      </c>
      <c r="N30" s="366"/>
      <c r="O30" s="203"/>
      <c r="P30" s="366"/>
      <c r="Q30" s="198" t="n">
        <v>30000</v>
      </c>
      <c r="R30" s="198"/>
      <c r="S30" s="198"/>
      <c r="T30" s="198"/>
      <c r="U30" s="200" t="n">
        <f aca="false">SUM(M30:T30)</f>
        <v>40000</v>
      </c>
      <c r="V30" s="36"/>
      <c r="W30" s="201" t="n">
        <f aca="false">IF(AP30=1,0,IF((50000-M30-C30)&lt;0,0,50000-M30-C30))</f>
        <v>0</v>
      </c>
      <c r="X30" s="367"/>
      <c r="Y30" s="203" t="n">
        <v>0</v>
      </c>
      <c r="Z30" s="345"/>
      <c r="AA30" s="203" t="n">
        <v>0</v>
      </c>
      <c r="AB30" s="204" t="n">
        <v>0</v>
      </c>
      <c r="AC30" s="205" t="n">
        <v>0</v>
      </c>
      <c r="AD30" s="365" t="n">
        <f aca="false">SUM(W30:AC30)</f>
        <v>0</v>
      </c>
      <c r="AE30" s="36"/>
      <c r="AF30" s="368" t="n">
        <f aca="false">+AD30+U30+K30</f>
        <v>80000</v>
      </c>
      <c r="AG30" s="36"/>
      <c r="AH30" s="35" t="n">
        <f aca="false">C30+M30+W30</f>
        <v>50000</v>
      </c>
      <c r="AI30" s="36" t="n">
        <f aca="false">E30+O30+Y30</f>
        <v>0</v>
      </c>
      <c r="AJ30" s="169" t="n">
        <f aca="false">AC30+AB30+AA30+T30+S30+R30+Q30+J30+I30+H30+G30</f>
        <v>30000</v>
      </c>
      <c r="AK30" s="36"/>
      <c r="AL30" s="198" t="n">
        <f aca="false">C30+M30</f>
        <v>50000</v>
      </c>
      <c r="AM30" s="198" t="n">
        <f aca="false">W30</f>
        <v>0</v>
      </c>
      <c r="AN30" s="198" t="n">
        <f aca="false">SUM(AL30:AM30)</f>
        <v>50000</v>
      </c>
      <c r="AO30" s="36"/>
      <c r="AP30" s="307" t="n">
        <f aca="false">IF(now-1&gt;AS30,1,"")</f>
        <v>1</v>
      </c>
      <c r="AQ30" s="36"/>
      <c r="AR30" s="36"/>
      <c r="AS30" s="36" t="n">
        <f aca="false">AS29+1</f>
        <v>36784</v>
      </c>
      <c r="AT30" s="369" t="n">
        <f aca="false">+AT29+1</f>
        <v>36784</v>
      </c>
      <c r="AU30" s="36"/>
      <c r="AV30" s="333" t="n">
        <v>50000</v>
      </c>
      <c r="AW30" s="36"/>
      <c r="AX30" s="36" t="n">
        <v>30000</v>
      </c>
      <c r="AY30" s="36"/>
      <c r="AZ30" s="210" t="n">
        <f aca="false">+AX30+AV30</f>
        <v>80000</v>
      </c>
      <c r="BA30" s="333" t="str">
        <f aca="false">IF(+AH30-AV30=0,"",AH30-AV30)</f>
        <v/>
      </c>
      <c r="BB30" s="333" t="str">
        <f aca="false">IF(+AI30-AW30=0,"",AI30-AW30)</f>
        <v/>
      </c>
      <c r="BC30" s="210" t="e">
        <f aca="false">+BB30+BA30</f>
        <v>#VALUE!</v>
      </c>
      <c r="BD30" s="36"/>
      <c r="BE30" s="333" t="n">
        <v>50000</v>
      </c>
      <c r="BF30" s="36" t="n">
        <v>30000</v>
      </c>
      <c r="BG30" s="36" t="n">
        <f aca="false">+BE30+BF30</f>
        <v>80000</v>
      </c>
      <c r="BH30" s="210" t="n">
        <f aca="false">IF(ISNUMBER(BC30),0,AZ30-BG30)</f>
        <v>0</v>
      </c>
      <c r="BI30" s="36"/>
      <c r="BJ30" s="334" t="n">
        <f aca="false">IF(ISNUMBER(BC30),BC30,BH30)</f>
        <v>0</v>
      </c>
      <c r="BK30" s="335"/>
      <c r="BL30" s="336" t="s">
        <v>90</v>
      </c>
      <c r="BM30" s="337" t="n">
        <f aca="false">+BM29+1</f>
        <v>36784</v>
      </c>
      <c r="BN30" s="338"/>
      <c r="BO30" s="339" t="n">
        <f aca="false">+[1]Sheet1!Y660</f>
        <v>87</v>
      </c>
      <c r="BP30" s="307" t="n">
        <f aca="false">+[1]Sheet1!Z660</f>
        <v>66</v>
      </c>
      <c r="BQ30" s="340" t="n">
        <f aca="false">+(BO30+BP30)/2</f>
        <v>76.5</v>
      </c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5" hidden="false" customHeight="true" outlineLevel="0" collapsed="false">
      <c r="A31" s="36" t="s">
        <v>90</v>
      </c>
      <c r="B31" s="325" t="n">
        <f aca="false">+B30+1</f>
        <v>16</v>
      </c>
      <c r="C31" s="326" t="n">
        <v>40000</v>
      </c>
      <c r="D31" s="364"/>
      <c r="E31" s="203"/>
      <c r="F31" s="364"/>
      <c r="G31" s="204"/>
      <c r="H31" s="204"/>
      <c r="I31" s="204"/>
      <c r="J31" s="204"/>
      <c r="K31" s="365" t="n">
        <f aca="false">SUM(C31:J31)</f>
        <v>40000</v>
      </c>
      <c r="L31" s="210"/>
      <c r="M31" s="326" t="n">
        <v>10000</v>
      </c>
      <c r="N31" s="366"/>
      <c r="O31" s="203"/>
      <c r="P31" s="366"/>
      <c r="Q31" s="198" t="n">
        <v>30000</v>
      </c>
      <c r="R31" s="198"/>
      <c r="S31" s="198"/>
      <c r="T31" s="198"/>
      <c r="U31" s="200" t="n">
        <f aca="false">SUM(M31:T31)</f>
        <v>40000</v>
      </c>
      <c r="V31" s="36"/>
      <c r="W31" s="201" t="n">
        <f aca="false">IF(AP31=1,0,IF((50000-M31-C31)&lt;0,0,50000-M31-C31))</f>
        <v>0</v>
      </c>
      <c r="X31" s="367"/>
      <c r="Y31" s="203" t="n">
        <v>0</v>
      </c>
      <c r="Z31" s="345"/>
      <c r="AA31" s="203" t="n">
        <v>0</v>
      </c>
      <c r="AB31" s="204" t="n">
        <v>0</v>
      </c>
      <c r="AC31" s="205" t="n">
        <v>0</v>
      </c>
      <c r="AD31" s="365" t="n">
        <f aca="false">SUM(W31:AC31)</f>
        <v>0</v>
      </c>
      <c r="AE31" s="36"/>
      <c r="AF31" s="368" t="n">
        <f aca="false">+AD31+U31+K31</f>
        <v>80000</v>
      </c>
      <c r="AG31" s="36"/>
      <c r="AH31" s="35" t="n">
        <f aca="false">C31+M31+W31</f>
        <v>50000</v>
      </c>
      <c r="AI31" s="36" t="n">
        <f aca="false">E31+O31+Y31</f>
        <v>0</v>
      </c>
      <c r="AJ31" s="169" t="n">
        <f aca="false">AC31+AB31+AA31+T31+S31+R31+Q31+J31+I31+H31+G31</f>
        <v>30000</v>
      </c>
      <c r="AK31" s="36"/>
      <c r="AL31" s="198" t="n">
        <f aca="false">C31+M31</f>
        <v>50000</v>
      </c>
      <c r="AM31" s="198" t="n">
        <f aca="false">W31</f>
        <v>0</v>
      </c>
      <c r="AN31" s="198" t="n">
        <f aca="false">SUM(AL31:AM31)</f>
        <v>50000</v>
      </c>
      <c r="AO31" s="36"/>
      <c r="AP31" s="307" t="n">
        <f aca="false">IF(now-1&gt;AS31,1,"")</f>
        <v>1</v>
      </c>
      <c r="AQ31" s="36"/>
      <c r="AR31" s="36"/>
      <c r="AS31" s="36" t="n">
        <f aca="false">AS30+1</f>
        <v>36785</v>
      </c>
      <c r="AT31" s="369" t="n">
        <f aca="false">+AT30+1</f>
        <v>36785</v>
      </c>
      <c r="AU31" s="36"/>
      <c r="AV31" s="333" t="n">
        <v>50000</v>
      </c>
      <c r="AW31" s="36"/>
      <c r="AX31" s="36" t="n">
        <v>30000</v>
      </c>
      <c r="AY31" s="36"/>
      <c r="AZ31" s="210" t="n">
        <f aca="false">+AX31+AV31</f>
        <v>80000</v>
      </c>
      <c r="BA31" s="333" t="str">
        <f aca="false">IF(+AH31-AV31=0,"",AH31-AV31)</f>
        <v/>
      </c>
      <c r="BB31" s="333" t="str">
        <f aca="false">IF(+AI31-AW31=0,"",AI31-AW31)</f>
        <v/>
      </c>
      <c r="BC31" s="210" t="e">
        <f aca="false">+BB31+BA31</f>
        <v>#VALUE!</v>
      </c>
      <c r="BD31" s="36"/>
      <c r="BE31" s="333" t="n">
        <v>50000</v>
      </c>
      <c r="BF31" s="36" t="n">
        <v>30000</v>
      </c>
      <c r="BG31" s="36" t="n">
        <f aca="false">+BE31+BF31</f>
        <v>80000</v>
      </c>
      <c r="BH31" s="210" t="n">
        <f aca="false">IF(ISNUMBER(BC31),0,AZ31-BG31)</f>
        <v>0</v>
      </c>
      <c r="BI31" s="36"/>
      <c r="BJ31" s="334" t="n">
        <f aca="false">IF(ISNUMBER(BC31),BC31,BH31)</f>
        <v>0</v>
      </c>
      <c r="BK31" s="335"/>
      <c r="BL31" s="336" t="s">
        <v>91</v>
      </c>
      <c r="BM31" s="337" t="n">
        <f aca="false">+BM30+1</f>
        <v>36785</v>
      </c>
      <c r="BN31" s="338"/>
      <c r="BO31" s="339" t="n">
        <f aca="false">+[1]Sheet1!Y661</f>
        <v>87</v>
      </c>
      <c r="BP31" s="307" t="n">
        <f aca="false">+[1]Sheet1!Z661</f>
        <v>66</v>
      </c>
      <c r="BQ31" s="340" t="n">
        <f aca="false">+(BO31+BP31)/2</f>
        <v>76.5</v>
      </c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</row>
    <row r="32" customFormat="false" ht="15" hidden="false" customHeight="true" outlineLevel="0" collapsed="false">
      <c r="A32" s="36" t="s">
        <v>91</v>
      </c>
      <c r="B32" s="325" t="n">
        <f aca="false">+B31+1</f>
        <v>17</v>
      </c>
      <c r="C32" s="326" t="n">
        <v>40000</v>
      </c>
      <c r="D32" s="364"/>
      <c r="E32" s="203"/>
      <c r="F32" s="364"/>
      <c r="G32" s="204"/>
      <c r="H32" s="204"/>
      <c r="I32" s="204"/>
      <c r="J32" s="204" t="n">
        <v>0</v>
      </c>
      <c r="K32" s="365" t="n">
        <f aca="false">SUM(C32:J32)</f>
        <v>40000</v>
      </c>
      <c r="L32" s="210"/>
      <c r="M32" s="326" t="n">
        <v>10000</v>
      </c>
      <c r="N32" s="366"/>
      <c r="O32" s="203"/>
      <c r="P32" s="366"/>
      <c r="Q32" s="198" t="n">
        <v>30000</v>
      </c>
      <c r="R32" s="198"/>
      <c r="S32" s="198"/>
      <c r="T32" s="198"/>
      <c r="U32" s="200" t="n">
        <f aca="false">SUM(M32:T32)</f>
        <v>40000</v>
      </c>
      <c r="V32" s="36"/>
      <c r="W32" s="201" t="n">
        <f aca="false">IF(AP32=1,0,IF((50000-M32-C32)&lt;0,0,50000-M32-C32))</f>
        <v>0</v>
      </c>
      <c r="X32" s="367"/>
      <c r="Y32" s="203" t="n">
        <v>0</v>
      </c>
      <c r="Z32" s="345"/>
      <c r="AA32" s="203" t="n">
        <v>0</v>
      </c>
      <c r="AB32" s="204" t="n">
        <v>0</v>
      </c>
      <c r="AC32" s="205" t="n">
        <v>0</v>
      </c>
      <c r="AD32" s="365" t="n">
        <f aca="false">SUM(W32:AC32)</f>
        <v>0</v>
      </c>
      <c r="AE32" s="36"/>
      <c r="AF32" s="368" t="n">
        <f aca="false">+AD32+U32+K32</f>
        <v>80000</v>
      </c>
      <c r="AG32" s="36"/>
      <c r="AH32" s="35" t="n">
        <f aca="false">C32+M32+W32</f>
        <v>50000</v>
      </c>
      <c r="AI32" s="36" t="n">
        <f aca="false">E32+O32+Y32</f>
        <v>0</v>
      </c>
      <c r="AJ32" s="169" t="n">
        <f aca="false">AC32+AB32+AA32+T32+S32+R32+Q32+J32+I32+H32+G32</f>
        <v>30000</v>
      </c>
      <c r="AK32" s="36"/>
      <c r="AL32" s="198" t="n">
        <f aca="false">C32+M32</f>
        <v>50000</v>
      </c>
      <c r="AM32" s="198" t="n">
        <f aca="false">W32</f>
        <v>0</v>
      </c>
      <c r="AN32" s="198" t="n">
        <f aca="false">SUM(AL32:AM32)</f>
        <v>50000</v>
      </c>
      <c r="AO32" s="36"/>
      <c r="AP32" s="307" t="n">
        <f aca="false">IF(now-1&gt;AS32,1,"")</f>
        <v>1</v>
      </c>
      <c r="AQ32" s="36"/>
      <c r="AR32" s="36"/>
      <c r="AS32" s="36" t="n">
        <f aca="false">AS31+1</f>
        <v>36786</v>
      </c>
      <c r="AT32" s="369" t="n">
        <f aca="false">+AT31+1</f>
        <v>36786</v>
      </c>
      <c r="AU32" s="36"/>
      <c r="AV32" s="333" t="n">
        <v>50000</v>
      </c>
      <c r="AW32" s="36"/>
      <c r="AX32" s="36" t="n">
        <v>30000</v>
      </c>
      <c r="AY32" s="36"/>
      <c r="AZ32" s="210" t="n">
        <f aca="false">+AX32+AV32</f>
        <v>80000</v>
      </c>
      <c r="BA32" s="333" t="str">
        <f aca="false">IF(+AH32-AV32=0,"",AH32-AV32)</f>
        <v/>
      </c>
      <c r="BB32" s="333" t="str">
        <f aca="false">IF(+AI32-AW32=0,"",AI32-AW32)</f>
        <v/>
      </c>
      <c r="BC32" s="210" t="e">
        <f aca="false">+BB32+BA32</f>
        <v>#VALUE!</v>
      </c>
      <c r="BD32" s="36"/>
      <c r="BE32" s="333" t="n">
        <v>50000</v>
      </c>
      <c r="BF32" s="36" t="n">
        <v>30000</v>
      </c>
      <c r="BG32" s="36" t="n">
        <f aca="false">+BE32+BF32</f>
        <v>80000</v>
      </c>
      <c r="BH32" s="210" t="n">
        <f aca="false">IF(ISNUMBER(BC32),0,AZ32-BG32)</f>
        <v>0</v>
      </c>
      <c r="BI32" s="36"/>
      <c r="BJ32" s="334" t="n">
        <f aca="false">IF(ISNUMBER(BC32),BC32,BH32)</f>
        <v>0</v>
      </c>
      <c r="BK32" s="335"/>
      <c r="BL32" s="336" t="s">
        <v>92</v>
      </c>
      <c r="BM32" s="337" t="n">
        <f aca="false">+BM31+1</f>
        <v>36786</v>
      </c>
      <c r="BN32" s="338"/>
      <c r="BO32" s="339" t="n">
        <f aca="false">+[1]Sheet1!Y662</f>
        <v>87</v>
      </c>
      <c r="BP32" s="307" t="n">
        <f aca="false">+[1]Sheet1!Z662</f>
        <v>66</v>
      </c>
      <c r="BQ32" s="340" t="n">
        <f aca="false">+(BO32+BP32)/2</f>
        <v>76.5</v>
      </c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</row>
    <row r="33" customFormat="false" ht="15" hidden="false" customHeight="true" outlineLevel="0" collapsed="false">
      <c r="A33" s="36" t="s">
        <v>92</v>
      </c>
      <c r="B33" s="325" t="n">
        <f aca="false">+B32+1</f>
        <v>18</v>
      </c>
      <c r="C33" s="326" t="n">
        <v>40000</v>
      </c>
      <c r="D33" s="364"/>
      <c r="E33" s="203"/>
      <c r="F33" s="364"/>
      <c r="G33" s="204"/>
      <c r="H33" s="204"/>
      <c r="I33" s="204"/>
      <c r="J33" s="204" t="n">
        <v>0</v>
      </c>
      <c r="K33" s="365" t="n">
        <f aca="false">SUM(C33:J33)</f>
        <v>40000</v>
      </c>
      <c r="L33" s="210"/>
      <c r="M33" s="326" t="n">
        <v>10000</v>
      </c>
      <c r="N33" s="366"/>
      <c r="O33" s="203"/>
      <c r="P33" s="366"/>
      <c r="Q33" s="198" t="n">
        <v>30000</v>
      </c>
      <c r="R33" s="198"/>
      <c r="S33" s="198"/>
      <c r="T33" s="198"/>
      <c r="U33" s="200" t="n">
        <f aca="false">SUM(M33:T33)</f>
        <v>40000</v>
      </c>
      <c r="V33" s="36"/>
      <c r="W33" s="201" t="n">
        <f aca="false">IF(AP33=1,0,IF((50000-M33-C33)&lt;0,0,50000-M33-C33))</f>
        <v>0</v>
      </c>
      <c r="X33" s="367"/>
      <c r="Y33" s="203" t="n">
        <v>0</v>
      </c>
      <c r="Z33" s="345"/>
      <c r="AA33" s="203" t="n">
        <v>0</v>
      </c>
      <c r="AB33" s="204" t="n">
        <v>0</v>
      </c>
      <c r="AC33" s="205" t="n">
        <v>0</v>
      </c>
      <c r="AD33" s="365" t="n">
        <f aca="false">SUM(W33:AC33)</f>
        <v>0</v>
      </c>
      <c r="AE33" s="36"/>
      <c r="AF33" s="368" t="n">
        <f aca="false">+AD33+U33+K33</f>
        <v>80000</v>
      </c>
      <c r="AG33" s="36"/>
      <c r="AH33" s="35" t="n">
        <f aca="false">C33+M33+W33</f>
        <v>50000</v>
      </c>
      <c r="AI33" s="36" t="n">
        <f aca="false">E33+O33+Y33</f>
        <v>0</v>
      </c>
      <c r="AJ33" s="169" t="n">
        <f aca="false">AC33+AB33+AA33+T33+S33+R33+Q33+J33+I33+H33+G33</f>
        <v>30000</v>
      </c>
      <c r="AK33" s="36"/>
      <c r="AL33" s="198" t="n">
        <f aca="false">C33+M33</f>
        <v>50000</v>
      </c>
      <c r="AM33" s="198" t="n">
        <f aca="false">W33</f>
        <v>0</v>
      </c>
      <c r="AN33" s="198" t="n">
        <f aca="false">SUM(AL33:AM33)</f>
        <v>50000</v>
      </c>
      <c r="AO33" s="36"/>
      <c r="AP33" s="307" t="n">
        <f aca="false">IF(now-1&gt;AS33,1,"")</f>
        <v>1</v>
      </c>
      <c r="AQ33" s="36"/>
      <c r="AR33" s="36"/>
      <c r="AS33" s="36" t="n">
        <f aca="false">AS32+1</f>
        <v>36787</v>
      </c>
      <c r="AT33" s="369" t="n">
        <f aca="false">+AT32+1</f>
        <v>36787</v>
      </c>
      <c r="AU33" s="36"/>
      <c r="AV33" s="333" t="n">
        <v>50000</v>
      </c>
      <c r="AW33" s="36"/>
      <c r="AX33" s="36" t="n">
        <v>30000</v>
      </c>
      <c r="AY33" s="36"/>
      <c r="AZ33" s="210" t="n">
        <f aca="false">+AX33+AV33</f>
        <v>80000</v>
      </c>
      <c r="BA33" s="333" t="str">
        <f aca="false">IF(+AH33-AV33=0,"",AH33-AV33)</f>
        <v/>
      </c>
      <c r="BB33" s="333" t="str">
        <f aca="false">IF(+AI33-AW33=0,"",AI33-AW33)</f>
        <v/>
      </c>
      <c r="BC33" s="210" t="e">
        <f aca="false">+BB33+BA33</f>
        <v>#VALUE!</v>
      </c>
      <c r="BD33" s="36"/>
      <c r="BE33" s="333" t="n">
        <v>50000</v>
      </c>
      <c r="BF33" s="36" t="n">
        <v>30000</v>
      </c>
      <c r="BG33" s="36" t="n">
        <f aca="false">+BE33+BF33</f>
        <v>80000</v>
      </c>
      <c r="BH33" s="210" t="n">
        <f aca="false">IF(ISNUMBER(BC33),0,AZ33-BG33)</f>
        <v>0</v>
      </c>
      <c r="BI33" s="36"/>
      <c r="BJ33" s="334" t="n">
        <f aca="false">IF(ISNUMBER(BC33),BC33,BH33)</f>
        <v>0</v>
      </c>
      <c r="BK33" s="335"/>
      <c r="BL33" s="336" t="s">
        <v>93</v>
      </c>
      <c r="BM33" s="337" t="n">
        <f aca="false">+BM32+1</f>
        <v>36787</v>
      </c>
      <c r="BN33" s="338"/>
      <c r="BO33" s="339" t="n">
        <f aca="false">+[1]Sheet1!Y663</f>
        <v>87</v>
      </c>
      <c r="BP33" s="307" t="n">
        <f aca="false">+[1]Sheet1!Z663</f>
        <v>66</v>
      </c>
      <c r="BQ33" s="340" t="n">
        <f aca="false">+(BO33+BP33)/2</f>
        <v>76.5</v>
      </c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15" hidden="false" customHeight="true" outlineLevel="0" collapsed="false">
      <c r="A34" s="36" t="s">
        <v>93</v>
      </c>
      <c r="B34" s="325" t="n">
        <f aca="false">+B33+1</f>
        <v>19</v>
      </c>
      <c r="C34" s="326" t="n">
        <v>40000</v>
      </c>
      <c r="D34" s="364"/>
      <c r="E34" s="203"/>
      <c r="F34" s="364"/>
      <c r="G34" s="204"/>
      <c r="H34" s="204"/>
      <c r="I34" s="204"/>
      <c r="J34" s="204" t="n">
        <v>0</v>
      </c>
      <c r="K34" s="365" t="n">
        <f aca="false">SUM(C34:J34)</f>
        <v>40000</v>
      </c>
      <c r="L34" s="210"/>
      <c r="M34" s="326" t="n">
        <v>10000</v>
      </c>
      <c r="N34" s="366"/>
      <c r="O34" s="203"/>
      <c r="P34" s="366"/>
      <c r="Q34" s="198" t="n">
        <v>30000</v>
      </c>
      <c r="R34" s="198"/>
      <c r="S34" s="198"/>
      <c r="T34" s="198"/>
      <c r="U34" s="200" t="n">
        <f aca="false">SUM(M34:T34)</f>
        <v>40000</v>
      </c>
      <c r="V34" s="36"/>
      <c r="W34" s="201" t="n">
        <f aca="false">IF(AP34=1,0,IF((50000-M34-C34)&lt;0,0,50000-M34-C34))</f>
        <v>0</v>
      </c>
      <c r="X34" s="367"/>
      <c r="Y34" s="203" t="n">
        <v>0</v>
      </c>
      <c r="Z34" s="345"/>
      <c r="AA34" s="203" t="n">
        <v>0</v>
      </c>
      <c r="AB34" s="204" t="n">
        <v>0</v>
      </c>
      <c r="AC34" s="205" t="n">
        <v>0</v>
      </c>
      <c r="AD34" s="365" t="n">
        <f aca="false">SUM(W34:AC34)</f>
        <v>0</v>
      </c>
      <c r="AE34" s="36"/>
      <c r="AF34" s="368" t="n">
        <f aca="false">+AD34+U34+K34</f>
        <v>80000</v>
      </c>
      <c r="AG34" s="36"/>
      <c r="AH34" s="35" t="n">
        <f aca="false">C34+M34+W34</f>
        <v>50000</v>
      </c>
      <c r="AI34" s="36" t="n">
        <f aca="false">E34+O34+Y34</f>
        <v>0</v>
      </c>
      <c r="AJ34" s="169" t="n">
        <f aca="false">AC34+AB34+AA34+T34+S34+R34+Q34+J34+I34+H34+G34</f>
        <v>30000</v>
      </c>
      <c r="AK34" s="36"/>
      <c r="AL34" s="198" t="n">
        <f aca="false">C34+M34</f>
        <v>50000</v>
      </c>
      <c r="AM34" s="198" t="n">
        <f aca="false">W34</f>
        <v>0</v>
      </c>
      <c r="AN34" s="198" t="n">
        <f aca="false">SUM(AL34:AM34)</f>
        <v>50000</v>
      </c>
      <c r="AO34" s="36"/>
      <c r="AP34" s="307" t="n">
        <f aca="false">IF(now-1&gt;AS34,1,"")</f>
        <v>1</v>
      </c>
      <c r="AQ34" s="36"/>
      <c r="AR34" s="36"/>
      <c r="AS34" s="36" t="n">
        <f aca="false">AS33+1</f>
        <v>36788</v>
      </c>
      <c r="AT34" s="369" t="n">
        <f aca="false">+AT33+1</f>
        <v>36788</v>
      </c>
      <c r="AU34" s="36"/>
      <c r="AV34" s="333" t="n">
        <v>50000</v>
      </c>
      <c r="AW34" s="36"/>
      <c r="AX34" s="36" t="n">
        <v>30000</v>
      </c>
      <c r="AY34" s="36"/>
      <c r="AZ34" s="210" t="n">
        <f aca="false">+AX34+AV34</f>
        <v>80000</v>
      </c>
      <c r="BA34" s="333" t="str">
        <f aca="false">IF(+AH34-AV34=0,"",AH34-AV34)</f>
        <v/>
      </c>
      <c r="BB34" s="333" t="str">
        <f aca="false">IF(+AI34-AW34=0,"",AI34-AW34)</f>
        <v/>
      </c>
      <c r="BC34" s="210" t="e">
        <f aca="false">+BB34+BA34</f>
        <v>#VALUE!</v>
      </c>
      <c r="BD34" s="36"/>
      <c r="BE34" s="333" t="n">
        <v>50000</v>
      </c>
      <c r="BF34" s="36" t="n">
        <v>30000</v>
      </c>
      <c r="BG34" s="36" t="n">
        <f aca="false">+BE34+BF34</f>
        <v>80000</v>
      </c>
      <c r="BH34" s="210" t="n">
        <f aca="false">IF(ISNUMBER(BC34),0,AZ34-BG34)</f>
        <v>0</v>
      </c>
      <c r="BI34" s="36"/>
      <c r="BJ34" s="334" t="n">
        <f aca="false">IF(ISNUMBER(BC34),BC34,BH34)</f>
        <v>0</v>
      </c>
      <c r="BK34" s="335"/>
      <c r="BL34" s="336" t="s">
        <v>94</v>
      </c>
      <c r="BM34" s="337" t="n">
        <f aca="false">+BM33+1</f>
        <v>36788</v>
      </c>
      <c r="BN34" s="338"/>
      <c r="BO34" s="339" t="n">
        <f aca="false">+[1]Sheet1!Y664</f>
        <v>86</v>
      </c>
      <c r="BP34" s="307" t="n">
        <f aca="false">+[1]Sheet1!Z664</f>
        <v>65</v>
      </c>
      <c r="BQ34" s="340" t="n">
        <f aca="false">+(BO34+BP34)/2</f>
        <v>75.5</v>
      </c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15" hidden="false" customHeight="true" outlineLevel="0" collapsed="false">
      <c r="A35" s="36" t="s">
        <v>94</v>
      </c>
      <c r="B35" s="325" t="n">
        <f aca="false">+B34+1</f>
        <v>20</v>
      </c>
      <c r="C35" s="326" t="n">
        <v>40000</v>
      </c>
      <c r="D35" s="364"/>
      <c r="E35" s="203"/>
      <c r="F35" s="364"/>
      <c r="G35" s="204" t="n">
        <v>0</v>
      </c>
      <c r="H35" s="204"/>
      <c r="I35" s="204"/>
      <c r="J35" s="204" t="n">
        <v>0</v>
      </c>
      <c r="K35" s="365" t="n">
        <f aca="false">SUM(C35:J35)</f>
        <v>40000</v>
      </c>
      <c r="L35" s="210"/>
      <c r="M35" s="326" t="n">
        <v>10000</v>
      </c>
      <c r="N35" s="366"/>
      <c r="O35" s="203"/>
      <c r="P35" s="366"/>
      <c r="Q35" s="198" t="n">
        <v>30000</v>
      </c>
      <c r="R35" s="198"/>
      <c r="S35" s="198"/>
      <c r="T35" s="198"/>
      <c r="U35" s="200" t="n">
        <f aca="false">SUM(M35:T35)</f>
        <v>40000</v>
      </c>
      <c r="V35" s="36"/>
      <c r="W35" s="201" t="n">
        <f aca="false">IF(AP35=1,0,IF((50000-M35-C35)&lt;0,0,50000-M35-C35))</f>
        <v>0</v>
      </c>
      <c r="X35" s="367"/>
      <c r="Y35" s="203" t="n">
        <v>0</v>
      </c>
      <c r="Z35" s="345"/>
      <c r="AA35" s="203" t="n">
        <v>0</v>
      </c>
      <c r="AB35" s="204" t="n">
        <v>0</v>
      </c>
      <c r="AC35" s="205" t="n">
        <v>0</v>
      </c>
      <c r="AD35" s="365" t="n">
        <f aca="false">SUM(W35:AC35)</f>
        <v>0</v>
      </c>
      <c r="AE35" s="36"/>
      <c r="AF35" s="368" t="n">
        <f aca="false">+AD35+U35+K35</f>
        <v>80000</v>
      </c>
      <c r="AG35" s="36"/>
      <c r="AH35" s="35" t="n">
        <f aca="false">C35+M35+W35</f>
        <v>50000</v>
      </c>
      <c r="AI35" s="36" t="n">
        <f aca="false">E35+O35+Y35</f>
        <v>0</v>
      </c>
      <c r="AJ35" s="169" t="n">
        <f aca="false">AC35+AB35+AA35+T35+S35+R35+Q35+J35+I35+H35+G35</f>
        <v>30000</v>
      </c>
      <c r="AK35" s="36"/>
      <c r="AL35" s="198" t="n">
        <f aca="false">C35+M35</f>
        <v>50000</v>
      </c>
      <c r="AM35" s="198" t="n">
        <f aca="false">W35</f>
        <v>0</v>
      </c>
      <c r="AN35" s="198" t="n">
        <f aca="false">SUM(AL35:AM35)</f>
        <v>50000</v>
      </c>
      <c r="AO35" s="36"/>
      <c r="AP35" s="307" t="n">
        <f aca="false">IF(now-1&gt;AS35,1,"")</f>
        <v>1</v>
      </c>
      <c r="AQ35" s="36"/>
      <c r="AR35" s="36"/>
      <c r="AS35" s="36" t="n">
        <f aca="false">AS34+1</f>
        <v>36789</v>
      </c>
      <c r="AT35" s="369" t="n">
        <f aca="false">+AT34+1</f>
        <v>36789</v>
      </c>
      <c r="AU35" s="36"/>
      <c r="AV35" s="333" t="n">
        <v>50000</v>
      </c>
      <c r="AW35" s="36"/>
      <c r="AX35" s="36" t="n">
        <v>30000</v>
      </c>
      <c r="AY35" s="36"/>
      <c r="AZ35" s="210" t="n">
        <f aca="false">+AX35+AV35</f>
        <v>80000</v>
      </c>
      <c r="BA35" s="333" t="str">
        <f aca="false">IF(+AH35-AV35=0,"",AH35-AV35)</f>
        <v/>
      </c>
      <c r="BB35" s="333" t="str">
        <f aca="false">IF(+AI35-AW35=0,"",AI35-AW35)</f>
        <v/>
      </c>
      <c r="BC35" s="210" t="e">
        <f aca="false">+BB35+BA35</f>
        <v>#VALUE!</v>
      </c>
      <c r="BD35" s="36"/>
      <c r="BE35" s="333" t="n">
        <v>50000</v>
      </c>
      <c r="BF35" s="36" t="n">
        <v>30000</v>
      </c>
      <c r="BG35" s="36" t="n">
        <f aca="false">+BE35+BF35</f>
        <v>80000</v>
      </c>
      <c r="BH35" s="210" t="n">
        <f aca="false">IF(ISNUMBER(BC35),0,AZ35-BG35)</f>
        <v>0</v>
      </c>
      <c r="BI35" s="36"/>
      <c r="BJ35" s="334" t="n">
        <f aca="false">IF(ISNUMBER(BC35),BC35,BH35)</f>
        <v>0</v>
      </c>
      <c r="BK35" s="335"/>
      <c r="BL35" s="336" t="s">
        <v>95</v>
      </c>
      <c r="BM35" s="337" t="n">
        <f aca="false">+BM34+1</f>
        <v>36789</v>
      </c>
      <c r="BN35" s="338"/>
      <c r="BO35" s="339" t="n">
        <f aca="false">+[1]Sheet1!Y665</f>
        <v>86</v>
      </c>
      <c r="BP35" s="307" t="n">
        <f aca="false">+[1]Sheet1!Z665</f>
        <v>65</v>
      </c>
      <c r="BQ35" s="340" t="n">
        <f aca="false">+(BO35+BP35)/2</f>
        <v>75.5</v>
      </c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true" outlineLevel="0" collapsed="false">
      <c r="A36" s="36" t="s">
        <v>95</v>
      </c>
      <c r="B36" s="325" t="n">
        <f aca="false">+B35+1</f>
        <v>21</v>
      </c>
      <c r="C36" s="326" t="n">
        <v>40000</v>
      </c>
      <c r="D36" s="364"/>
      <c r="E36" s="203"/>
      <c r="F36" s="364"/>
      <c r="G36" s="204" t="n">
        <v>0</v>
      </c>
      <c r="H36" s="204"/>
      <c r="I36" s="204"/>
      <c r="J36" s="204" t="n">
        <v>0</v>
      </c>
      <c r="K36" s="365" t="n">
        <f aca="false">SUM(C36:J36)</f>
        <v>40000</v>
      </c>
      <c r="L36" s="210"/>
      <c r="M36" s="326" t="n">
        <v>10000</v>
      </c>
      <c r="N36" s="366"/>
      <c r="O36" s="203"/>
      <c r="P36" s="366"/>
      <c r="Q36" s="198" t="n">
        <v>30000</v>
      </c>
      <c r="R36" s="198"/>
      <c r="S36" s="198"/>
      <c r="T36" s="198"/>
      <c r="U36" s="200" t="n">
        <f aca="false">SUM(M36:T36)</f>
        <v>40000</v>
      </c>
      <c r="V36" s="36"/>
      <c r="W36" s="201" t="n">
        <f aca="false">IF(AP36=1,0,IF((50000-M36-C36)&lt;0,0,50000-M36-C36))</f>
        <v>0</v>
      </c>
      <c r="X36" s="367"/>
      <c r="Y36" s="203" t="n">
        <v>0</v>
      </c>
      <c r="Z36" s="345"/>
      <c r="AA36" s="203" t="n">
        <v>0</v>
      </c>
      <c r="AB36" s="204" t="n">
        <v>0</v>
      </c>
      <c r="AC36" s="205" t="n">
        <v>0</v>
      </c>
      <c r="AD36" s="365" t="n">
        <f aca="false">SUM(W36:AC36)</f>
        <v>0</v>
      </c>
      <c r="AE36" s="36"/>
      <c r="AF36" s="368" t="n">
        <f aca="false">+AD36+U36+K36</f>
        <v>80000</v>
      </c>
      <c r="AG36" s="36"/>
      <c r="AH36" s="35" t="n">
        <f aca="false">C36+M36+W36</f>
        <v>50000</v>
      </c>
      <c r="AI36" s="36" t="n">
        <f aca="false">E36+O36+Y36</f>
        <v>0</v>
      </c>
      <c r="AJ36" s="169" t="n">
        <f aca="false">AC36+AB36+AA36+T36+S36+R36+Q36+J36+I36+H36+G36</f>
        <v>30000</v>
      </c>
      <c r="AK36" s="36"/>
      <c r="AL36" s="198" t="n">
        <f aca="false">C36+M36</f>
        <v>50000</v>
      </c>
      <c r="AM36" s="198" t="n">
        <f aca="false">W36</f>
        <v>0</v>
      </c>
      <c r="AN36" s="198" t="n">
        <f aca="false">SUM(AL36:AM36)</f>
        <v>50000</v>
      </c>
      <c r="AO36" s="36"/>
      <c r="AP36" s="307" t="n">
        <f aca="false">IF(now-1&gt;AS36,1,"")</f>
        <v>1</v>
      </c>
      <c r="AQ36" s="36"/>
      <c r="AR36" s="36"/>
      <c r="AS36" s="36" t="n">
        <f aca="false">AS35+1</f>
        <v>36790</v>
      </c>
      <c r="AT36" s="369" t="n">
        <f aca="false">+AT35+1</f>
        <v>36790</v>
      </c>
      <c r="AU36" s="36"/>
      <c r="AV36" s="333" t="n">
        <v>50000</v>
      </c>
      <c r="AW36" s="36"/>
      <c r="AX36" s="36" t="n">
        <v>30000</v>
      </c>
      <c r="AY36" s="36"/>
      <c r="AZ36" s="210" t="n">
        <f aca="false">+AX36+AV36</f>
        <v>80000</v>
      </c>
      <c r="BA36" s="333" t="str">
        <f aca="false">IF(+AH36-AV36=0,"",AH36-AV36)</f>
        <v/>
      </c>
      <c r="BB36" s="333" t="str">
        <f aca="false">IF(+AI36-AW36=0,"",AI36-AW36)</f>
        <v/>
      </c>
      <c r="BC36" s="210" t="e">
        <f aca="false">+BB36+BA36</f>
        <v>#VALUE!</v>
      </c>
      <c r="BD36" s="36"/>
      <c r="BE36" s="333" t="n">
        <v>50000</v>
      </c>
      <c r="BF36" s="36" t="n">
        <v>30000</v>
      </c>
      <c r="BG36" s="36" t="n">
        <f aca="false">+BE36+BF36</f>
        <v>80000</v>
      </c>
      <c r="BH36" s="210" t="n">
        <f aca="false">IF(ISNUMBER(BC36),0,AZ36-BG36)</f>
        <v>0</v>
      </c>
      <c r="BI36" s="36"/>
      <c r="BJ36" s="334" t="n">
        <f aca="false">IF(ISNUMBER(BC36),BC36,BH36)</f>
        <v>0</v>
      </c>
      <c r="BK36" s="335"/>
      <c r="BL36" s="336" t="s">
        <v>96</v>
      </c>
      <c r="BM36" s="337" t="n">
        <f aca="false">+BM35+1</f>
        <v>36790</v>
      </c>
      <c r="BN36" s="338"/>
      <c r="BO36" s="339" t="n">
        <f aca="false">+[1]Sheet1!Y666</f>
        <v>86</v>
      </c>
      <c r="BP36" s="307" t="n">
        <f aca="false">+[1]Sheet1!Z666</f>
        <v>65</v>
      </c>
      <c r="BQ36" s="340" t="n">
        <f aca="false">+(BO36+BP36)/2</f>
        <v>75.5</v>
      </c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</row>
    <row r="37" customFormat="false" ht="15" hidden="false" customHeight="true" outlineLevel="0" collapsed="false">
      <c r="A37" s="36" t="s">
        <v>96</v>
      </c>
      <c r="B37" s="325" t="n">
        <f aca="false">+B36+1</f>
        <v>22</v>
      </c>
      <c r="C37" s="326" t="n">
        <v>40000</v>
      </c>
      <c r="D37" s="364"/>
      <c r="E37" s="203"/>
      <c r="F37" s="364"/>
      <c r="G37" s="204" t="n">
        <v>0</v>
      </c>
      <c r="H37" s="204"/>
      <c r="I37" s="204"/>
      <c r="J37" s="204" t="n">
        <v>0</v>
      </c>
      <c r="K37" s="365" t="n">
        <f aca="false">SUM(C37:J37)</f>
        <v>40000</v>
      </c>
      <c r="L37" s="210"/>
      <c r="M37" s="326" t="n">
        <v>10000</v>
      </c>
      <c r="N37" s="366"/>
      <c r="O37" s="203"/>
      <c r="P37" s="366"/>
      <c r="Q37" s="198" t="n">
        <v>30000</v>
      </c>
      <c r="R37" s="198"/>
      <c r="S37" s="198"/>
      <c r="T37" s="198"/>
      <c r="U37" s="200" t="n">
        <f aca="false">SUM(M37:T37)</f>
        <v>40000</v>
      </c>
      <c r="V37" s="36"/>
      <c r="W37" s="201" t="n">
        <f aca="false">IF(AP37=1,0,IF((50000-M37-C37)&lt;0,0,50000-M37-C37))</f>
        <v>0</v>
      </c>
      <c r="X37" s="367"/>
      <c r="Y37" s="203" t="n">
        <v>0</v>
      </c>
      <c r="Z37" s="345"/>
      <c r="AA37" s="203" t="n">
        <v>0</v>
      </c>
      <c r="AB37" s="204" t="n">
        <v>0</v>
      </c>
      <c r="AC37" s="205" t="n">
        <v>0</v>
      </c>
      <c r="AD37" s="365" t="n">
        <f aca="false">SUM(W37:AC37)</f>
        <v>0</v>
      </c>
      <c r="AE37" s="36"/>
      <c r="AF37" s="368" t="n">
        <f aca="false">+AD37+U37+K37</f>
        <v>80000</v>
      </c>
      <c r="AG37" s="36"/>
      <c r="AH37" s="35" t="n">
        <f aca="false">C37+M37+W37</f>
        <v>50000</v>
      </c>
      <c r="AI37" s="36" t="n">
        <f aca="false">E37+O37+Y37</f>
        <v>0</v>
      </c>
      <c r="AJ37" s="169" t="n">
        <f aca="false">AC37+AB37+AA37+T37+S37+R37+Q37+J37+I37+H37+G37</f>
        <v>30000</v>
      </c>
      <c r="AK37" s="36"/>
      <c r="AL37" s="198" t="n">
        <f aca="false">C37+M37</f>
        <v>50000</v>
      </c>
      <c r="AM37" s="198" t="n">
        <f aca="false">W37</f>
        <v>0</v>
      </c>
      <c r="AN37" s="198" t="n">
        <f aca="false">SUM(AL37:AM37)</f>
        <v>50000</v>
      </c>
      <c r="AO37" s="36"/>
      <c r="AP37" s="307" t="n">
        <f aca="false">IF(now-1&gt;AS37,1,"")</f>
        <v>1</v>
      </c>
      <c r="AQ37" s="36"/>
      <c r="AR37" s="36"/>
      <c r="AS37" s="36" t="n">
        <f aca="false">AS36+1</f>
        <v>36791</v>
      </c>
      <c r="AT37" s="369" t="n">
        <f aca="false">+AT36+1</f>
        <v>36791</v>
      </c>
      <c r="AU37" s="36"/>
      <c r="AV37" s="333" t="n">
        <v>50000</v>
      </c>
      <c r="AW37" s="36"/>
      <c r="AX37" s="36" t="n">
        <v>30000</v>
      </c>
      <c r="AY37" s="36"/>
      <c r="AZ37" s="210" t="n">
        <f aca="false">+AX37+AV37</f>
        <v>80000</v>
      </c>
      <c r="BA37" s="333" t="str">
        <f aca="false">IF(+AH37-AV37=0,"",AH37-AV37)</f>
        <v/>
      </c>
      <c r="BB37" s="333" t="str">
        <f aca="false">IF(+AI37-AW37=0,"",AI37-AW37)</f>
        <v/>
      </c>
      <c r="BC37" s="210" t="e">
        <f aca="false">+BB37+BA37</f>
        <v>#VALUE!</v>
      </c>
      <c r="BD37" s="36"/>
      <c r="BE37" s="333" t="n">
        <v>50000</v>
      </c>
      <c r="BF37" s="36" t="n">
        <v>30000</v>
      </c>
      <c r="BG37" s="36" t="n">
        <f aca="false">+BE37+BF37</f>
        <v>80000</v>
      </c>
      <c r="BH37" s="210" t="n">
        <f aca="false">IF(ISNUMBER(BC37),0,AZ37-BG37)</f>
        <v>0</v>
      </c>
      <c r="BI37" s="36"/>
      <c r="BJ37" s="334" t="n">
        <f aca="false">IF(ISNUMBER(BC37),BC37,BH37)</f>
        <v>0</v>
      </c>
      <c r="BK37" s="335"/>
      <c r="BL37" s="336" t="s">
        <v>90</v>
      </c>
      <c r="BM37" s="337" t="n">
        <f aca="false">+BM36+1</f>
        <v>36791</v>
      </c>
      <c r="BN37" s="338"/>
      <c r="BO37" s="339" t="n">
        <f aca="false">+[1]Sheet1!Y667</f>
        <v>86</v>
      </c>
      <c r="BP37" s="307" t="n">
        <f aca="false">+[1]Sheet1!Z667</f>
        <v>65</v>
      </c>
      <c r="BQ37" s="340" t="n">
        <f aca="false">+(BO37+BP37)/2</f>
        <v>75.5</v>
      </c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</row>
    <row r="38" customFormat="false" ht="12.75" hidden="false" customHeight="false" outlineLevel="0" collapsed="false">
      <c r="A38" s="36" t="s">
        <v>90</v>
      </c>
      <c r="B38" s="325" t="n">
        <f aca="false">+B37+1</f>
        <v>23</v>
      </c>
      <c r="C38" s="326" t="n">
        <v>40000</v>
      </c>
      <c r="D38" s="364"/>
      <c r="E38" s="203"/>
      <c r="F38" s="364"/>
      <c r="G38" s="204" t="n">
        <v>0</v>
      </c>
      <c r="H38" s="204"/>
      <c r="I38" s="204"/>
      <c r="J38" s="204" t="n">
        <v>0</v>
      </c>
      <c r="K38" s="365" t="n">
        <f aca="false">SUM(C38:J38)</f>
        <v>40000</v>
      </c>
      <c r="L38" s="210"/>
      <c r="M38" s="326" t="n">
        <v>10000</v>
      </c>
      <c r="N38" s="366"/>
      <c r="O38" s="203"/>
      <c r="P38" s="366"/>
      <c r="Q38" s="198" t="n">
        <v>30000</v>
      </c>
      <c r="R38" s="198"/>
      <c r="S38" s="198"/>
      <c r="T38" s="198"/>
      <c r="U38" s="200" t="n">
        <f aca="false">SUM(M38:T38)</f>
        <v>40000</v>
      </c>
      <c r="V38" s="36"/>
      <c r="W38" s="201" t="n">
        <f aca="false">IF(AP38=1,0,IF((50000-M38-C38)&lt;0,0,50000-M38-C38))</f>
        <v>0</v>
      </c>
      <c r="X38" s="367"/>
      <c r="Y38" s="203" t="n">
        <v>0</v>
      </c>
      <c r="Z38" s="345"/>
      <c r="AA38" s="203" t="n">
        <v>0</v>
      </c>
      <c r="AB38" s="204" t="n">
        <v>0</v>
      </c>
      <c r="AC38" s="205" t="n">
        <v>0</v>
      </c>
      <c r="AD38" s="365" t="n">
        <f aca="false">SUM(W38:AC38)</f>
        <v>0</v>
      </c>
      <c r="AE38" s="36"/>
      <c r="AF38" s="368" t="n">
        <f aca="false">+AD38+U38+K38</f>
        <v>80000</v>
      </c>
      <c r="AG38" s="36"/>
      <c r="AH38" s="35" t="n">
        <f aca="false">C38+M38+W38</f>
        <v>50000</v>
      </c>
      <c r="AI38" s="36" t="n">
        <f aca="false">E38+O38+Y38</f>
        <v>0</v>
      </c>
      <c r="AJ38" s="169" t="n">
        <f aca="false">AC38+AB38+AA38+T38+S38+R38+Q38+J38+I38+H38+G38</f>
        <v>30000</v>
      </c>
      <c r="AK38" s="36"/>
      <c r="AL38" s="198" t="n">
        <f aca="false">C38+M38</f>
        <v>50000</v>
      </c>
      <c r="AM38" s="198" t="n">
        <f aca="false">W38</f>
        <v>0</v>
      </c>
      <c r="AN38" s="198" t="n">
        <f aca="false">SUM(AL38:AM38)</f>
        <v>50000</v>
      </c>
      <c r="AO38" s="36"/>
      <c r="AP38" s="307" t="n">
        <f aca="false">IF(now-1&gt;AS38,1,"")</f>
        <v>1</v>
      </c>
      <c r="AQ38" s="36"/>
      <c r="AR38" s="36"/>
      <c r="AS38" s="36" t="n">
        <f aca="false">AS37+1</f>
        <v>36792</v>
      </c>
      <c r="AT38" s="369" t="n">
        <f aca="false">+AT37+1</f>
        <v>36792</v>
      </c>
      <c r="AU38" s="36"/>
      <c r="AV38" s="333" t="n">
        <v>50000</v>
      </c>
      <c r="AW38" s="36"/>
      <c r="AX38" s="36" t="n">
        <v>30000</v>
      </c>
      <c r="AY38" s="36"/>
      <c r="AZ38" s="210" t="n">
        <f aca="false">+AX38+AV38</f>
        <v>80000</v>
      </c>
      <c r="BA38" s="333" t="str">
        <f aca="false">IF(+AH38-AV38=0,"",AH38-AV38)</f>
        <v/>
      </c>
      <c r="BB38" s="333" t="str">
        <f aca="false">IF(+AI38-AW38=0,"",AI38-AW38)</f>
        <v/>
      </c>
      <c r="BC38" s="210" t="e">
        <f aca="false">+BB38+BA38</f>
        <v>#VALUE!</v>
      </c>
      <c r="BD38" s="36"/>
      <c r="BE38" s="333" t="n">
        <v>50000</v>
      </c>
      <c r="BF38" s="36" t="n">
        <v>30000</v>
      </c>
      <c r="BG38" s="36" t="n">
        <f aca="false">+BE38+BF38</f>
        <v>80000</v>
      </c>
      <c r="BH38" s="210" t="n">
        <f aca="false">IF(ISNUMBER(BC38),0,AZ38-BG38)</f>
        <v>0</v>
      </c>
      <c r="BI38" s="36"/>
      <c r="BJ38" s="334" t="n">
        <f aca="false">IF(ISNUMBER(BC38),BC38,BH38)</f>
        <v>0</v>
      </c>
      <c r="BK38" s="335"/>
      <c r="BL38" s="336" t="s">
        <v>91</v>
      </c>
      <c r="BM38" s="337" t="n">
        <f aca="false">+BM37+1</f>
        <v>36792</v>
      </c>
      <c r="BN38" s="338"/>
      <c r="BO38" s="339" t="n">
        <f aca="false">+[1]Sheet1!Y668</f>
        <v>85</v>
      </c>
      <c r="BP38" s="307" t="n">
        <f aca="false">+[1]Sheet1!Z668</f>
        <v>64</v>
      </c>
      <c r="BQ38" s="340" t="n">
        <f aca="false">+(BO38+BP38)/2</f>
        <v>74.5</v>
      </c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</row>
    <row r="39" customFormat="false" ht="15" hidden="false" customHeight="true" outlineLevel="0" collapsed="false">
      <c r="A39" s="36" t="s">
        <v>91</v>
      </c>
      <c r="B39" s="325" t="n">
        <f aca="false">+B38+1</f>
        <v>24</v>
      </c>
      <c r="C39" s="326" t="n">
        <v>40000</v>
      </c>
      <c r="D39" s="364"/>
      <c r="E39" s="203"/>
      <c r="F39" s="364"/>
      <c r="G39" s="204" t="n">
        <v>0</v>
      </c>
      <c r="H39" s="204"/>
      <c r="I39" s="204"/>
      <c r="J39" s="204" t="n">
        <v>0</v>
      </c>
      <c r="K39" s="365" t="n">
        <f aca="false">SUM(C39:J39)</f>
        <v>40000</v>
      </c>
      <c r="L39" s="210"/>
      <c r="M39" s="326" t="n">
        <v>10000</v>
      </c>
      <c r="N39" s="366"/>
      <c r="O39" s="203"/>
      <c r="P39" s="366"/>
      <c r="Q39" s="198" t="n">
        <v>30000</v>
      </c>
      <c r="R39" s="198"/>
      <c r="S39" s="198"/>
      <c r="T39" s="198"/>
      <c r="U39" s="200" t="n">
        <f aca="false">SUM(M39:T39)</f>
        <v>40000</v>
      </c>
      <c r="V39" s="36"/>
      <c r="W39" s="201" t="n">
        <f aca="false">IF(AP39=1,0,IF((50000-M39-C39)&lt;0,0,50000-M39-C39))</f>
        <v>0</v>
      </c>
      <c r="X39" s="367"/>
      <c r="Y39" s="203" t="n">
        <v>0</v>
      </c>
      <c r="Z39" s="345"/>
      <c r="AA39" s="203" t="n">
        <v>0</v>
      </c>
      <c r="AB39" s="204" t="n">
        <v>0</v>
      </c>
      <c r="AC39" s="205" t="n">
        <v>0</v>
      </c>
      <c r="AD39" s="365" t="n">
        <f aca="false">SUM(W39:AC39)</f>
        <v>0</v>
      </c>
      <c r="AE39" s="36"/>
      <c r="AF39" s="368" t="n">
        <f aca="false">+AD39+U39+K39</f>
        <v>80000</v>
      </c>
      <c r="AG39" s="36"/>
      <c r="AH39" s="35" t="n">
        <f aca="false">C39+M39+W39</f>
        <v>50000</v>
      </c>
      <c r="AI39" s="36" t="n">
        <f aca="false">E39+O39+Y39</f>
        <v>0</v>
      </c>
      <c r="AJ39" s="169" t="n">
        <f aca="false">AC39+AB39+AA39+T39+S39+R39+Q39+J39+I39+H39+G39</f>
        <v>30000</v>
      </c>
      <c r="AK39" s="36"/>
      <c r="AL39" s="198" t="n">
        <f aca="false">C39+M39</f>
        <v>50000</v>
      </c>
      <c r="AM39" s="198" t="n">
        <f aca="false">W39</f>
        <v>0</v>
      </c>
      <c r="AN39" s="198" t="n">
        <f aca="false">SUM(AL39:AM39)</f>
        <v>50000</v>
      </c>
      <c r="AO39" s="36"/>
      <c r="AP39" s="307" t="n">
        <f aca="false">IF(now-1&gt;AS39,1,"")</f>
        <v>1</v>
      </c>
      <c r="AQ39" s="36"/>
      <c r="AR39" s="36"/>
      <c r="AS39" s="36" t="n">
        <f aca="false">AS38+1</f>
        <v>36793</v>
      </c>
      <c r="AT39" s="369" t="n">
        <f aca="false">+AT38+1</f>
        <v>36793</v>
      </c>
      <c r="AU39" s="36"/>
      <c r="AV39" s="333" t="n">
        <v>50000</v>
      </c>
      <c r="AW39" s="36"/>
      <c r="AX39" s="36" t="n">
        <v>30000</v>
      </c>
      <c r="AY39" s="36"/>
      <c r="AZ39" s="210" t="n">
        <f aca="false">+AX39+AV39</f>
        <v>80000</v>
      </c>
      <c r="BA39" s="333" t="str">
        <f aca="false">IF(+AH39-AV39=0,"",AH39-AV39)</f>
        <v/>
      </c>
      <c r="BB39" s="333" t="str">
        <f aca="false">IF(+AI39-AW39=0,"",AI39-AW39)</f>
        <v/>
      </c>
      <c r="BC39" s="210" t="e">
        <f aca="false">+BB39+BA39</f>
        <v>#VALUE!</v>
      </c>
      <c r="BD39" s="36"/>
      <c r="BE39" s="333" t="n">
        <v>50000</v>
      </c>
      <c r="BF39" s="36" t="n">
        <v>30000</v>
      </c>
      <c r="BG39" s="36" t="n">
        <f aca="false">+BE39+BF39</f>
        <v>80000</v>
      </c>
      <c r="BH39" s="210" t="n">
        <f aca="false">IF(ISNUMBER(BC39),0,AZ39-BG39)</f>
        <v>0</v>
      </c>
      <c r="BI39" s="36"/>
      <c r="BJ39" s="334" t="n">
        <f aca="false">IF(ISNUMBER(BC39),BC39,BH39)</f>
        <v>0</v>
      </c>
      <c r="BK39" s="335"/>
      <c r="BL39" s="336" t="s">
        <v>92</v>
      </c>
      <c r="BM39" s="337" t="n">
        <f aca="false">+BM38+1</f>
        <v>36793</v>
      </c>
      <c r="BN39" s="338"/>
      <c r="BO39" s="339" t="n">
        <f aca="false">+[1]Sheet1!Y669</f>
        <v>85</v>
      </c>
      <c r="BP39" s="307" t="n">
        <f aca="false">+[1]Sheet1!Z669</f>
        <v>64</v>
      </c>
      <c r="BQ39" s="340" t="n">
        <f aca="false">+(BO39+BP39)/2</f>
        <v>74.5</v>
      </c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</row>
    <row r="40" customFormat="false" ht="15" hidden="false" customHeight="true" outlineLevel="0" collapsed="false">
      <c r="A40" s="36" t="s">
        <v>92</v>
      </c>
      <c r="B40" s="325" t="n">
        <f aca="false">+B39+1</f>
        <v>25</v>
      </c>
      <c r="C40" s="326" t="n">
        <v>40000</v>
      </c>
      <c r="D40" s="364"/>
      <c r="E40" s="203"/>
      <c r="F40" s="364"/>
      <c r="G40" s="204" t="n">
        <v>0</v>
      </c>
      <c r="H40" s="204"/>
      <c r="I40" s="204"/>
      <c r="J40" s="204" t="n">
        <v>0</v>
      </c>
      <c r="K40" s="365" t="n">
        <f aca="false">SUM(C40:J40)</f>
        <v>40000</v>
      </c>
      <c r="L40" s="210"/>
      <c r="M40" s="326" t="n">
        <v>10000</v>
      </c>
      <c r="N40" s="366"/>
      <c r="O40" s="203"/>
      <c r="P40" s="366"/>
      <c r="Q40" s="198" t="n">
        <v>30000</v>
      </c>
      <c r="R40" s="198"/>
      <c r="S40" s="198"/>
      <c r="T40" s="198"/>
      <c r="U40" s="200" t="n">
        <f aca="false">SUM(M40:T40)</f>
        <v>40000</v>
      </c>
      <c r="V40" s="36"/>
      <c r="W40" s="201" t="n">
        <f aca="false">IF(AP40=1,0,IF((50000-M40-C40)&lt;0,0,50000-M40-C40))</f>
        <v>0</v>
      </c>
      <c r="X40" s="367"/>
      <c r="Y40" s="203" t="n">
        <v>0</v>
      </c>
      <c r="Z40" s="345"/>
      <c r="AA40" s="203" t="n">
        <v>0</v>
      </c>
      <c r="AB40" s="204" t="n">
        <v>0</v>
      </c>
      <c r="AC40" s="205" t="n">
        <v>0</v>
      </c>
      <c r="AD40" s="365" t="n">
        <f aca="false">SUM(W40:AC40)</f>
        <v>0</v>
      </c>
      <c r="AE40" s="36"/>
      <c r="AF40" s="368" t="n">
        <f aca="false">+AD40+U40+K40</f>
        <v>80000</v>
      </c>
      <c r="AG40" s="36"/>
      <c r="AH40" s="35" t="n">
        <f aca="false">C40+M40+W40</f>
        <v>50000</v>
      </c>
      <c r="AI40" s="36" t="n">
        <f aca="false">E40+O40+Y40</f>
        <v>0</v>
      </c>
      <c r="AJ40" s="169" t="n">
        <f aca="false">AC40+AB40+AA40+T40+S40+R40+Q40+J40+I40+H40+G40</f>
        <v>30000</v>
      </c>
      <c r="AK40" s="36"/>
      <c r="AL40" s="198" t="n">
        <f aca="false">C40+M40</f>
        <v>50000</v>
      </c>
      <c r="AM40" s="198" t="n">
        <f aca="false">W40</f>
        <v>0</v>
      </c>
      <c r="AN40" s="198" t="n">
        <f aca="false">SUM(AL40:AM40)</f>
        <v>50000</v>
      </c>
      <c r="AO40" s="36"/>
      <c r="AP40" s="307" t="n">
        <f aca="false">IF(now-1&gt;AS40,1,"")</f>
        <v>1</v>
      </c>
      <c r="AQ40" s="36"/>
      <c r="AR40" s="36"/>
      <c r="AS40" s="36" t="n">
        <f aca="false">AS39+1</f>
        <v>36794</v>
      </c>
      <c r="AT40" s="369" t="n">
        <f aca="false">+AT39+1</f>
        <v>36794</v>
      </c>
      <c r="AU40" s="36"/>
      <c r="AV40" s="333" t="n">
        <v>50000</v>
      </c>
      <c r="AW40" s="36"/>
      <c r="AX40" s="36" t="n">
        <v>30000</v>
      </c>
      <c r="AY40" s="36"/>
      <c r="AZ40" s="210" t="n">
        <f aca="false">+AX40+AV40</f>
        <v>80000</v>
      </c>
      <c r="BA40" s="333" t="str">
        <f aca="false">IF(+AH40-AV40=0,"",AH40-AV40)</f>
        <v/>
      </c>
      <c r="BB40" s="333" t="str">
        <f aca="false">IF(+AI40-AW40=0,"",AI40-AW40)</f>
        <v/>
      </c>
      <c r="BC40" s="210" t="e">
        <f aca="false">+BB40+BA40</f>
        <v>#VALUE!</v>
      </c>
      <c r="BD40" s="36"/>
      <c r="BE40" s="333" t="n">
        <v>50000</v>
      </c>
      <c r="BF40" s="36" t="n">
        <v>30000</v>
      </c>
      <c r="BG40" s="36" t="n">
        <f aca="false">+BE40+BF40</f>
        <v>80000</v>
      </c>
      <c r="BH40" s="210" t="n">
        <f aca="false">IF(ISNUMBER(BC40),0,AZ40-BG40)</f>
        <v>0</v>
      </c>
      <c r="BI40" s="36"/>
      <c r="BJ40" s="334" t="n">
        <f aca="false">IF(ISNUMBER(BC40),BC40,BH40)</f>
        <v>0</v>
      </c>
      <c r="BK40" s="335"/>
      <c r="BL40" s="336" t="s">
        <v>93</v>
      </c>
      <c r="BM40" s="337" t="n">
        <f aca="false">+BM39+1</f>
        <v>36794</v>
      </c>
      <c r="BN40" s="338"/>
      <c r="BO40" s="339" t="n">
        <f aca="false">+[1]Sheet1!Y670</f>
        <v>84</v>
      </c>
      <c r="BP40" s="307" t="n">
        <f aca="false">+[1]Sheet1!Z670</f>
        <v>63</v>
      </c>
      <c r="BQ40" s="340" t="n">
        <f aca="false">+(BO40+BP40)/2</f>
        <v>73.5</v>
      </c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</row>
    <row r="41" customFormat="false" ht="15" hidden="false" customHeight="true" outlineLevel="0" collapsed="false">
      <c r="A41" s="36" t="s">
        <v>93</v>
      </c>
      <c r="B41" s="325" t="n">
        <f aca="false">+B40+1</f>
        <v>26</v>
      </c>
      <c r="C41" s="326" t="n">
        <v>40000</v>
      </c>
      <c r="D41" s="364"/>
      <c r="E41" s="203"/>
      <c r="F41" s="364"/>
      <c r="G41" s="204" t="n">
        <v>0</v>
      </c>
      <c r="H41" s="204"/>
      <c r="I41" s="204"/>
      <c r="J41" s="204" t="n">
        <v>0</v>
      </c>
      <c r="K41" s="365" t="n">
        <f aca="false">SUM(C41:J41)</f>
        <v>40000</v>
      </c>
      <c r="L41" s="210"/>
      <c r="M41" s="326" t="n">
        <v>10000</v>
      </c>
      <c r="N41" s="366"/>
      <c r="O41" s="203"/>
      <c r="P41" s="366"/>
      <c r="Q41" s="198" t="n">
        <v>30000</v>
      </c>
      <c r="R41" s="198"/>
      <c r="S41" s="198"/>
      <c r="T41" s="198"/>
      <c r="U41" s="200" t="n">
        <f aca="false">SUM(M41:T41)</f>
        <v>40000</v>
      </c>
      <c r="V41" s="36"/>
      <c r="W41" s="201" t="n">
        <f aca="false">IF(AP41=1,0,IF((50000-M41-C41)&lt;0,0,50000-M41-C41))</f>
        <v>0</v>
      </c>
      <c r="X41" s="367"/>
      <c r="Y41" s="203" t="n">
        <v>0</v>
      </c>
      <c r="Z41" s="345"/>
      <c r="AA41" s="203" t="n">
        <v>0</v>
      </c>
      <c r="AB41" s="204"/>
      <c r="AC41" s="205" t="n">
        <v>0</v>
      </c>
      <c r="AD41" s="365" t="n">
        <f aca="false">SUM(W41:AC41)</f>
        <v>0</v>
      </c>
      <c r="AE41" s="36"/>
      <c r="AF41" s="368" t="n">
        <f aca="false">+AD41+U41+K41</f>
        <v>80000</v>
      </c>
      <c r="AG41" s="36"/>
      <c r="AH41" s="35" t="n">
        <f aca="false">C41+M41+W41</f>
        <v>50000</v>
      </c>
      <c r="AI41" s="36" t="n">
        <f aca="false">E41+O41+Y41</f>
        <v>0</v>
      </c>
      <c r="AJ41" s="169" t="n">
        <f aca="false">AC41+AB41+AA41+T41+S41+R41+Q41+J41+I41+H41+G41</f>
        <v>30000</v>
      </c>
      <c r="AK41" s="36"/>
      <c r="AL41" s="198" t="n">
        <f aca="false">C41+M41</f>
        <v>50000</v>
      </c>
      <c r="AM41" s="198" t="n">
        <f aca="false">W41</f>
        <v>0</v>
      </c>
      <c r="AN41" s="198" t="n">
        <f aca="false">SUM(AL41:AM41)</f>
        <v>50000</v>
      </c>
      <c r="AO41" s="36"/>
      <c r="AP41" s="307" t="n">
        <f aca="false">IF(now-1&gt;AS41,1,"")</f>
        <v>1</v>
      </c>
      <c r="AQ41" s="36"/>
      <c r="AR41" s="36"/>
      <c r="AS41" s="36" t="n">
        <f aca="false">AS40+1</f>
        <v>36795</v>
      </c>
      <c r="AT41" s="369" t="n">
        <f aca="false">+AT40+1</f>
        <v>36795</v>
      </c>
      <c r="AU41" s="36"/>
      <c r="AV41" s="333" t="n">
        <v>50000</v>
      </c>
      <c r="AW41" s="36"/>
      <c r="AX41" s="36" t="n">
        <v>30000</v>
      </c>
      <c r="AY41" s="36"/>
      <c r="AZ41" s="210" t="n">
        <f aca="false">+AX41+AV41</f>
        <v>80000</v>
      </c>
      <c r="BA41" s="333" t="str">
        <f aca="false">IF(+AH41-AV41=0,"",AH41-AV41)</f>
        <v/>
      </c>
      <c r="BB41" s="333" t="str">
        <f aca="false">IF(+AI41-AW41=0,"",AI41-AW41)</f>
        <v/>
      </c>
      <c r="BC41" s="210" t="e">
        <f aca="false">+BB41+BA41</f>
        <v>#VALUE!</v>
      </c>
      <c r="BD41" s="36"/>
      <c r="BE41" s="333" t="n">
        <v>50000</v>
      </c>
      <c r="BF41" s="36" t="n">
        <v>30000</v>
      </c>
      <c r="BG41" s="36" t="n">
        <f aca="false">+BE41+BF41</f>
        <v>80000</v>
      </c>
      <c r="BH41" s="210" t="n">
        <f aca="false">IF(ISNUMBER(BC41),0,AZ41-BG41)</f>
        <v>0</v>
      </c>
      <c r="BI41" s="36"/>
      <c r="BJ41" s="334" t="n">
        <f aca="false">IF(ISNUMBER(BC41),BC41,BH41)</f>
        <v>0</v>
      </c>
      <c r="BK41" s="335"/>
      <c r="BL41" s="336" t="s">
        <v>94</v>
      </c>
      <c r="BM41" s="337" t="n">
        <f aca="false">+BM40+1</f>
        <v>36795</v>
      </c>
      <c r="BN41" s="338"/>
      <c r="BO41" s="339" t="n">
        <f aca="false">+[1]Sheet1!Y671</f>
        <v>84</v>
      </c>
      <c r="BP41" s="307" t="n">
        <f aca="false">+[1]Sheet1!Z671</f>
        <v>63</v>
      </c>
      <c r="BQ41" s="340" t="n">
        <f aca="false">+(BO41+BP41)/2</f>
        <v>73.5</v>
      </c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</row>
    <row r="42" customFormat="false" ht="15" hidden="false" customHeight="true" outlineLevel="0" collapsed="false">
      <c r="A42" s="36" t="s">
        <v>94</v>
      </c>
      <c r="B42" s="325" t="n">
        <f aca="false">+B41+1</f>
        <v>27</v>
      </c>
      <c r="C42" s="326" t="n">
        <v>40000</v>
      </c>
      <c r="D42" s="364"/>
      <c r="E42" s="203"/>
      <c r="F42" s="364"/>
      <c r="G42" s="204" t="n">
        <v>0</v>
      </c>
      <c r="H42" s="204"/>
      <c r="I42" s="204"/>
      <c r="J42" s="204" t="n">
        <v>0</v>
      </c>
      <c r="K42" s="365" t="n">
        <f aca="false">SUM(C42:J42)</f>
        <v>40000</v>
      </c>
      <c r="L42" s="210"/>
      <c r="M42" s="326" t="n">
        <v>10000</v>
      </c>
      <c r="N42" s="366"/>
      <c r="O42" s="203"/>
      <c r="P42" s="366"/>
      <c r="Q42" s="198" t="n">
        <v>30000</v>
      </c>
      <c r="R42" s="198"/>
      <c r="S42" s="198"/>
      <c r="T42" s="198"/>
      <c r="U42" s="200" t="n">
        <f aca="false">SUM(M42:T42)</f>
        <v>40000</v>
      </c>
      <c r="V42" s="36"/>
      <c r="W42" s="201" t="n">
        <f aca="false">IF(AP42=1,0,IF((50000-M42-C42)&lt;0,0,50000-M42-C42))</f>
        <v>0</v>
      </c>
      <c r="X42" s="367"/>
      <c r="Y42" s="203" t="n">
        <v>0</v>
      </c>
      <c r="Z42" s="345"/>
      <c r="AA42" s="203" t="n">
        <v>0</v>
      </c>
      <c r="AB42" s="204"/>
      <c r="AC42" s="205" t="n">
        <v>0</v>
      </c>
      <c r="AD42" s="365" t="n">
        <f aca="false">SUM(W42:AC42)</f>
        <v>0</v>
      </c>
      <c r="AE42" s="36"/>
      <c r="AF42" s="368" t="n">
        <f aca="false">+AD42+U42+K42</f>
        <v>80000</v>
      </c>
      <c r="AG42" s="36"/>
      <c r="AH42" s="35" t="n">
        <f aca="false">C42+M42+W42</f>
        <v>50000</v>
      </c>
      <c r="AI42" s="36" t="n">
        <f aca="false">E42+O42+Y42</f>
        <v>0</v>
      </c>
      <c r="AJ42" s="169" t="n">
        <f aca="false">AC42+AB42+AA42+T42+S42+R42+Q42+J42+I42+H42+G42</f>
        <v>30000</v>
      </c>
      <c r="AK42" s="36"/>
      <c r="AL42" s="198" t="n">
        <f aca="false">C42+M42</f>
        <v>50000</v>
      </c>
      <c r="AM42" s="198" t="n">
        <f aca="false">W42</f>
        <v>0</v>
      </c>
      <c r="AN42" s="198" t="n">
        <f aca="false">SUM(AL42:AM42)</f>
        <v>50000</v>
      </c>
      <c r="AO42" s="36"/>
      <c r="AP42" s="307" t="n">
        <f aca="false">IF(now-1&gt;AS42,1,"")</f>
        <v>1</v>
      </c>
      <c r="AQ42" s="36"/>
      <c r="AR42" s="36"/>
      <c r="AS42" s="36" t="n">
        <f aca="false">AS41+1</f>
        <v>36796</v>
      </c>
      <c r="AT42" s="369" t="n">
        <f aca="false">+AT41+1</f>
        <v>36796</v>
      </c>
      <c r="AU42" s="36"/>
      <c r="AV42" s="333" t="n">
        <v>50000</v>
      </c>
      <c r="AW42" s="36"/>
      <c r="AX42" s="36" t="n">
        <v>30000</v>
      </c>
      <c r="AY42" s="36"/>
      <c r="AZ42" s="210" t="n">
        <f aca="false">+AX42+AV42</f>
        <v>80000</v>
      </c>
      <c r="BA42" s="333" t="str">
        <f aca="false">IF(+AH42-AV42=0,"",AH42-AV42)</f>
        <v/>
      </c>
      <c r="BB42" s="333" t="str">
        <f aca="false">IF(+AI42-AW42=0,"",AI42-AW42)</f>
        <v/>
      </c>
      <c r="BC42" s="210" t="e">
        <f aca="false">+BB42+BA42</f>
        <v>#VALUE!</v>
      </c>
      <c r="BD42" s="36"/>
      <c r="BE42" s="333" t="n">
        <v>50000</v>
      </c>
      <c r="BF42" s="36" t="n">
        <v>30000</v>
      </c>
      <c r="BG42" s="36" t="n">
        <f aca="false">+BE42+BF42</f>
        <v>80000</v>
      </c>
      <c r="BH42" s="210" t="n">
        <f aca="false">IF(ISNUMBER(BC42),0,AZ42-BG42)</f>
        <v>0</v>
      </c>
      <c r="BI42" s="36"/>
      <c r="BJ42" s="334" t="n">
        <f aca="false">IF(ISNUMBER(BC42),BC42,BH42)</f>
        <v>0</v>
      </c>
      <c r="BK42" s="335"/>
      <c r="BL42" s="336" t="s">
        <v>95</v>
      </c>
      <c r="BM42" s="337" t="n">
        <f aca="false">+BM41+1</f>
        <v>36796</v>
      </c>
      <c r="BN42" s="338"/>
      <c r="BO42" s="339" t="n">
        <f aca="false">+[1]Sheet1!Y672</f>
        <v>84</v>
      </c>
      <c r="BP42" s="307" t="n">
        <f aca="false">+[1]Sheet1!Z672</f>
        <v>63</v>
      </c>
      <c r="BQ42" s="340" t="n">
        <f aca="false">+(BO42+BP42)/2</f>
        <v>73.5</v>
      </c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5" hidden="false" customHeight="true" outlineLevel="0" collapsed="false">
      <c r="A43" s="36" t="s">
        <v>95</v>
      </c>
      <c r="B43" s="354" t="n">
        <f aca="false">+B42+1</f>
        <v>28</v>
      </c>
      <c r="C43" s="326" t="n">
        <v>40000</v>
      </c>
      <c r="D43" s="364"/>
      <c r="E43" s="203"/>
      <c r="F43" s="364"/>
      <c r="G43" s="204" t="n">
        <v>0</v>
      </c>
      <c r="H43" s="204"/>
      <c r="I43" s="193"/>
      <c r="J43" s="193" t="n">
        <v>0</v>
      </c>
      <c r="K43" s="194" t="n">
        <f aca="false">SUM(C43:J43)</f>
        <v>40000</v>
      </c>
      <c r="L43" s="195"/>
      <c r="M43" s="326" t="n">
        <v>10000</v>
      </c>
      <c r="N43" s="366"/>
      <c r="O43" s="203"/>
      <c r="P43" s="366"/>
      <c r="Q43" s="198" t="n">
        <v>30000</v>
      </c>
      <c r="R43" s="198"/>
      <c r="S43" s="198"/>
      <c r="T43" s="199"/>
      <c r="U43" s="200" t="n">
        <f aca="false">SUM(M43:T43)</f>
        <v>40000</v>
      </c>
      <c r="W43" s="201" t="n">
        <f aca="false">IF(AP43=1,0,IF((50000-M43-C43)&lt;0,0,50000-M43-C43))</f>
        <v>0</v>
      </c>
      <c r="X43" s="87"/>
      <c r="Y43" s="393" t="n">
        <v>0</v>
      </c>
      <c r="Z43" s="381"/>
      <c r="AA43" s="203" t="n">
        <v>0</v>
      </c>
      <c r="AB43" s="204"/>
      <c r="AC43" s="205" t="n">
        <v>0</v>
      </c>
      <c r="AD43" s="194" t="n">
        <f aca="false">SUM(W43:AC43)</f>
        <v>0</v>
      </c>
      <c r="AF43" s="394" t="n">
        <f aca="false">+AD43+U43+K43</f>
        <v>80000</v>
      </c>
      <c r="AH43" s="35" t="n">
        <f aca="false">C43+M43+W43</f>
        <v>50000</v>
      </c>
      <c r="AI43" s="1" t="n">
        <f aca="false">E43+O43+Y43</f>
        <v>0</v>
      </c>
      <c r="AJ43" s="38" t="n">
        <f aca="false">AC43+AB43+AA43+T43+S43+R43+Q43+J43+I43+H43+G43</f>
        <v>30000</v>
      </c>
      <c r="AL43" s="198" t="n">
        <f aca="false">C43+M43</f>
        <v>50000</v>
      </c>
      <c r="AM43" s="198" t="n">
        <f aca="false">W43</f>
        <v>0</v>
      </c>
      <c r="AN43" s="199" t="n">
        <f aca="false">SUM(AL43:AM43)</f>
        <v>50000</v>
      </c>
      <c r="AP43" s="161" t="n">
        <f aca="false">IF(now-1&gt;AS43,1,"")</f>
        <v>1</v>
      </c>
      <c r="AS43" s="1" t="n">
        <f aca="false">AS42+1</f>
        <v>36797</v>
      </c>
      <c r="AT43" s="332" t="n">
        <f aca="false">+AT42+1</f>
        <v>36797</v>
      </c>
      <c r="AV43" s="333" t="n">
        <v>50000</v>
      </c>
      <c r="AW43" s="36"/>
      <c r="AX43" s="36" t="n">
        <v>30000</v>
      </c>
      <c r="AY43" s="36"/>
      <c r="AZ43" s="210" t="n">
        <f aca="false">+AX43+AV43</f>
        <v>80000</v>
      </c>
      <c r="BA43" s="333" t="str">
        <f aca="false">IF(+AH43-AV43=0,"",AH43-AV43)</f>
        <v/>
      </c>
      <c r="BB43" s="333" t="str">
        <f aca="false">IF(+AI43-AW43=0,"",AI43-AW43)</f>
        <v/>
      </c>
      <c r="BC43" s="210" t="e">
        <f aca="false">+BB43+BA43</f>
        <v>#VALUE!</v>
      </c>
      <c r="BD43" s="36"/>
      <c r="BE43" s="333" t="n">
        <v>50000</v>
      </c>
      <c r="BF43" s="36" t="n">
        <v>30000</v>
      </c>
      <c r="BG43" s="36" t="n">
        <f aca="false">+BE43+BF43</f>
        <v>80000</v>
      </c>
      <c r="BH43" s="210" t="n">
        <f aca="false">IF(ISNUMBER(BC43),0,AZ43-BG43)</f>
        <v>0</v>
      </c>
      <c r="BI43" s="36"/>
      <c r="BJ43" s="334" t="n">
        <f aca="false">IF(ISNUMBER(BC43),BC43,BH43)</f>
        <v>0</v>
      </c>
      <c r="BK43" s="335"/>
      <c r="BL43" s="336" t="s">
        <v>96</v>
      </c>
      <c r="BM43" s="337" t="n">
        <f aca="false">+BM42+1</f>
        <v>36797</v>
      </c>
      <c r="BN43" s="338"/>
      <c r="BO43" s="339" t="n">
        <f aca="false">+[1]Sheet1!Y673</f>
        <v>84</v>
      </c>
      <c r="BP43" s="307" t="n">
        <f aca="false">+[1]Sheet1!Z673</f>
        <v>62</v>
      </c>
      <c r="BQ43" s="395" t="n">
        <f aca="false">+(BO43+BP43)/2</f>
        <v>73</v>
      </c>
    </row>
    <row r="44" customFormat="false" ht="15" hidden="false" customHeight="true" outlineLevel="0" collapsed="false">
      <c r="A44" s="36" t="s">
        <v>96</v>
      </c>
      <c r="B44" s="354" t="n">
        <f aca="false">+B43+1</f>
        <v>29</v>
      </c>
      <c r="C44" s="326" t="n">
        <v>40000</v>
      </c>
      <c r="D44" s="364"/>
      <c r="E44" s="203"/>
      <c r="F44" s="364"/>
      <c r="G44" s="204" t="n">
        <v>0</v>
      </c>
      <c r="H44" s="204"/>
      <c r="I44" s="193"/>
      <c r="J44" s="193" t="n">
        <v>0</v>
      </c>
      <c r="K44" s="194" t="n">
        <f aca="false">SUM(C44:J44)</f>
        <v>40000</v>
      </c>
      <c r="L44" s="195"/>
      <c r="M44" s="326" t="n">
        <v>10000</v>
      </c>
      <c r="N44" s="366"/>
      <c r="O44" s="203"/>
      <c r="P44" s="366"/>
      <c r="Q44" s="198" t="n">
        <v>30000</v>
      </c>
      <c r="R44" s="198"/>
      <c r="S44" s="198"/>
      <c r="T44" s="199"/>
      <c r="U44" s="200" t="n">
        <f aca="false">SUM(M44:T44)</f>
        <v>40000</v>
      </c>
      <c r="W44" s="201" t="n">
        <f aca="false">IF(AP44=1,0,IF((50000-M44-C44)&lt;0,0,50000-M44-C44))</f>
        <v>0</v>
      </c>
      <c r="X44" s="87"/>
      <c r="Y44" s="393" t="n">
        <v>0</v>
      </c>
      <c r="Z44" s="381"/>
      <c r="AA44" s="203" t="n">
        <v>0</v>
      </c>
      <c r="AB44" s="204"/>
      <c r="AC44" s="205" t="n">
        <v>0</v>
      </c>
      <c r="AD44" s="194" t="n">
        <f aca="false">SUM(W44:AC44)</f>
        <v>0</v>
      </c>
      <c r="AF44" s="394" t="n">
        <f aca="false">+AD44+U44+K44</f>
        <v>80000</v>
      </c>
      <c r="AH44" s="35" t="n">
        <f aca="false">C44+M44+W44</f>
        <v>50000</v>
      </c>
      <c r="AI44" s="1" t="n">
        <f aca="false">E44+O44+Y44</f>
        <v>0</v>
      </c>
      <c r="AJ44" s="38" t="n">
        <f aca="false">AC44+AB44+AA44+T44+S44+R44+Q44+J44+I44+H44+G44</f>
        <v>30000</v>
      </c>
      <c r="AL44" s="198" t="n">
        <f aca="false">C44+M44</f>
        <v>50000</v>
      </c>
      <c r="AM44" s="198" t="n">
        <f aca="false">W44</f>
        <v>0</v>
      </c>
      <c r="AN44" s="199" t="n">
        <f aca="false">SUM(AL44:AM44)</f>
        <v>50000</v>
      </c>
      <c r="AP44" s="161" t="n">
        <f aca="false">IF(now-1&gt;AS44,1,"")</f>
        <v>1</v>
      </c>
      <c r="AS44" s="1" t="n">
        <f aca="false">AS43+1</f>
        <v>36798</v>
      </c>
      <c r="AT44" s="332" t="n">
        <f aca="false">+AT43+1</f>
        <v>36798</v>
      </c>
      <c r="AV44" s="333" t="n">
        <v>50000</v>
      </c>
      <c r="AW44" s="36"/>
      <c r="AX44" s="36" t="n">
        <v>30000</v>
      </c>
      <c r="AY44" s="36"/>
      <c r="AZ44" s="210" t="n">
        <f aca="false">+AX44+AV44</f>
        <v>80000</v>
      </c>
      <c r="BA44" s="333" t="str">
        <f aca="false">IF(+AH44-AV44=0,"",AH44-AV44)</f>
        <v/>
      </c>
      <c r="BB44" s="333" t="str">
        <f aca="false">IF(+AI44-AW44=0,"",AI44-AW44)</f>
        <v/>
      </c>
      <c r="BC44" s="210" t="e">
        <f aca="false">+BB44+BA44</f>
        <v>#VALUE!</v>
      </c>
      <c r="BD44" s="36"/>
      <c r="BE44" s="333" t="n">
        <v>50000</v>
      </c>
      <c r="BF44" s="36" t="n">
        <v>30000</v>
      </c>
      <c r="BG44" s="36" t="n">
        <f aca="false">+BE44+BF44</f>
        <v>80000</v>
      </c>
      <c r="BH44" s="210" t="n">
        <f aca="false">IF(ISNUMBER(BC44),0,AZ44-BG44)</f>
        <v>0</v>
      </c>
      <c r="BI44" s="36"/>
      <c r="BJ44" s="334" t="n">
        <f aca="false">IF(ISNUMBER(BC44),BC44,BH44)</f>
        <v>0</v>
      </c>
      <c r="BK44" s="335"/>
      <c r="BL44" s="336" t="s">
        <v>90</v>
      </c>
      <c r="BM44" s="337" t="n">
        <f aca="false">+BM43+1</f>
        <v>36798</v>
      </c>
      <c r="BN44" s="338"/>
      <c r="BO44" s="339" t="n">
        <f aca="false">+[1]Sheet1!Y674</f>
        <v>83</v>
      </c>
      <c r="BP44" s="307" t="n">
        <f aca="false">+[1]Sheet1!Z674</f>
        <v>62</v>
      </c>
      <c r="BQ44" s="395" t="n">
        <f aca="false">+(BO44+BP44)/2</f>
        <v>72.5</v>
      </c>
    </row>
    <row r="45" customFormat="false" ht="15" hidden="false" customHeight="true" outlineLevel="0" collapsed="false">
      <c r="A45" s="36" t="s">
        <v>90</v>
      </c>
      <c r="B45" s="354" t="n">
        <f aca="false">+B44+1</f>
        <v>30</v>
      </c>
      <c r="C45" s="326" t="n">
        <v>40000</v>
      </c>
      <c r="D45" s="364"/>
      <c r="E45" s="203"/>
      <c r="F45" s="364"/>
      <c r="G45" s="204" t="n">
        <v>0</v>
      </c>
      <c r="H45" s="204"/>
      <c r="I45" s="193"/>
      <c r="J45" s="193" t="n">
        <v>0</v>
      </c>
      <c r="K45" s="194" t="n">
        <f aca="false">SUM(C45:J45)</f>
        <v>40000</v>
      </c>
      <c r="L45" s="195"/>
      <c r="M45" s="326" t="n">
        <v>10000</v>
      </c>
      <c r="N45" s="366"/>
      <c r="O45" s="203"/>
      <c r="P45" s="366"/>
      <c r="Q45" s="198" t="n">
        <v>30000</v>
      </c>
      <c r="R45" s="198" t="n">
        <v>0</v>
      </c>
      <c r="S45" s="198" t="n">
        <v>0</v>
      </c>
      <c r="T45" s="199" t="n">
        <v>0</v>
      </c>
      <c r="U45" s="200" t="n">
        <f aca="false">SUM(M45:T45)</f>
        <v>40000</v>
      </c>
      <c r="W45" s="201" t="n">
        <f aca="false">IF(AP45=1,0,IF((50000-M45-C45)&lt;0,0,50000-M45-C45))</f>
        <v>0</v>
      </c>
      <c r="X45" s="87"/>
      <c r="Y45" s="393" t="n">
        <v>0</v>
      </c>
      <c r="Z45" s="381"/>
      <c r="AA45" s="203" t="n">
        <v>0</v>
      </c>
      <c r="AB45" s="204"/>
      <c r="AC45" s="205" t="n">
        <v>0</v>
      </c>
      <c r="AD45" s="194" t="n">
        <f aca="false">SUM(W45:AC45)</f>
        <v>0</v>
      </c>
      <c r="AF45" s="394" t="n">
        <f aca="false">+AD45+U45+K45</f>
        <v>80000</v>
      </c>
      <c r="AH45" s="35" t="n">
        <f aca="false">C45+M45+W45</f>
        <v>50000</v>
      </c>
      <c r="AI45" s="1" t="n">
        <f aca="false">E45+O45+Y45</f>
        <v>0</v>
      </c>
      <c r="AJ45" s="38" t="n">
        <f aca="false">AC45+AB45+AA45+T45+S45+R45+Q45+J45+I45+H45+G45</f>
        <v>30000</v>
      </c>
      <c r="AL45" s="198" t="n">
        <f aca="false">C45+M45</f>
        <v>50000</v>
      </c>
      <c r="AM45" s="198" t="n">
        <f aca="false">W45</f>
        <v>0</v>
      </c>
      <c r="AN45" s="199" t="n">
        <f aca="false">SUM(AL45:AM45)</f>
        <v>50000</v>
      </c>
      <c r="AP45" s="161" t="str">
        <f aca="false">IF(now-1&gt;AS45,1,"")</f>
        <v/>
      </c>
      <c r="AS45" s="1" t="n">
        <f aca="false">AS44+1</f>
        <v>36799</v>
      </c>
      <c r="AT45" s="332" t="n">
        <f aca="false">+AT44+1</f>
        <v>36799</v>
      </c>
      <c r="AV45" s="333" t="n">
        <v>50000</v>
      </c>
      <c r="AW45" s="36"/>
      <c r="AX45" s="36" t="n">
        <v>30000</v>
      </c>
      <c r="AY45" s="36"/>
      <c r="AZ45" s="210" t="n">
        <f aca="false">+AX45+AV45</f>
        <v>80000</v>
      </c>
      <c r="BA45" s="333" t="str">
        <f aca="false">IF(+AH45-AV45=0,"",AH45-AV45)</f>
        <v/>
      </c>
      <c r="BB45" s="333" t="str">
        <f aca="false">IF(+AI45-AW45=0,"",AI45-AW45)</f>
        <v/>
      </c>
      <c r="BC45" s="210" t="e">
        <f aca="false">+BB45+BA45</f>
        <v>#VALUE!</v>
      </c>
      <c r="BD45" s="36"/>
      <c r="BE45" s="333" t="n">
        <v>50000</v>
      </c>
      <c r="BF45" s="36" t="n">
        <v>30000</v>
      </c>
      <c r="BG45" s="36" t="n">
        <f aca="false">+BE45+BF45</f>
        <v>80000</v>
      </c>
      <c r="BH45" s="210" t="n">
        <f aca="false">IF(ISNUMBER(BC45),0,AZ45-BG45)</f>
        <v>0</v>
      </c>
      <c r="BI45" s="36"/>
      <c r="BJ45" s="334" t="n">
        <f aca="false">IF(ISNUMBER(BC45),BC45,BH45)</f>
        <v>0</v>
      </c>
      <c r="BK45" s="335"/>
      <c r="BL45" s="336" t="s">
        <v>91</v>
      </c>
      <c r="BM45" s="337" t="n">
        <f aca="false">+BM44+1</f>
        <v>36799</v>
      </c>
      <c r="BN45" s="338"/>
      <c r="BO45" s="339" t="n">
        <f aca="false">+[1]Sheet1!Y675</f>
        <v>83</v>
      </c>
      <c r="BP45" s="307" t="n">
        <f aca="false">+[1]Sheet1!Z675</f>
        <v>61</v>
      </c>
      <c r="BQ45" s="395" t="n">
        <f aca="false">+(BO45+BP45)/2</f>
        <v>72</v>
      </c>
    </row>
    <row r="46" customFormat="false" ht="15" hidden="false" customHeight="true" outlineLevel="0" collapsed="false">
      <c r="A46" s="36" t="s">
        <v>91</v>
      </c>
      <c r="B46" s="354"/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/>
      <c r="N46" s="81"/>
      <c r="O46" s="328"/>
      <c r="P46" s="81"/>
      <c r="Q46" s="198"/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0</v>
      </c>
      <c r="W46" s="201" t="n">
        <v>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0</v>
      </c>
      <c r="AE46" s="36"/>
      <c r="AF46" s="222" t="n">
        <f aca="false">+AD46+U46+K46</f>
        <v>0</v>
      </c>
      <c r="AG46" s="36"/>
      <c r="AH46" s="170" t="n">
        <f aca="false">C46+M46+W46</f>
        <v>0</v>
      </c>
      <c r="AI46" s="172" t="n">
        <f aca="false">E46+O46+Y46</f>
        <v>0</v>
      </c>
      <c r="AJ46" s="51" t="n">
        <f aca="false">AC46+AB46+AA46+T46+S46+R46+Q46+J46+I46+H46+G46</f>
        <v>0</v>
      </c>
      <c r="AK46" s="36"/>
      <c r="AL46" s="198" t="n">
        <f aca="false">C46+M46</f>
        <v>0</v>
      </c>
      <c r="AM46" s="198" t="n">
        <f aca="false">W46</f>
        <v>0</v>
      </c>
      <c r="AN46" s="199" t="n">
        <f aca="false">SUM(AL46:AM46)</f>
        <v>0</v>
      </c>
      <c r="AO46" s="36"/>
      <c r="AP46" s="161" t="str">
        <f aca="false">IF(now-1&gt;AS46,1,"")</f>
        <v/>
      </c>
      <c r="AS46" s="1" t="n">
        <f aca="false">AS45+1</f>
        <v>36800</v>
      </c>
      <c r="AT46" s="332" t="n">
        <f aca="false">+AT45+1</f>
        <v>36800</v>
      </c>
      <c r="AU46" s="36"/>
      <c r="AV46" s="333"/>
      <c r="AW46" s="36"/>
      <c r="AX46" s="36"/>
      <c r="AY46" s="36"/>
      <c r="AZ46" s="210" t="n">
        <f aca="false">+AX46+AV46</f>
        <v>0</v>
      </c>
      <c r="BA46" s="333" t="str">
        <f aca="false">IF(+AH46-AV46=0,"",AH46-AV46)</f>
        <v/>
      </c>
      <c r="BB46" s="333" t="str">
        <f aca="false">IF(+AI46-AW46=0,"",AI46-AW46)</f>
        <v/>
      </c>
      <c r="BC46" s="210" t="e">
        <f aca="false">+BB46+BA46</f>
        <v>#VALUE!</v>
      </c>
      <c r="BD46" s="36"/>
      <c r="BE46" s="333"/>
      <c r="BF46" s="36"/>
      <c r="BG46" s="36" t="n">
        <f aca="false">+BE46+BF46</f>
        <v>0</v>
      </c>
      <c r="BH46" s="210" t="n">
        <f aca="false">IF(ISNUMBER(BC46),0,AZ46-BG46)</f>
        <v>0</v>
      </c>
      <c r="BI46" s="36"/>
      <c r="BJ46" s="334" t="n">
        <f aca="false">IF(ISNUMBER(BC46),BC46,BH46)</f>
        <v>0</v>
      </c>
      <c r="BK46" s="335"/>
      <c r="BL46" s="336" t="s">
        <v>92</v>
      </c>
      <c r="BM46" s="337" t="n">
        <f aca="false">+BM45+1</f>
        <v>36800</v>
      </c>
      <c r="BN46" s="338"/>
      <c r="BO46" s="339"/>
      <c r="BP46" s="307"/>
      <c r="BQ46" s="340" t="n">
        <f aca="false">+(BO46+BP46)/2</f>
        <v>0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1200000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0</v>
      </c>
      <c r="K48" s="158" t="n">
        <f aca="false">SUM(K16:K46)</f>
        <v>1200000</v>
      </c>
      <c r="L48" s="158"/>
      <c r="M48" s="158" t="n">
        <f aca="false">SUM(M16:M46)</f>
        <v>300000</v>
      </c>
      <c r="N48" s="158"/>
      <c r="O48" s="158" t="n">
        <f aca="false">SUM(O16:O46)</f>
        <v>0</v>
      </c>
      <c r="P48" s="158"/>
      <c r="Q48" s="158" t="n">
        <f aca="false">SUM(Q16:Q46)</f>
        <v>900000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1200000</v>
      </c>
      <c r="V48" s="158"/>
      <c r="W48" s="158" t="n">
        <f aca="false">SUM(W16:W46)</f>
        <v>0</v>
      </c>
      <c r="X48" s="158"/>
      <c r="Y48" s="158" t="n">
        <f aca="false">SUM(Y16:Y46)</f>
        <v>0</v>
      </c>
      <c r="Z48" s="158"/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0</v>
      </c>
      <c r="AE48" s="158"/>
      <c r="AF48" s="158" t="n">
        <f aca="false">SUM(AF16:AF47)</f>
        <v>2400000</v>
      </c>
      <c r="AG48" s="158"/>
      <c r="AH48" s="158" t="n">
        <f aca="false">SUM(AH16:AH47)</f>
        <v>1500000</v>
      </c>
      <c r="AI48" s="158" t="n">
        <f aca="false">SUM(AI16:AI47)</f>
        <v>0</v>
      </c>
      <c r="AJ48" s="158" t="n">
        <f aca="false">SUM(AJ16:AJ47)</f>
        <v>900000</v>
      </c>
      <c r="AK48" s="158"/>
      <c r="AL48" s="158" t="n">
        <f aca="false">SUM(AL16:AL46)</f>
        <v>1500000</v>
      </c>
      <c r="AM48" s="158" t="n">
        <f aca="false">SUM(AM16:AM46)</f>
        <v>0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SUM(BO16:BO46)/days</f>
        <v>87.3833333333333</v>
      </c>
      <c r="BP48" s="77" t="n">
        <f aca="false">SUM(BP16:BP46)/days</f>
        <v>66.3166666666667</v>
      </c>
      <c r="BQ48" s="77" t="n">
        <f aca="false">SUM(BQ16:BQ46)/days</f>
        <v>76.85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n">
        <f aca="false">+AH7</f>
        <v>0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40000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40000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40000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40000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40000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40000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DSUM(tufco,"wbtotal",cnt)+'Aug '!T58</f>
        <v>9304917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DSUM(tufco,"hplrtotal",cnt)+'Aug '!I61</f>
        <v>11255000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0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1160000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DSUM(tufco,"gdtotal",cnt)+'Aug '!T65</f>
        <v>3677121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I65+'Aug '!I66</f>
        <v>14932121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N20" activePane="bottomRight" state="frozen"/>
      <selection pane="topLeft" activeCell="A3" activeCellId="0" sqref="A3"/>
      <selection pane="topRight" activeCell="N3" activeCellId="0" sqref="N3"/>
      <selection pane="bottomLeft" activeCell="A20" activeCellId="0" sqref="A20"/>
      <selection pane="bottomRight" activeCell="V45" activeCellId="0" sqref="V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65000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36434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36465</v>
      </c>
      <c r="AS5" s="1" t="s">
        <v>6</v>
      </c>
      <c r="AU5" s="13" t="n">
        <f aca="false">time</f>
        <v>45926.9765010486</v>
      </c>
    </row>
    <row r="6" customFormat="false" ht="19.5" hidden="false" customHeight="false" outlineLevel="0" collapsed="false">
      <c r="A6" s="14" t="s">
        <v>112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36465</v>
      </c>
      <c r="AT6" s="16" t="n">
        <f aca="true">NOW()</f>
        <v>45926.9765010486</v>
      </c>
      <c r="AU6" s="13" t="n">
        <v>0.5</v>
      </c>
    </row>
    <row r="7" customFormat="false" ht="16.5" hidden="false" customHeight="false" outlineLevel="0" collapsed="false">
      <c r="A7" s="187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96"/>
    </row>
    <row r="10" customFormat="false" ht="15.75" hidden="false" customHeight="true" outlineLevel="0" collapsed="false">
      <c r="B10" s="41" t="s">
        <v>16</v>
      </c>
      <c r="D10" s="42"/>
      <c r="H10" s="42" t="s">
        <v>113</v>
      </c>
      <c r="J10" s="43" t="n">
        <f aca="false">hplr</f>
        <v>65000</v>
      </c>
      <c r="L10" s="41" t="s">
        <v>18</v>
      </c>
      <c r="N10" s="42"/>
      <c r="R10" s="42" t="str">
        <f aca="false">H10</f>
        <v>October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176"/>
    </row>
    <row r="11" customFormat="false" ht="9.75" hidden="false" customHeight="tru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2015000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28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29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s">
        <v>37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4132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3.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" t="n">
        <v>1</v>
      </c>
      <c r="B16" s="326" t="n">
        <v>30000</v>
      </c>
      <c r="C16" s="397"/>
      <c r="D16" s="393" t="n">
        <v>0</v>
      </c>
      <c r="E16" s="397"/>
      <c r="F16" s="193" t="n">
        <v>70000</v>
      </c>
      <c r="G16" s="193" t="n">
        <v>0</v>
      </c>
      <c r="H16" s="193" t="n">
        <v>0</v>
      </c>
      <c r="I16" s="193" t="n">
        <v>0</v>
      </c>
      <c r="J16" s="194" t="n">
        <f aca="false">SUM(B16:I16)</f>
        <v>100000</v>
      </c>
      <c r="K16" s="195"/>
      <c r="L16" s="196" t="n">
        <v>45000</v>
      </c>
      <c r="M16" s="197"/>
      <c r="N16" s="393" t="n">
        <v>0</v>
      </c>
      <c r="O16" s="197"/>
      <c r="P16" s="198" t="n">
        <v>0</v>
      </c>
      <c r="Q16" s="199" t="n">
        <v>0</v>
      </c>
      <c r="R16" s="199" t="n">
        <v>0</v>
      </c>
      <c r="S16" s="199" t="n">
        <v>0</v>
      </c>
      <c r="T16" s="200" t="n">
        <f aca="false">SUM(L16:S16)</f>
        <v>45000</v>
      </c>
      <c r="V16" s="201" t="n">
        <v>0</v>
      </c>
      <c r="W16" s="202"/>
      <c r="X16" s="393" t="n">
        <v>0</v>
      </c>
      <c r="Y16" s="398"/>
      <c r="Z16" s="203" t="n">
        <v>0</v>
      </c>
      <c r="AA16" s="204" t="n">
        <v>0</v>
      </c>
      <c r="AB16" s="205" t="n">
        <v>0</v>
      </c>
      <c r="AC16" s="194" t="n">
        <f aca="false">SUM(V16:AB16)</f>
        <v>0</v>
      </c>
      <c r="AE16" s="394" t="n">
        <f aca="false">+AC16+T16+J16</f>
        <v>145000</v>
      </c>
      <c r="AG16" s="41" t="n">
        <f aca="false">B16+L16+V16</f>
        <v>75000</v>
      </c>
      <c r="AH16" s="1" t="n">
        <f aca="false">D16+N16+X16</f>
        <v>0</v>
      </c>
      <c r="AI16" s="38" t="n">
        <f aca="false">AB16+AA16+Z16+S16+R16+Q16+P16+I16+H16+G16+F16</f>
        <v>70000</v>
      </c>
      <c r="AK16" s="198" t="n">
        <f aca="false">B16+L16</f>
        <v>75000</v>
      </c>
      <c r="AL16" s="198" t="n">
        <f aca="false">V16</f>
        <v>0</v>
      </c>
      <c r="AM16" s="199" t="n">
        <f aca="false">SUM(AK16:AL16)</f>
        <v>75000</v>
      </c>
      <c r="AO16" s="1" t="n">
        <f aca="false">IF(now&gt;AR16-1,1,"")</f>
        <v>1</v>
      </c>
      <c r="AR16" s="1" t="n">
        <v>36434</v>
      </c>
      <c r="AS16" s="399" t="n">
        <v>36434</v>
      </c>
    </row>
    <row r="17" customFormat="false" ht="15" hidden="false" customHeight="true" outlineLevel="0" collapsed="false">
      <c r="A17" s="1" t="n">
        <f aca="false">+A16+1</f>
        <v>2</v>
      </c>
      <c r="B17" s="326" t="n">
        <v>79417</v>
      </c>
      <c r="C17" s="397"/>
      <c r="D17" s="393" t="n">
        <v>0</v>
      </c>
      <c r="E17" s="397"/>
      <c r="F17" s="193" t="n">
        <v>0</v>
      </c>
      <c r="G17" s="193" t="n">
        <v>0</v>
      </c>
      <c r="H17" s="193" t="n">
        <v>0</v>
      </c>
      <c r="I17" s="193" t="n">
        <f aca="false">I16</f>
        <v>0</v>
      </c>
      <c r="J17" s="194" t="n">
        <f aca="false">SUM(B17:I17)</f>
        <v>79417</v>
      </c>
      <c r="K17" s="195"/>
      <c r="L17" s="196" t="n">
        <v>45000</v>
      </c>
      <c r="M17" s="197"/>
      <c r="N17" s="393" t="n">
        <v>0</v>
      </c>
      <c r="O17" s="197"/>
      <c r="P17" s="198" t="n">
        <v>0</v>
      </c>
      <c r="Q17" s="199" t="n">
        <f aca="false">Q16</f>
        <v>0</v>
      </c>
      <c r="R17" s="199" t="n">
        <v>0</v>
      </c>
      <c r="S17" s="199" t="n">
        <v>0</v>
      </c>
      <c r="T17" s="200" t="n">
        <f aca="false">SUM(L17:S17)</f>
        <v>45000</v>
      </c>
      <c r="V17" s="201" t="n">
        <v>0</v>
      </c>
      <c r="W17" s="202"/>
      <c r="X17" s="393" t="n">
        <v>0</v>
      </c>
      <c r="Y17" s="398"/>
      <c r="Z17" s="203" t="n">
        <v>0</v>
      </c>
      <c r="AA17" s="204" t="n">
        <v>0</v>
      </c>
      <c r="AB17" s="205" t="n">
        <v>0</v>
      </c>
      <c r="AC17" s="194" t="n">
        <f aca="false">SUM(V17:AB17)</f>
        <v>0</v>
      </c>
      <c r="AE17" s="394" t="n">
        <f aca="false">+AC17+T17+J17</f>
        <v>124417</v>
      </c>
      <c r="AG17" s="41" t="n">
        <f aca="false">B17+L17+V17</f>
        <v>124417</v>
      </c>
      <c r="AH17" s="1" t="n">
        <f aca="false">D17+N17+X17</f>
        <v>0</v>
      </c>
      <c r="AI17" s="38" t="n">
        <f aca="false">AB17+AA17+Z17+S17+R17+Q17+P17+I17+H17+G17+F17</f>
        <v>0</v>
      </c>
      <c r="AK17" s="198" t="n">
        <f aca="false">B17+L17</f>
        <v>124417</v>
      </c>
      <c r="AL17" s="198" t="n">
        <f aca="false">V17</f>
        <v>0</v>
      </c>
      <c r="AM17" s="199" t="n">
        <f aca="false">SUM(AK17:AL17)</f>
        <v>124417</v>
      </c>
      <c r="AO17" s="1" t="n">
        <f aca="false">IF(now-1&gt;AR17,1,"")</f>
        <v>1</v>
      </c>
      <c r="AR17" s="1" t="n">
        <v>36435</v>
      </c>
      <c r="AS17" s="399" t="n">
        <v>36435</v>
      </c>
    </row>
    <row r="18" customFormat="false" ht="15" hidden="false" customHeight="true" outlineLevel="0" collapsed="false">
      <c r="A18" s="1" t="n">
        <f aca="false">+A17+1</f>
        <v>3</v>
      </c>
      <c r="B18" s="326" t="n">
        <v>75000</v>
      </c>
      <c r="C18" s="397"/>
      <c r="D18" s="393" t="n">
        <v>0</v>
      </c>
      <c r="E18" s="397"/>
      <c r="F18" s="193" t="n">
        <v>0</v>
      </c>
      <c r="G18" s="193" t="n">
        <v>0</v>
      </c>
      <c r="H18" s="193" t="n">
        <v>0</v>
      </c>
      <c r="I18" s="193" t="n">
        <f aca="false">I17</f>
        <v>0</v>
      </c>
      <c r="J18" s="194" t="n">
        <f aca="false">SUM(B18:I18)</f>
        <v>75000</v>
      </c>
      <c r="K18" s="195"/>
      <c r="L18" s="196" t="n">
        <v>45000</v>
      </c>
      <c r="M18" s="197"/>
      <c r="N18" s="393" t="n">
        <v>0</v>
      </c>
      <c r="O18" s="197"/>
      <c r="P18" s="198" t="n">
        <v>0</v>
      </c>
      <c r="Q18" s="199" t="n">
        <f aca="false">Q17</f>
        <v>0</v>
      </c>
      <c r="R18" s="199" t="n">
        <v>0</v>
      </c>
      <c r="S18" s="199" t="n">
        <v>0</v>
      </c>
      <c r="T18" s="200" t="n">
        <f aca="false">SUM(L18:S18)</f>
        <v>45000</v>
      </c>
      <c r="V18" s="201" t="n">
        <v>0</v>
      </c>
      <c r="W18" s="202"/>
      <c r="X18" s="393" t="n">
        <v>0</v>
      </c>
      <c r="Y18" s="398"/>
      <c r="Z18" s="203" t="n">
        <v>0</v>
      </c>
      <c r="AA18" s="204" t="n">
        <v>0</v>
      </c>
      <c r="AB18" s="205" t="n">
        <v>0</v>
      </c>
      <c r="AC18" s="194" t="n">
        <f aca="false">SUM(V18:AB18)</f>
        <v>0</v>
      </c>
      <c r="AE18" s="394" t="n">
        <f aca="false">+AC18+T18+J18</f>
        <v>120000</v>
      </c>
      <c r="AG18" s="41" t="n">
        <f aca="false">B18+L18+V18</f>
        <v>120000</v>
      </c>
      <c r="AH18" s="1" t="n">
        <f aca="false">D18+N18+X18</f>
        <v>0</v>
      </c>
      <c r="AI18" s="38" t="n">
        <f aca="false">AB18+AA18+Z18+S18+R18+Q18+P18+I18+H18+G18+F18</f>
        <v>0</v>
      </c>
      <c r="AK18" s="198" t="n">
        <f aca="false">B18+L18</f>
        <v>120000</v>
      </c>
      <c r="AL18" s="198" t="n">
        <f aca="false">V18</f>
        <v>0</v>
      </c>
      <c r="AM18" s="199" t="n">
        <f aca="false">SUM(AK18:AL18)</f>
        <v>120000</v>
      </c>
      <c r="AO18" s="1" t="n">
        <f aca="false">IF(now-1&gt;AR18,1,"")</f>
        <v>1</v>
      </c>
      <c r="AR18" s="1" t="n">
        <v>36436</v>
      </c>
      <c r="AS18" s="399" t="n">
        <v>36436</v>
      </c>
    </row>
    <row r="19" customFormat="false" ht="15" hidden="false" customHeight="true" outlineLevel="0" collapsed="false">
      <c r="A19" s="1" t="n">
        <f aca="false">+A18+1</f>
        <v>4</v>
      </c>
      <c r="B19" s="326" t="n">
        <v>24167</v>
      </c>
      <c r="C19" s="397"/>
      <c r="D19" s="393" t="n">
        <v>0</v>
      </c>
      <c r="E19" s="397"/>
      <c r="F19" s="193" t="n">
        <v>30000</v>
      </c>
      <c r="G19" s="193" t="n">
        <v>0</v>
      </c>
      <c r="H19" s="193" t="n">
        <v>0</v>
      </c>
      <c r="I19" s="193" t="n">
        <f aca="false">I18</f>
        <v>0</v>
      </c>
      <c r="J19" s="194" t="n">
        <f aca="false">SUM(B19:I19)</f>
        <v>54167</v>
      </c>
      <c r="K19" s="195"/>
      <c r="L19" s="196" t="n">
        <v>0</v>
      </c>
      <c r="M19" s="197"/>
      <c r="N19" s="393" t="n">
        <v>0</v>
      </c>
      <c r="O19" s="197"/>
      <c r="P19" s="198" t="n">
        <v>40000</v>
      </c>
      <c r="Q19" s="199" t="n">
        <f aca="false">Q18</f>
        <v>0</v>
      </c>
      <c r="R19" s="199" t="n">
        <v>0</v>
      </c>
      <c r="S19" s="199" t="n">
        <v>0</v>
      </c>
      <c r="T19" s="200" t="n">
        <f aca="false">SUM(L19:S19)</f>
        <v>40000</v>
      </c>
      <c r="V19" s="201" t="n">
        <v>0</v>
      </c>
      <c r="W19" s="202"/>
      <c r="X19" s="393" t="n">
        <v>0</v>
      </c>
      <c r="Y19" s="398"/>
      <c r="Z19" s="203" t="n">
        <f aca="false">70000-P19-F19</f>
        <v>0</v>
      </c>
      <c r="AA19" s="204" t="n">
        <v>0</v>
      </c>
      <c r="AB19" s="205" t="n">
        <v>0</v>
      </c>
      <c r="AC19" s="194" t="n">
        <f aca="false">SUM(V19:AB19)</f>
        <v>0</v>
      </c>
      <c r="AE19" s="394" t="n">
        <f aca="false">+AC19+T19+J19</f>
        <v>94167</v>
      </c>
      <c r="AG19" s="41" t="n">
        <f aca="false">B19+L19+V19</f>
        <v>24167</v>
      </c>
      <c r="AH19" s="1" t="n">
        <f aca="false">D19+N19+X19</f>
        <v>0</v>
      </c>
      <c r="AI19" s="38" t="n">
        <f aca="false">AB19+AA19+Z19+S19+R19+Q19+P19+I19+H19+G19+F19</f>
        <v>70000</v>
      </c>
      <c r="AK19" s="198" t="n">
        <f aca="false">B19+L19</f>
        <v>24167</v>
      </c>
      <c r="AL19" s="198" t="n">
        <f aca="false">V19</f>
        <v>0</v>
      </c>
      <c r="AM19" s="199" t="n">
        <f aca="false">SUM(AK19:AL19)</f>
        <v>24167</v>
      </c>
      <c r="AO19" s="1" t="n">
        <f aca="false">IF(now-1&gt;AR19,1,"")</f>
        <v>1</v>
      </c>
      <c r="AR19" s="1" t="n">
        <v>36437</v>
      </c>
      <c r="AS19" s="399" t="n">
        <v>36437</v>
      </c>
    </row>
    <row r="20" customFormat="false" ht="15" hidden="false" customHeight="true" outlineLevel="0" collapsed="false">
      <c r="A20" s="1" t="n">
        <f aca="false">+A19+1</f>
        <v>5</v>
      </c>
      <c r="B20" s="326" t="n">
        <v>50000</v>
      </c>
      <c r="C20" s="397"/>
      <c r="D20" s="393" t="n">
        <v>0</v>
      </c>
      <c r="E20" s="397"/>
      <c r="F20" s="193" t="n">
        <v>70000</v>
      </c>
      <c r="G20" s="193" t="n">
        <v>0</v>
      </c>
      <c r="H20" s="193" t="n">
        <v>0</v>
      </c>
      <c r="I20" s="193" t="n">
        <f aca="false">I19</f>
        <v>0</v>
      </c>
      <c r="J20" s="194" t="n">
        <f aca="false">SUM(B20:I20)</f>
        <v>120000</v>
      </c>
      <c r="K20" s="195"/>
      <c r="L20" s="196" t="n">
        <v>45000</v>
      </c>
      <c r="M20" s="197"/>
      <c r="N20" s="393" t="n">
        <v>0</v>
      </c>
      <c r="O20" s="197"/>
      <c r="P20" s="198" t="n">
        <v>0</v>
      </c>
      <c r="Q20" s="199" t="n">
        <f aca="false">Q19</f>
        <v>0</v>
      </c>
      <c r="R20" s="199" t="n">
        <v>0</v>
      </c>
      <c r="S20" s="199" t="n">
        <v>0</v>
      </c>
      <c r="T20" s="200" t="n">
        <f aca="false">SUM(L20:S20)</f>
        <v>45000</v>
      </c>
      <c r="V20" s="201" t="n">
        <v>0</v>
      </c>
      <c r="W20" s="202"/>
      <c r="X20" s="393" t="n">
        <v>0</v>
      </c>
      <c r="Y20" s="398"/>
      <c r="Z20" s="203" t="n">
        <f aca="false">70000-P20-F20</f>
        <v>0</v>
      </c>
      <c r="AA20" s="204" t="n">
        <v>0</v>
      </c>
      <c r="AB20" s="205" t="n">
        <v>0</v>
      </c>
      <c r="AC20" s="194" t="n">
        <f aca="false">SUM(V20:AB20)</f>
        <v>0</v>
      </c>
      <c r="AE20" s="394" t="n">
        <f aca="false">+AC20+T20+J20</f>
        <v>165000</v>
      </c>
      <c r="AG20" s="41" t="n">
        <f aca="false">B20+L20+V20</f>
        <v>95000</v>
      </c>
      <c r="AH20" s="1" t="n">
        <f aca="false">D20+N20+X20</f>
        <v>0</v>
      </c>
      <c r="AI20" s="38" t="n">
        <f aca="false">AB20+AA20+Z20+S20+R20+Q20+P20+I20+H20+G20+F20</f>
        <v>70000</v>
      </c>
      <c r="AK20" s="198" t="n">
        <f aca="false">B20+L20</f>
        <v>95000</v>
      </c>
      <c r="AL20" s="198" t="n">
        <f aca="false">V20</f>
        <v>0</v>
      </c>
      <c r="AM20" s="199" t="n">
        <f aca="false">SUM(AK20:AL20)</f>
        <v>95000</v>
      </c>
      <c r="AO20" s="1" t="n">
        <f aca="false">IF(now-1&gt;AR20,1,"")</f>
        <v>1</v>
      </c>
      <c r="AR20" s="1" t="n">
        <v>36438</v>
      </c>
      <c r="AS20" s="399" t="n">
        <v>36438</v>
      </c>
    </row>
    <row r="21" customFormat="false" ht="15" hidden="false" customHeight="true" outlineLevel="0" collapsed="false">
      <c r="A21" s="1" t="n">
        <f aca="false">+A20+1</f>
        <v>6</v>
      </c>
      <c r="B21" s="326" t="n">
        <v>110000</v>
      </c>
      <c r="C21" s="397"/>
      <c r="D21" s="393" t="n">
        <v>0</v>
      </c>
      <c r="E21" s="397"/>
      <c r="F21" s="193" t="n">
        <v>10000</v>
      </c>
      <c r="G21" s="193" t="n">
        <v>0</v>
      </c>
      <c r="H21" s="193" t="n">
        <v>0</v>
      </c>
      <c r="I21" s="193" t="n">
        <f aca="false">I20</f>
        <v>0</v>
      </c>
      <c r="J21" s="194" t="n">
        <f aca="false">SUM(B21:I21)</f>
        <v>120000</v>
      </c>
      <c r="K21" s="195"/>
      <c r="L21" s="196" t="n">
        <v>0</v>
      </c>
      <c r="M21" s="197"/>
      <c r="N21" s="393" t="n">
        <v>0</v>
      </c>
      <c r="O21" s="197"/>
      <c r="P21" s="198" t="n">
        <v>60000</v>
      </c>
      <c r="Q21" s="199" t="n">
        <f aca="false">Q20</f>
        <v>0</v>
      </c>
      <c r="R21" s="199" t="n">
        <v>0</v>
      </c>
      <c r="S21" s="199" t="n">
        <v>0</v>
      </c>
      <c r="T21" s="200" t="n">
        <f aca="false">SUM(L21:S21)</f>
        <v>60000</v>
      </c>
      <c r="V21" s="201" t="n">
        <v>0</v>
      </c>
      <c r="W21" s="202"/>
      <c r="X21" s="393" t="n">
        <v>0</v>
      </c>
      <c r="Y21" s="398"/>
      <c r="Z21" s="203" t="n">
        <f aca="false">70000-P21-F21</f>
        <v>0</v>
      </c>
      <c r="AA21" s="204" t="n">
        <v>0</v>
      </c>
      <c r="AB21" s="205" t="n">
        <v>0</v>
      </c>
      <c r="AC21" s="194" t="n">
        <f aca="false">SUM(V21:AB21)</f>
        <v>0</v>
      </c>
      <c r="AE21" s="394" t="n">
        <f aca="false">+AC21+T21+J21</f>
        <v>180000</v>
      </c>
      <c r="AG21" s="41" t="n">
        <f aca="false">B21+L21+V21</f>
        <v>110000</v>
      </c>
      <c r="AH21" s="1" t="n">
        <f aca="false">D21+N21+X21</f>
        <v>0</v>
      </c>
      <c r="AI21" s="38" t="n">
        <f aca="false">AB21+AA21+Z21+S21+R21+Q21+P21+I21+H21+G21+F21</f>
        <v>70000</v>
      </c>
      <c r="AK21" s="198" t="n">
        <f aca="false">B21+L21</f>
        <v>110000</v>
      </c>
      <c r="AL21" s="198" t="n">
        <f aca="false">V21</f>
        <v>0</v>
      </c>
      <c r="AM21" s="199" t="n">
        <f aca="false">SUM(AK21:AL21)</f>
        <v>110000</v>
      </c>
      <c r="AO21" s="1" t="n">
        <f aca="false">IF(now-1&gt;AR21,1,"")</f>
        <v>1</v>
      </c>
      <c r="AR21" s="1" t="n">
        <v>36439</v>
      </c>
      <c r="AS21" s="399" t="n">
        <v>36439</v>
      </c>
    </row>
    <row r="22" customFormat="false" ht="15" hidden="false" customHeight="true" outlineLevel="0" collapsed="false">
      <c r="A22" s="1" t="n">
        <f aca="false">+A21+1</f>
        <v>7</v>
      </c>
      <c r="B22" s="326" t="n">
        <v>80000</v>
      </c>
      <c r="C22" s="397"/>
      <c r="D22" s="393" t="n">
        <v>0</v>
      </c>
      <c r="E22" s="397"/>
      <c r="F22" s="193" t="n">
        <v>10000</v>
      </c>
      <c r="G22" s="193" t="n">
        <v>0</v>
      </c>
      <c r="H22" s="193" t="n">
        <v>0</v>
      </c>
      <c r="I22" s="193" t="n">
        <f aca="false">I21</f>
        <v>0</v>
      </c>
      <c r="J22" s="194" t="n">
        <f aca="false">SUM(B22:I22)</f>
        <v>90000</v>
      </c>
      <c r="K22" s="195"/>
      <c r="L22" s="196" t="n">
        <v>0</v>
      </c>
      <c r="M22" s="197"/>
      <c r="N22" s="393" t="n">
        <v>0</v>
      </c>
      <c r="O22" s="197"/>
      <c r="P22" s="198" t="n">
        <v>60000</v>
      </c>
      <c r="Q22" s="199" t="n">
        <f aca="false">Q21</f>
        <v>0</v>
      </c>
      <c r="R22" s="199" t="n">
        <v>0</v>
      </c>
      <c r="S22" s="199" t="n">
        <v>0</v>
      </c>
      <c r="T22" s="200" t="n">
        <f aca="false">SUM(L22:S22)</f>
        <v>60000</v>
      </c>
      <c r="V22" s="201" t="n">
        <v>0</v>
      </c>
      <c r="W22" s="202"/>
      <c r="X22" s="393" t="n">
        <v>0</v>
      </c>
      <c r="Y22" s="398"/>
      <c r="Z22" s="203" t="n">
        <f aca="false">70000-P22-F22</f>
        <v>0</v>
      </c>
      <c r="AA22" s="204" t="n">
        <v>0</v>
      </c>
      <c r="AB22" s="205" t="n">
        <v>0</v>
      </c>
      <c r="AC22" s="194" t="n">
        <f aca="false">SUM(V22:AB22)</f>
        <v>0</v>
      </c>
      <c r="AE22" s="394" t="n">
        <f aca="false">+AC22+T22+J22</f>
        <v>150000</v>
      </c>
      <c r="AG22" s="41" t="n">
        <f aca="false">B22+L22+V22</f>
        <v>80000</v>
      </c>
      <c r="AH22" s="1" t="n">
        <f aca="false">D22+N22+X22</f>
        <v>0</v>
      </c>
      <c r="AI22" s="38" t="n">
        <f aca="false">AB22+AA22+Z22+S22+R22+Q22+P22+I22+H22+G22+F22</f>
        <v>70000</v>
      </c>
      <c r="AK22" s="198" t="n">
        <f aca="false">B22+L22</f>
        <v>80000</v>
      </c>
      <c r="AL22" s="198" t="n">
        <f aca="false">V22</f>
        <v>0</v>
      </c>
      <c r="AM22" s="199" t="n">
        <f aca="false">SUM(AK22:AL22)</f>
        <v>80000</v>
      </c>
      <c r="AO22" s="1" t="n">
        <f aca="false">IF(now-1&gt;AR22,1,"")</f>
        <v>1</v>
      </c>
      <c r="AR22" s="1" t="n">
        <v>36440</v>
      </c>
      <c r="AS22" s="399" t="n">
        <v>36440</v>
      </c>
    </row>
    <row r="23" customFormat="false" ht="15" hidden="false" customHeight="true" outlineLevel="0" collapsed="false">
      <c r="A23" s="1" t="n">
        <f aca="false">+A22+1</f>
        <v>8</v>
      </c>
      <c r="B23" s="326" t="n">
        <v>62500</v>
      </c>
      <c r="C23" s="397"/>
      <c r="D23" s="393" t="n">
        <v>0</v>
      </c>
      <c r="E23" s="397"/>
      <c r="F23" s="193" t="n">
        <v>40000</v>
      </c>
      <c r="G23" s="193" t="n">
        <v>0</v>
      </c>
      <c r="H23" s="193" t="n">
        <v>0</v>
      </c>
      <c r="I23" s="193" t="n">
        <f aca="false">I22</f>
        <v>0</v>
      </c>
      <c r="J23" s="194" t="n">
        <f aca="false">SUM(B23:I23)</f>
        <v>102500</v>
      </c>
      <c r="K23" s="195"/>
      <c r="L23" s="196" t="n">
        <v>0</v>
      </c>
      <c r="M23" s="197"/>
      <c r="N23" s="393" t="n">
        <v>0</v>
      </c>
      <c r="O23" s="197"/>
      <c r="P23" s="198" t="n">
        <v>30000</v>
      </c>
      <c r="Q23" s="199" t="n">
        <f aca="false">Q22</f>
        <v>0</v>
      </c>
      <c r="R23" s="199" t="n">
        <v>0</v>
      </c>
      <c r="S23" s="199" t="n">
        <v>0</v>
      </c>
      <c r="T23" s="200" t="n">
        <f aca="false">SUM(L23:S23)</f>
        <v>30000</v>
      </c>
      <c r="V23" s="201" t="n">
        <v>0</v>
      </c>
      <c r="W23" s="202"/>
      <c r="X23" s="393" t="n">
        <v>0</v>
      </c>
      <c r="Y23" s="398"/>
      <c r="Z23" s="203" t="n">
        <f aca="false">70000-P23-F23</f>
        <v>0</v>
      </c>
      <c r="AA23" s="204" t="n">
        <v>0</v>
      </c>
      <c r="AB23" s="205" t="n">
        <v>0</v>
      </c>
      <c r="AC23" s="194" t="n">
        <f aca="false">SUM(V23:AB23)</f>
        <v>0</v>
      </c>
      <c r="AE23" s="394" t="n">
        <f aca="false">+AC23+T23+J23</f>
        <v>132500</v>
      </c>
      <c r="AG23" s="41" t="n">
        <f aca="false">B23+L23+V23</f>
        <v>62500</v>
      </c>
      <c r="AH23" s="1" t="n">
        <f aca="false">D23+N23+X23</f>
        <v>0</v>
      </c>
      <c r="AI23" s="38" t="n">
        <f aca="false">AB23+AA23+Z23+S23+R23+Q23+P23+I23+H23+G23+F23</f>
        <v>70000</v>
      </c>
      <c r="AK23" s="198" t="n">
        <f aca="false">B23+L23</f>
        <v>62500</v>
      </c>
      <c r="AL23" s="198" t="n">
        <f aca="false">V23</f>
        <v>0</v>
      </c>
      <c r="AM23" s="199" t="n">
        <f aca="false">SUM(AK23:AL23)</f>
        <v>62500</v>
      </c>
      <c r="AO23" s="1" t="n">
        <f aca="false">IF(now-1&gt;AR23,1,"")</f>
        <v>1</v>
      </c>
      <c r="AR23" s="1" t="n">
        <v>36441</v>
      </c>
      <c r="AS23" s="399" t="n">
        <v>36441</v>
      </c>
    </row>
    <row r="24" customFormat="false" ht="15" hidden="false" customHeight="true" outlineLevel="0" collapsed="false">
      <c r="A24" s="1" t="n">
        <f aca="false">+A23+1</f>
        <v>9</v>
      </c>
      <c r="B24" s="326" t="n">
        <v>113333</v>
      </c>
      <c r="C24" s="397"/>
      <c r="D24" s="393" t="n">
        <v>0</v>
      </c>
      <c r="E24" s="397"/>
      <c r="F24" s="193" t="n">
        <v>0</v>
      </c>
      <c r="G24" s="193" t="n">
        <v>0</v>
      </c>
      <c r="H24" s="193" t="n">
        <v>0</v>
      </c>
      <c r="I24" s="193" t="n">
        <f aca="false">I23</f>
        <v>0</v>
      </c>
      <c r="J24" s="194" t="n">
        <f aca="false">SUM(B24:I24)</f>
        <v>113333</v>
      </c>
      <c r="K24" s="195"/>
      <c r="L24" s="196" t="n">
        <v>0</v>
      </c>
      <c r="M24" s="197"/>
      <c r="N24" s="393" t="n">
        <v>0</v>
      </c>
      <c r="O24" s="197"/>
      <c r="P24" s="198" t="n">
        <v>30000</v>
      </c>
      <c r="Q24" s="199" t="n">
        <f aca="false">Q23</f>
        <v>0</v>
      </c>
      <c r="R24" s="199" t="n">
        <v>0</v>
      </c>
      <c r="S24" s="199" t="n">
        <v>0</v>
      </c>
      <c r="T24" s="200" t="n">
        <f aca="false">SUM(L24:S24)</f>
        <v>30000</v>
      </c>
      <c r="V24" s="201" t="n">
        <v>0</v>
      </c>
      <c r="W24" s="202"/>
      <c r="X24" s="393" t="n">
        <v>0</v>
      </c>
      <c r="Y24" s="398"/>
      <c r="Z24" s="203" t="n">
        <v>0</v>
      </c>
      <c r="AA24" s="204" t="n">
        <v>0</v>
      </c>
      <c r="AB24" s="205" t="n">
        <v>0</v>
      </c>
      <c r="AC24" s="194" t="n">
        <f aca="false">SUM(V24:AB24)</f>
        <v>0</v>
      </c>
      <c r="AE24" s="394" t="n">
        <f aca="false">+AC24+T24+J24</f>
        <v>143333</v>
      </c>
      <c r="AG24" s="41" t="n">
        <f aca="false">B24+L24+V24</f>
        <v>113333</v>
      </c>
      <c r="AH24" s="1" t="n">
        <f aca="false">D24+N24+X24</f>
        <v>0</v>
      </c>
      <c r="AI24" s="38" t="n">
        <f aca="false">AB24+AA24+Z24+S24+R24+Q24+P24+I24+H24+G24+F24</f>
        <v>30000</v>
      </c>
      <c r="AK24" s="198" t="n">
        <f aca="false">B24+L24</f>
        <v>113333</v>
      </c>
      <c r="AL24" s="198" t="n">
        <f aca="false">V24</f>
        <v>0</v>
      </c>
      <c r="AM24" s="199" t="n">
        <f aca="false">SUM(AK24:AL24)</f>
        <v>113333</v>
      </c>
      <c r="AO24" s="1" t="n">
        <f aca="false">IF(now-1&gt;AR24,1,"")</f>
        <v>1</v>
      </c>
      <c r="AR24" s="1" t="n">
        <v>36442</v>
      </c>
      <c r="AS24" s="399" t="n">
        <v>36442</v>
      </c>
    </row>
    <row r="25" customFormat="false" ht="15" hidden="false" customHeight="true" outlineLevel="0" collapsed="false">
      <c r="A25" s="1" t="n">
        <f aca="false">+A24+1</f>
        <v>10</v>
      </c>
      <c r="B25" s="326" t="n">
        <v>90000</v>
      </c>
      <c r="C25" s="397"/>
      <c r="D25" s="393" t="n">
        <v>0</v>
      </c>
      <c r="E25" s="397"/>
      <c r="F25" s="193" t="n">
        <v>30000</v>
      </c>
      <c r="G25" s="193" t="n">
        <v>0</v>
      </c>
      <c r="H25" s="193" t="n">
        <v>0</v>
      </c>
      <c r="I25" s="193" t="n">
        <f aca="false">I24</f>
        <v>0</v>
      </c>
      <c r="J25" s="194" t="n">
        <f aca="false">SUM(B25:I25)</f>
        <v>120000</v>
      </c>
      <c r="K25" s="195"/>
      <c r="L25" s="196" t="n">
        <v>52500</v>
      </c>
      <c r="M25" s="197"/>
      <c r="N25" s="393" t="n">
        <v>0</v>
      </c>
      <c r="O25" s="197"/>
      <c r="P25" s="198" t="n">
        <v>0</v>
      </c>
      <c r="Q25" s="199" t="n">
        <f aca="false">Q24</f>
        <v>0</v>
      </c>
      <c r="R25" s="199" t="n">
        <v>0</v>
      </c>
      <c r="S25" s="199" t="n">
        <v>0</v>
      </c>
      <c r="T25" s="200" t="n">
        <f aca="false">SUM(L25:S25)</f>
        <v>52500</v>
      </c>
      <c r="V25" s="201" t="n">
        <v>0</v>
      </c>
      <c r="W25" s="202"/>
      <c r="X25" s="393" t="n">
        <v>0</v>
      </c>
      <c r="Y25" s="398"/>
      <c r="Z25" s="203" t="n">
        <v>0</v>
      </c>
      <c r="AA25" s="204" t="n">
        <v>0</v>
      </c>
      <c r="AB25" s="205" t="n">
        <v>0</v>
      </c>
      <c r="AC25" s="194" t="n">
        <f aca="false">SUM(V25:AB25)</f>
        <v>0</v>
      </c>
      <c r="AE25" s="394" t="n">
        <f aca="false">+AC25+T25+J25</f>
        <v>172500</v>
      </c>
      <c r="AG25" s="41" t="n">
        <f aca="false">B25+L25+V25</f>
        <v>142500</v>
      </c>
      <c r="AH25" s="1" t="n">
        <f aca="false">D25+N25+X25</f>
        <v>0</v>
      </c>
      <c r="AI25" s="38" t="n">
        <f aca="false">AB25+AA25+Z25+S25+R25+Q25+P25+I25+H25+G25+F25</f>
        <v>30000</v>
      </c>
      <c r="AK25" s="198" t="n">
        <f aca="false">B25+L25</f>
        <v>142500</v>
      </c>
      <c r="AL25" s="198" t="n">
        <f aca="false">V25</f>
        <v>0</v>
      </c>
      <c r="AM25" s="199" t="n">
        <f aca="false">SUM(AK25:AL25)</f>
        <v>142500</v>
      </c>
      <c r="AO25" s="1" t="n">
        <f aca="false">IF(now-1&gt;AR25,1,"")</f>
        <v>1</v>
      </c>
      <c r="AR25" s="1" t="n">
        <v>36443</v>
      </c>
      <c r="AS25" s="399" t="n">
        <v>36443</v>
      </c>
    </row>
    <row r="26" customFormat="false" ht="15" hidden="false" customHeight="true" outlineLevel="0" collapsed="false">
      <c r="A26" s="1" t="n">
        <f aca="false">+A25+1</f>
        <v>11</v>
      </c>
      <c r="B26" s="326" t="n">
        <v>50000</v>
      </c>
      <c r="C26" s="397"/>
      <c r="D26" s="393" t="n">
        <v>0</v>
      </c>
      <c r="E26" s="397"/>
      <c r="F26" s="193" t="n">
        <v>70000</v>
      </c>
      <c r="G26" s="193" t="n">
        <v>0</v>
      </c>
      <c r="H26" s="193" t="n">
        <v>0</v>
      </c>
      <c r="I26" s="193" t="n">
        <f aca="false">I25</f>
        <v>0</v>
      </c>
      <c r="J26" s="194" t="n">
        <f aca="false">SUM(B26:I26)</f>
        <v>120000</v>
      </c>
      <c r="K26" s="195"/>
      <c r="L26" s="196" t="n">
        <v>60000</v>
      </c>
      <c r="M26" s="197"/>
      <c r="N26" s="393" t="n">
        <v>0</v>
      </c>
      <c r="O26" s="197"/>
      <c r="P26" s="198" t="n">
        <v>0</v>
      </c>
      <c r="Q26" s="199" t="n">
        <f aca="false">Q25</f>
        <v>0</v>
      </c>
      <c r="R26" s="199" t="n">
        <v>0</v>
      </c>
      <c r="S26" s="199" t="n">
        <v>0</v>
      </c>
      <c r="T26" s="200" t="n">
        <f aca="false">SUM(L26:S26)</f>
        <v>60000</v>
      </c>
      <c r="V26" s="201" t="n">
        <v>0</v>
      </c>
      <c r="W26" s="202"/>
      <c r="X26" s="393" t="n">
        <v>0</v>
      </c>
      <c r="Y26" s="398"/>
      <c r="Z26" s="203" t="n">
        <f aca="false">70000-P26-F26</f>
        <v>0</v>
      </c>
      <c r="AA26" s="204" t="n">
        <v>0</v>
      </c>
      <c r="AB26" s="205" t="n">
        <v>0</v>
      </c>
      <c r="AC26" s="194" t="n">
        <f aca="false">SUM(V26:AB26)</f>
        <v>0</v>
      </c>
      <c r="AE26" s="394" t="n">
        <f aca="false">+AC26+T26+J26</f>
        <v>180000</v>
      </c>
      <c r="AG26" s="41" t="n">
        <f aca="false">B26+L26+V26</f>
        <v>110000</v>
      </c>
      <c r="AH26" s="1" t="n">
        <f aca="false">D26+N26+X26</f>
        <v>0</v>
      </c>
      <c r="AI26" s="38" t="n">
        <f aca="false">AB26+AA26+Z26+S26+R26+Q26+P26+I26+H26+G26+F26</f>
        <v>70000</v>
      </c>
      <c r="AK26" s="198" t="n">
        <f aca="false">B26+L26</f>
        <v>110000</v>
      </c>
      <c r="AL26" s="198" t="n">
        <f aca="false">V26</f>
        <v>0</v>
      </c>
      <c r="AM26" s="199" t="n">
        <f aca="false">SUM(AK26:AL26)</f>
        <v>110000</v>
      </c>
      <c r="AO26" s="1" t="n">
        <f aca="false">IF(now-1&gt;AR26,1,"")</f>
        <v>1</v>
      </c>
      <c r="AR26" s="1" t="n">
        <v>36444</v>
      </c>
      <c r="AS26" s="399" t="n">
        <v>36444</v>
      </c>
    </row>
    <row r="27" customFormat="false" ht="15" hidden="false" customHeight="true" outlineLevel="0" collapsed="false">
      <c r="A27" s="1" t="n">
        <f aca="false">+A26+1</f>
        <v>12</v>
      </c>
      <c r="B27" s="326" t="n">
        <v>42000</v>
      </c>
      <c r="C27" s="397"/>
      <c r="D27" s="393" t="n">
        <v>20000</v>
      </c>
      <c r="E27" s="397"/>
      <c r="F27" s="193" t="n">
        <v>38000</v>
      </c>
      <c r="G27" s="193" t="n">
        <v>0</v>
      </c>
      <c r="H27" s="193" t="n">
        <v>0</v>
      </c>
      <c r="I27" s="193" t="n">
        <v>20000</v>
      </c>
      <c r="J27" s="194" t="n">
        <f aca="false">SUM(B27:I27)</f>
        <v>120000</v>
      </c>
      <c r="K27" s="195"/>
      <c r="L27" s="196" t="n">
        <v>0</v>
      </c>
      <c r="M27" s="197"/>
      <c r="N27" s="393" t="n">
        <v>0</v>
      </c>
      <c r="O27" s="197"/>
      <c r="P27" s="198" t="n">
        <v>59450</v>
      </c>
      <c r="Q27" s="199" t="n">
        <f aca="false">Q26</f>
        <v>0</v>
      </c>
      <c r="R27" s="199" t="n">
        <v>0</v>
      </c>
      <c r="S27" s="199" t="n">
        <v>0</v>
      </c>
      <c r="T27" s="200" t="n">
        <f aca="false">SUM(L27:S27)</f>
        <v>59450</v>
      </c>
      <c r="V27" s="201" t="n">
        <v>0</v>
      </c>
      <c r="W27" s="202"/>
      <c r="X27" s="393" t="n">
        <v>0</v>
      </c>
      <c r="Y27" s="398"/>
      <c r="Z27" s="203" t="n">
        <v>0</v>
      </c>
      <c r="AA27" s="204" t="n">
        <v>0</v>
      </c>
      <c r="AB27" s="205" t="n">
        <v>0</v>
      </c>
      <c r="AC27" s="194" t="n">
        <f aca="false">SUM(V27:AB27)</f>
        <v>0</v>
      </c>
      <c r="AE27" s="394" t="n">
        <f aca="false">+AC27+T27+J27</f>
        <v>179450</v>
      </c>
      <c r="AG27" s="41" t="n">
        <f aca="false">B27+L27+V27</f>
        <v>42000</v>
      </c>
      <c r="AH27" s="1" t="n">
        <f aca="false">D27+N27+X27</f>
        <v>20000</v>
      </c>
      <c r="AI27" s="38" t="n">
        <f aca="false">AB27+AA27+Z27+S27+R27+Q27+P27+I27+H27+G27+F27</f>
        <v>117450</v>
      </c>
      <c r="AK27" s="198" t="n">
        <f aca="false">B27+L27</f>
        <v>42000</v>
      </c>
      <c r="AL27" s="198" t="n">
        <f aca="false">V27</f>
        <v>0</v>
      </c>
      <c r="AM27" s="199" t="n">
        <f aca="false">SUM(AK27:AL27)</f>
        <v>42000</v>
      </c>
      <c r="AO27" s="1" t="n">
        <f aca="false">IF(now-1&gt;AR27,1,"")</f>
        <v>1</v>
      </c>
      <c r="AR27" s="1" t="n">
        <v>36445</v>
      </c>
      <c r="AS27" s="399" t="n">
        <v>36445</v>
      </c>
    </row>
    <row r="28" customFormat="false" ht="15" hidden="false" customHeight="true" outlineLevel="0" collapsed="false">
      <c r="A28" s="1" t="n">
        <f aca="false">+A27+1</f>
        <v>13</v>
      </c>
      <c r="B28" s="326" t="n">
        <v>35000</v>
      </c>
      <c r="C28" s="397"/>
      <c r="D28" s="393" t="n">
        <v>25000</v>
      </c>
      <c r="E28" s="397"/>
      <c r="F28" s="193" t="n">
        <v>40000</v>
      </c>
      <c r="G28" s="193" t="n">
        <v>0</v>
      </c>
      <c r="H28" s="193" t="n">
        <v>0</v>
      </c>
      <c r="I28" s="193" t="n">
        <v>20000</v>
      </c>
      <c r="J28" s="194" t="n">
        <f aca="false">SUM(B28:I28)</f>
        <v>120000</v>
      </c>
      <c r="K28" s="195"/>
      <c r="L28" s="196" t="n">
        <v>0</v>
      </c>
      <c r="M28" s="197"/>
      <c r="N28" s="393" t="n">
        <v>0</v>
      </c>
      <c r="O28" s="197"/>
      <c r="P28" s="198" t="n">
        <v>59992</v>
      </c>
      <c r="Q28" s="199" t="n">
        <f aca="false">Q27</f>
        <v>0</v>
      </c>
      <c r="R28" s="199" t="n">
        <v>0</v>
      </c>
      <c r="S28" s="199" t="n">
        <v>0</v>
      </c>
      <c r="T28" s="200" t="n">
        <f aca="false">SUM(L28:S28)</f>
        <v>59992</v>
      </c>
      <c r="V28" s="201" t="n">
        <v>0</v>
      </c>
      <c r="W28" s="202"/>
      <c r="X28" s="393" t="n">
        <v>0</v>
      </c>
      <c r="Y28" s="398"/>
      <c r="Z28" s="203" t="n">
        <v>0</v>
      </c>
      <c r="AA28" s="204" t="n">
        <v>0</v>
      </c>
      <c r="AB28" s="205" t="n">
        <v>0</v>
      </c>
      <c r="AC28" s="194" t="n">
        <f aca="false">SUM(V28:AB28)</f>
        <v>0</v>
      </c>
      <c r="AE28" s="394" t="n">
        <f aca="false">+AC28+T28+J28</f>
        <v>179992</v>
      </c>
      <c r="AG28" s="41" t="n">
        <f aca="false">B28+L28+V28</f>
        <v>35000</v>
      </c>
      <c r="AH28" s="1" t="n">
        <f aca="false">D28+N28+X28</f>
        <v>25000</v>
      </c>
      <c r="AI28" s="38" t="n">
        <f aca="false">AB28+AA28+Z28+S28+R28+Q28+P28+I28+H28+G28+F28</f>
        <v>119992</v>
      </c>
      <c r="AK28" s="198" t="n">
        <f aca="false">B28+L28</f>
        <v>35000</v>
      </c>
      <c r="AL28" s="198" t="n">
        <f aca="false">V28</f>
        <v>0</v>
      </c>
      <c r="AM28" s="199" t="n">
        <f aca="false">SUM(AK28:AL28)</f>
        <v>35000</v>
      </c>
      <c r="AO28" s="1" t="n">
        <f aca="false">IF(now-1&gt;AR28,1,"")</f>
        <v>1</v>
      </c>
      <c r="AR28" s="1" t="n">
        <v>36446</v>
      </c>
      <c r="AS28" s="399" t="n">
        <v>36446</v>
      </c>
    </row>
    <row r="29" customFormat="false" ht="15" hidden="false" customHeight="true" outlineLevel="0" collapsed="false">
      <c r="A29" s="1" t="n">
        <f aca="false">+A28+1</f>
        <v>14</v>
      </c>
      <c r="B29" s="326" t="n">
        <v>5000</v>
      </c>
      <c r="C29" s="397"/>
      <c r="D29" s="393" t="n">
        <v>25000</v>
      </c>
      <c r="E29" s="397"/>
      <c r="F29" s="193" t="n">
        <v>70000</v>
      </c>
      <c r="G29" s="193" t="n">
        <v>0</v>
      </c>
      <c r="H29" s="193" t="n">
        <v>0</v>
      </c>
      <c r="I29" s="193" t="n">
        <v>20000</v>
      </c>
      <c r="J29" s="194" t="n">
        <f aca="false">SUM(B29:I29)</f>
        <v>120000</v>
      </c>
      <c r="K29" s="195"/>
      <c r="L29" s="196" t="n">
        <v>60000</v>
      </c>
      <c r="M29" s="197"/>
      <c r="N29" s="393" t="n">
        <v>0</v>
      </c>
      <c r="O29" s="197"/>
      <c r="P29" s="198" t="n">
        <v>0</v>
      </c>
      <c r="Q29" s="199" t="n">
        <f aca="false">Q28</f>
        <v>0</v>
      </c>
      <c r="R29" s="199" t="n">
        <v>0</v>
      </c>
      <c r="S29" s="199" t="n">
        <v>0</v>
      </c>
      <c r="T29" s="200" t="n">
        <f aca="false">SUM(L29:S29)</f>
        <v>60000</v>
      </c>
      <c r="V29" s="201" t="n">
        <v>0</v>
      </c>
      <c r="W29" s="202"/>
      <c r="X29" s="393" t="n">
        <v>0</v>
      </c>
      <c r="Y29" s="398"/>
      <c r="Z29" s="203" t="n">
        <f aca="false">70000-P29-F29</f>
        <v>0</v>
      </c>
      <c r="AA29" s="204" t="n">
        <v>0</v>
      </c>
      <c r="AB29" s="205" t="n">
        <v>0</v>
      </c>
      <c r="AC29" s="194" t="n">
        <f aca="false">SUM(V29:AB29)</f>
        <v>0</v>
      </c>
      <c r="AE29" s="394" t="n">
        <f aca="false">+AC29+T29+J29</f>
        <v>180000</v>
      </c>
      <c r="AG29" s="41" t="n">
        <f aca="false">B29+L29+V29</f>
        <v>65000</v>
      </c>
      <c r="AH29" s="1" t="n">
        <f aca="false">D29+N29+X29</f>
        <v>25000</v>
      </c>
      <c r="AI29" s="38" t="n">
        <f aca="false">AB29+AA29+Z29+S29+R29+Q29+P29+I29+H29+G29+F29</f>
        <v>90000</v>
      </c>
      <c r="AK29" s="198" t="n">
        <f aca="false">B29+L29</f>
        <v>65000</v>
      </c>
      <c r="AL29" s="198" t="n">
        <f aca="false">V29</f>
        <v>0</v>
      </c>
      <c r="AM29" s="199" t="n">
        <f aca="false">SUM(AK29:AL29)</f>
        <v>65000</v>
      </c>
      <c r="AO29" s="1" t="n">
        <f aca="false">IF(now-1&gt;AR29,1,"")</f>
        <v>1</v>
      </c>
      <c r="AR29" s="1" t="n">
        <v>36447</v>
      </c>
      <c r="AS29" s="399" t="n">
        <v>36447</v>
      </c>
    </row>
    <row r="30" customFormat="false" ht="15" hidden="false" customHeight="true" outlineLevel="0" collapsed="false">
      <c r="A30" s="1" t="n">
        <f aca="false">+A29+1</f>
        <v>15</v>
      </c>
      <c r="B30" s="326" t="n">
        <v>0</v>
      </c>
      <c r="C30" s="397"/>
      <c r="D30" s="393" t="n">
        <v>25000</v>
      </c>
      <c r="E30" s="397"/>
      <c r="F30" s="193" t="n">
        <v>70000</v>
      </c>
      <c r="G30" s="193" t="n">
        <v>0</v>
      </c>
      <c r="H30" s="193" t="n">
        <v>0</v>
      </c>
      <c r="I30" s="193" t="n">
        <v>20000</v>
      </c>
      <c r="J30" s="194" t="n">
        <f aca="false">SUM(B30:I30)</f>
        <v>115000</v>
      </c>
      <c r="K30" s="195"/>
      <c r="L30" s="196" t="n">
        <v>35000</v>
      </c>
      <c r="M30" s="197"/>
      <c r="N30" s="393" t="n">
        <v>0</v>
      </c>
      <c r="O30" s="197"/>
      <c r="P30" s="198" t="n">
        <v>0</v>
      </c>
      <c r="Q30" s="199" t="n">
        <f aca="false">Q29</f>
        <v>0</v>
      </c>
      <c r="R30" s="199" t="n">
        <v>0</v>
      </c>
      <c r="S30" s="199" t="n">
        <v>0</v>
      </c>
      <c r="T30" s="200" t="n">
        <f aca="false">SUM(L30:S30)</f>
        <v>35000</v>
      </c>
      <c r="V30" s="201" t="n">
        <v>0</v>
      </c>
      <c r="W30" s="202"/>
      <c r="X30" s="393" t="n">
        <v>0</v>
      </c>
      <c r="Y30" s="398"/>
      <c r="Z30" s="203" t="n">
        <f aca="false">70000-P30-F30</f>
        <v>0</v>
      </c>
      <c r="AA30" s="204" t="n">
        <v>0</v>
      </c>
      <c r="AB30" s="205" t="n">
        <v>0</v>
      </c>
      <c r="AC30" s="194" t="n">
        <f aca="false">SUM(V30:AB30)</f>
        <v>0</v>
      </c>
      <c r="AE30" s="394" t="n">
        <f aca="false">+AC30+T30+J30</f>
        <v>150000</v>
      </c>
      <c r="AG30" s="41" t="n">
        <f aca="false">B30+L30+V30</f>
        <v>35000</v>
      </c>
      <c r="AH30" s="1" t="n">
        <f aca="false">D30+N30+X30</f>
        <v>25000</v>
      </c>
      <c r="AI30" s="38" t="n">
        <f aca="false">AB30+AA30+Z30+S30+R30+Q30+P30+I30+H30+G30+F30</f>
        <v>90000</v>
      </c>
      <c r="AK30" s="198" t="n">
        <f aca="false">B30+L30</f>
        <v>35000</v>
      </c>
      <c r="AL30" s="198" t="n">
        <f aca="false">V30</f>
        <v>0</v>
      </c>
      <c r="AM30" s="199" t="n">
        <f aca="false">SUM(AK30:AL30)</f>
        <v>35000</v>
      </c>
      <c r="AO30" s="1" t="n">
        <f aca="false">IF(now-1&gt;AR30,1,"")</f>
        <v>1</v>
      </c>
      <c r="AR30" s="1" t="n">
        <v>36448</v>
      </c>
      <c r="AS30" s="399" t="n">
        <v>36448</v>
      </c>
    </row>
    <row r="31" customFormat="false" ht="15" hidden="false" customHeight="true" outlineLevel="0" collapsed="false">
      <c r="A31" s="1" t="n">
        <f aca="false">+A30+1</f>
        <v>16</v>
      </c>
      <c r="B31" s="326" t="n">
        <v>65000</v>
      </c>
      <c r="C31" s="397"/>
      <c r="D31" s="393" t="n">
        <v>25000</v>
      </c>
      <c r="E31" s="397"/>
      <c r="F31" s="193" t="n">
        <v>30000</v>
      </c>
      <c r="G31" s="193" t="n">
        <v>0</v>
      </c>
      <c r="H31" s="193" t="n">
        <v>0</v>
      </c>
      <c r="I31" s="193" t="n">
        <v>0</v>
      </c>
      <c r="J31" s="194" t="n">
        <f aca="false">SUM(B31:I31)</f>
        <v>120000</v>
      </c>
      <c r="K31" s="195"/>
      <c r="L31" s="196" t="n">
        <v>60000</v>
      </c>
      <c r="M31" s="197"/>
      <c r="N31" s="393" t="n">
        <v>0</v>
      </c>
      <c r="O31" s="197"/>
      <c r="P31" s="198" t="n">
        <v>0</v>
      </c>
      <c r="Q31" s="199" t="n">
        <f aca="false">Q30</f>
        <v>0</v>
      </c>
      <c r="R31" s="199" t="n">
        <v>0</v>
      </c>
      <c r="S31" s="199" t="n">
        <v>0</v>
      </c>
      <c r="T31" s="200" t="n">
        <f aca="false">SUM(L31:S31)</f>
        <v>60000</v>
      </c>
      <c r="V31" s="201" t="n">
        <v>0</v>
      </c>
      <c r="W31" s="202"/>
      <c r="X31" s="393" t="n">
        <v>0</v>
      </c>
      <c r="Y31" s="398"/>
      <c r="Z31" s="203" t="n">
        <v>0</v>
      </c>
      <c r="AA31" s="204" t="n">
        <v>0</v>
      </c>
      <c r="AB31" s="205" t="n">
        <v>0</v>
      </c>
      <c r="AC31" s="194" t="n">
        <f aca="false">SUM(V31:AB31)</f>
        <v>0</v>
      </c>
      <c r="AE31" s="394" t="n">
        <f aca="false">+AC31+T31+J31</f>
        <v>180000</v>
      </c>
      <c r="AG31" s="41" t="n">
        <f aca="false">B31+L31+V31</f>
        <v>125000</v>
      </c>
      <c r="AH31" s="1" t="n">
        <f aca="false">D31+N31+X31</f>
        <v>25000</v>
      </c>
      <c r="AI31" s="38" t="n">
        <f aca="false">AB31+AA31+Z31+S31+R31+Q31+P31+I31+H31+G31+F31</f>
        <v>30000</v>
      </c>
      <c r="AK31" s="198" t="n">
        <f aca="false">B31+L31</f>
        <v>125000</v>
      </c>
      <c r="AL31" s="198" t="n">
        <f aca="false">V31</f>
        <v>0</v>
      </c>
      <c r="AM31" s="199" t="n">
        <f aca="false">SUM(AK31:AL31)</f>
        <v>125000</v>
      </c>
      <c r="AO31" s="1" t="n">
        <f aca="false">IF(now-1&gt;AR31,1,"")</f>
        <v>1</v>
      </c>
      <c r="AR31" s="1" t="n">
        <v>36449</v>
      </c>
      <c r="AS31" s="399" t="n">
        <v>36449</v>
      </c>
    </row>
    <row r="32" customFormat="false" ht="15" hidden="false" customHeight="true" outlineLevel="0" collapsed="false">
      <c r="A32" s="1" t="n">
        <f aca="false">+A31+1</f>
        <v>17</v>
      </c>
      <c r="B32" s="326" t="n">
        <v>0</v>
      </c>
      <c r="C32" s="397"/>
      <c r="D32" s="393" t="n">
        <v>0</v>
      </c>
      <c r="E32" s="397"/>
      <c r="F32" s="193" t="n">
        <v>5000</v>
      </c>
      <c r="G32" s="193" t="n">
        <v>0</v>
      </c>
      <c r="H32" s="193" t="n">
        <v>0</v>
      </c>
      <c r="I32" s="193" t="n">
        <v>0</v>
      </c>
      <c r="J32" s="194" t="n">
        <f aca="false">SUM(B32:I32)</f>
        <v>5000</v>
      </c>
      <c r="K32" s="195"/>
      <c r="L32" s="196" t="n">
        <v>0</v>
      </c>
      <c r="M32" s="197"/>
      <c r="N32" s="393" t="n">
        <v>0</v>
      </c>
      <c r="O32" s="197"/>
      <c r="P32" s="198" t="n">
        <v>0</v>
      </c>
      <c r="Q32" s="199" t="n">
        <f aca="false">Q31</f>
        <v>0</v>
      </c>
      <c r="R32" s="199" t="n">
        <v>0</v>
      </c>
      <c r="S32" s="199" t="n">
        <v>0</v>
      </c>
      <c r="T32" s="200" t="n">
        <f aca="false">SUM(L32:S32)</f>
        <v>0</v>
      </c>
      <c r="V32" s="201" t="n">
        <v>0</v>
      </c>
      <c r="W32" s="202"/>
      <c r="X32" s="393" t="n">
        <v>0</v>
      </c>
      <c r="Y32" s="398"/>
      <c r="Z32" s="203" t="n">
        <v>0</v>
      </c>
      <c r="AA32" s="204" t="n">
        <v>0</v>
      </c>
      <c r="AB32" s="205" t="n">
        <v>0</v>
      </c>
      <c r="AC32" s="194" t="n">
        <f aca="false">SUM(V32:AB32)</f>
        <v>0</v>
      </c>
      <c r="AE32" s="394" t="n">
        <f aca="false">+AC32+T32+J32</f>
        <v>5000</v>
      </c>
      <c r="AG32" s="41" t="n">
        <f aca="false">B32+L32+V32</f>
        <v>0</v>
      </c>
      <c r="AH32" s="1" t="n">
        <f aca="false">D32+N32+X32</f>
        <v>0</v>
      </c>
      <c r="AI32" s="38" t="n">
        <f aca="false">AB32+AA32+Z32+S32+R32+Q32+P32+I32+H32+G32+F32</f>
        <v>5000</v>
      </c>
      <c r="AK32" s="198" t="n">
        <f aca="false">B32+L32</f>
        <v>0</v>
      </c>
      <c r="AL32" s="198" t="n">
        <f aca="false">V32</f>
        <v>0</v>
      </c>
      <c r="AM32" s="199" t="n">
        <f aca="false">SUM(AK32:AL32)</f>
        <v>0</v>
      </c>
      <c r="AO32" s="1" t="n">
        <f aca="false">IF(now-1&gt;AR32,1,"")</f>
        <v>1</v>
      </c>
      <c r="AR32" s="1" t="n">
        <v>36450</v>
      </c>
      <c r="AS32" s="399" t="n">
        <v>36450</v>
      </c>
    </row>
    <row r="33" customFormat="false" ht="15" hidden="false" customHeight="true" outlineLevel="0" collapsed="false">
      <c r="A33" s="1" t="n">
        <f aca="false">+A32+1</f>
        <v>18</v>
      </c>
      <c r="B33" s="326" t="n">
        <v>50000</v>
      </c>
      <c r="C33" s="397"/>
      <c r="D33" s="393" t="n">
        <v>0</v>
      </c>
      <c r="E33" s="397"/>
      <c r="F33" s="193" t="n">
        <v>0</v>
      </c>
      <c r="G33" s="193" t="n">
        <v>0</v>
      </c>
      <c r="H33" s="193" t="n">
        <v>0</v>
      </c>
      <c r="I33" s="193" t="n">
        <v>0</v>
      </c>
      <c r="J33" s="194" t="n">
        <f aca="false">SUM(B33:I33)</f>
        <v>50000</v>
      </c>
      <c r="K33" s="195"/>
      <c r="L33" s="196" t="n">
        <v>15000</v>
      </c>
      <c r="M33" s="197"/>
      <c r="N33" s="393" t="n">
        <v>0</v>
      </c>
      <c r="O33" s="197"/>
      <c r="P33" s="198" t="n">
        <v>0</v>
      </c>
      <c r="Q33" s="199" t="n">
        <f aca="false">Q32</f>
        <v>0</v>
      </c>
      <c r="R33" s="199" t="n">
        <v>0</v>
      </c>
      <c r="S33" s="199" t="n">
        <v>0</v>
      </c>
      <c r="T33" s="200" t="n">
        <f aca="false">SUM(L33:S33)</f>
        <v>15000</v>
      </c>
      <c r="V33" s="201" t="n">
        <v>0</v>
      </c>
      <c r="W33" s="202"/>
      <c r="X33" s="393" t="n">
        <v>0</v>
      </c>
      <c r="Y33" s="398"/>
      <c r="Z33" s="203" t="n">
        <v>0</v>
      </c>
      <c r="AA33" s="204" t="n">
        <v>0</v>
      </c>
      <c r="AB33" s="205" t="n">
        <v>0</v>
      </c>
      <c r="AC33" s="194" t="n">
        <f aca="false">SUM(V33:AB33)</f>
        <v>0</v>
      </c>
      <c r="AE33" s="394" t="n">
        <f aca="false">+AC33+T33+J33</f>
        <v>65000</v>
      </c>
      <c r="AG33" s="41" t="n">
        <f aca="false">B33+L33+V33</f>
        <v>65000</v>
      </c>
      <c r="AH33" s="1" t="n">
        <f aca="false">D33+N33+X33</f>
        <v>0</v>
      </c>
      <c r="AI33" s="38" t="n">
        <f aca="false">AB33+AA33+Z33+S33+R33+Q33+P33+I33+H33+G33+F33</f>
        <v>0</v>
      </c>
      <c r="AK33" s="198" t="n">
        <f aca="false">B33+L33</f>
        <v>65000</v>
      </c>
      <c r="AL33" s="198" t="n">
        <f aca="false">V33</f>
        <v>0</v>
      </c>
      <c r="AM33" s="199" t="n">
        <f aca="false">SUM(AK33:AL33)</f>
        <v>65000</v>
      </c>
      <c r="AO33" s="1" t="n">
        <f aca="false">IF(now-1&gt;AR33,1,"")</f>
        <v>1</v>
      </c>
      <c r="AR33" s="1" t="n">
        <v>36451</v>
      </c>
      <c r="AS33" s="399" t="n">
        <v>36451</v>
      </c>
    </row>
    <row r="34" customFormat="false" ht="15" hidden="false" customHeight="true" outlineLevel="0" collapsed="false">
      <c r="A34" s="1" t="n">
        <f aca="false">+A33+1</f>
        <v>19</v>
      </c>
      <c r="B34" s="326" t="n">
        <v>120000</v>
      </c>
      <c r="C34" s="397"/>
      <c r="D34" s="393" t="n">
        <v>0</v>
      </c>
      <c r="E34" s="397"/>
      <c r="F34" s="193" t="n">
        <v>0</v>
      </c>
      <c r="G34" s="193" t="n">
        <v>0</v>
      </c>
      <c r="H34" s="193" t="n">
        <v>0</v>
      </c>
      <c r="I34" s="193" t="n">
        <v>0</v>
      </c>
      <c r="J34" s="194" t="n">
        <f aca="false">SUM(B34:I34)</f>
        <v>120000</v>
      </c>
      <c r="K34" s="195"/>
      <c r="L34" s="196" t="n">
        <v>0</v>
      </c>
      <c r="M34" s="197"/>
      <c r="N34" s="393" t="n">
        <v>0</v>
      </c>
      <c r="O34" s="197"/>
      <c r="P34" s="198" t="n">
        <v>15000</v>
      </c>
      <c r="Q34" s="199" t="n">
        <f aca="false">Q33</f>
        <v>0</v>
      </c>
      <c r="R34" s="199" t="n">
        <v>0</v>
      </c>
      <c r="S34" s="199" t="n">
        <v>0</v>
      </c>
      <c r="T34" s="200" t="n">
        <f aca="false">SUM(L34:S34)</f>
        <v>15000</v>
      </c>
      <c r="V34" s="201" t="n">
        <v>0</v>
      </c>
      <c r="W34" s="202"/>
      <c r="X34" s="393" t="n">
        <v>0</v>
      </c>
      <c r="Y34" s="398"/>
      <c r="Z34" s="203" t="n">
        <v>0</v>
      </c>
      <c r="AA34" s="204" t="n">
        <v>0</v>
      </c>
      <c r="AB34" s="205" t="n">
        <v>0</v>
      </c>
      <c r="AC34" s="194" t="n">
        <f aca="false">SUM(V34:AB34)</f>
        <v>0</v>
      </c>
      <c r="AE34" s="394" t="n">
        <f aca="false">+AC34+T34+J34</f>
        <v>135000</v>
      </c>
      <c r="AG34" s="41" t="n">
        <f aca="false">B34+L34+V34</f>
        <v>120000</v>
      </c>
      <c r="AH34" s="1" t="n">
        <f aca="false">D34+N34+X34</f>
        <v>0</v>
      </c>
      <c r="AI34" s="38" t="n">
        <f aca="false">AB34+AA34+Z34+S34+R34+Q34+P34+I34+H34+G34+F34</f>
        <v>15000</v>
      </c>
      <c r="AK34" s="198" t="n">
        <f aca="false">B34+L34</f>
        <v>120000</v>
      </c>
      <c r="AL34" s="198" t="n">
        <f aca="false">V34</f>
        <v>0</v>
      </c>
      <c r="AM34" s="199" t="n">
        <f aca="false">SUM(AK34:AL34)</f>
        <v>120000</v>
      </c>
      <c r="AO34" s="1" t="n">
        <f aca="false">IF(now-1&gt;AR34,1,"")</f>
        <v>1</v>
      </c>
      <c r="AR34" s="1" t="n">
        <v>36452</v>
      </c>
      <c r="AS34" s="399" t="n">
        <v>36452</v>
      </c>
    </row>
    <row r="35" customFormat="false" ht="15" hidden="false" customHeight="true" outlineLevel="0" collapsed="false">
      <c r="A35" s="1" t="n">
        <f aca="false">+A34+1</f>
        <v>20</v>
      </c>
      <c r="B35" s="326" t="n">
        <v>120000</v>
      </c>
      <c r="C35" s="397"/>
      <c r="D35" s="393" t="n">
        <v>0</v>
      </c>
      <c r="E35" s="397"/>
      <c r="F35" s="193" t="n">
        <v>0</v>
      </c>
      <c r="G35" s="193" t="n">
        <v>0</v>
      </c>
      <c r="H35" s="193" t="n">
        <v>0</v>
      </c>
      <c r="I35" s="193" t="n">
        <v>0</v>
      </c>
      <c r="J35" s="194" t="n">
        <f aca="false">SUM(B35:I35)</f>
        <v>120000</v>
      </c>
      <c r="K35" s="195"/>
      <c r="L35" s="196" t="n">
        <v>0</v>
      </c>
      <c r="M35" s="197"/>
      <c r="N35" s="393" t="n">
        <v>0</v>
      </c>
      <c r="O35" s="197"/>
      <c r="P35" s="198" t="n">
        <v>15000</v>
      </c>
      <c r="Q35" s="199" t="n">
        <f aca="false">Q34</f>
        <v>0</v>
      </c>
      <c r="R35" s="199" t="n">
        <v>0</v>
      </c>
      <c r="S35" s="199" t="n">
        <v>0</v>
      </c>
      <c r="T35" s="200" t="n">
        <f aca="false">SUM(L35:S35)</f>
        <v>15000</v>
      </c>
      <c r="V35" s="201" t="n">
        <v>0</v>
      </c>
      <c r="W35" s="202"/>
      <c r="X35" s="393" t="n">
        <v>0</v>
      </c>
      <c r="Y35" s="398"/>
      <c r="Z35" s="203" t="n">
        <v>0</v>
      </c>
      <c r="AA35" s="204" t="n">
        <v>0</v>
      </c>
      <c r="AB35" s="205" t="n">
        <v>0</v>
      </c>
      <c r="AC35" s="194" t="n">
        <f aca="false">SUM(V35:AB35)</f>
        <v>0</v>
      </c>
      <c r="AE35" s="394" t="n">
        <f aca="false">+AC35+T35+J35</f>
        <v>135000</v>
      </c>
      <c r="AG35" s="41" t="n">
        <f aca="false">B35+L35+V35</f>
        <v>120000</v>
      </c>
      <c r="AH35" s="1" t="n">
        <f aca="false">D35+N35+X35</f>
        <v>0</v>
      </c>
      <c r="AI35" s="38" t="n">
        <f aca="false">AB35+AA35+Z35+S35+R35+Q35+P35+I35+H35+G35+F35</f>
        <v>15000</v>
      </c>
      <c r="AK35" s="198" t="n">
        <f aca="false">B35+L35</f>
        <v>120000</v>
      </c>
      <c r="AL35" s="198" t="n">
        <f aca="false">V35</f>
        <v>0</v>
      </c>
      <c r="AM35" s="199" t="n">
        <f aca="false">SUM(AK35:AL35)</f>
        <v>120000</v>
      </c>
      <c r="AO35" s="1" t="n">
        <f aca="false">IF(now-1&gt;AR35,1,"")</f>
        <v>1</v>
      </c>
      <c r="AR35" s="1" t="n">
        <v>36453</v>
      </c>
      <c r="AS35" s="399" t="n">
        <v>36453</v>
      </c>
    </row>
    <row r="36" customFormat="false" ht="15" hidden="false" customHeight="true" outlineLevel="0" collapsed="false">
      <c r="A36" s="1" t="n">
        <f aca="false">+A35+1</f>
        <v>21</v>
      </c>
      <c r="B36" s="326" t="n">
        <v>30583</v>
      </c>
      <c r="C36" s="397"/>
      <c r="D36" s="393" t="n">
        <v>0</v>
      </c>
      <c r="E36" s="397"/>
      <c r="F36" s="193" t="n">
        <v>0</v>
      </c>
      <c r="G36" s="193" t="n">
        <v>0</v>
      </c>
      <c r="H36" s="193" t="n">
        <v>0</v>
      </c>
      <c r="I36" s="193" t="n">
        <v>0</v>
      </c>
      <c r="J36" s="194" t="n">
        <f aca="false">SUM(B36:I36)</f>
        <v>30583</v>
      </c>
      <c r="K36" s="195"/>
      <c r="L36" s="196" t="n">
        <v>0</v>
      </c>
      <c r="M36" s="197"/>
      <c r="N36" s="393" t="n">
        <v>0</v>
      </c>
      <c r="O36" s="197"/>
      <c r="P36" s="198" t="n">
        <v>15000</v>
      </c>
      <c r="Q36" s="199" t="n">
        <f aca="false">Q35</f>
        <v>0</v>
      </c>
      <c r="R36" s="199" t="n">
        <v>0</v>
      </c>
      <c r="S36" s="199" t="n">
        <v>0</v>
      </c>
      <c r="T36" s="200" t="n">
        <f aca="false">SUM(L36:S36)</f>
        <v>15000</v>
      </c>
      <c r="V36" s="201" t="n">
        <v>59417</v>
      </c>
      <c r="W36" s="202"/>
      <c r="X36" s="393" t="n">
        <v>0</v>
      </c>
      <c r="Y36" s="398"/>
      <c r="Z36" s="203" t="n">
        <v>0</v>
      </c>
      <c r="AA36" s="204" t="n">
        <v>0</v>
      </c>
      <c r="AB36" s="205" t="n">
        <v>0</v>
      </c>
      <c r="AC36" s="194" t="n">
        <f aca="false">SUM(V36:AB36)</f>
        <v>59417</v>
      </c>
      <c r="AE36" s="394" t="n">
        <f aca="false">+AC36+T36+J36</f>
        <v>105000</v>
      </c>
      <c r="AG36" s="41" t="n">
        <f aca="false">B36+L36+V36</f>
        <v>90000</v>
      </c>
      <c r="AH36" s="1" t="n">
        <f aca="false">D36+N36+X36</f>
        <v>0</v>
      </c>
      <c r="AI36" s="38" t="n">
        <f aca="false">AB36+AA36+Z36+S36+R36+Q36+P36+I36+H36+G36+F36</f>
        <v>15000</v>
      </c>
      <c r="AK36" s="198" t="n">
        <f aca="false">B36+L36</f>
        <v>30583</v>
      </c>
      <c r="AL36" s="198" t="n">
        <f aca="false">V36</f>
        <v>59417</v>
      </c>
      <c r="AM36" s="199" t="n">
        <f aca="false">SUM(AK36:AL36)</f>
        <v>90000</v>
      </c>
      <c r="AO36" s="1" t="n">
        <f aca="false">IF(now-1&gt;AR36,1,"")</f>
        <v>1</v>
      </c>
      <c r="AR36" s="1" t="n">
        <v>36454</v>
      </c>
      <c r="AS36" s="399" t="n">
        <v>36454</v>
      </c>
    </row>
    <row r="37" customFormat="false" ht="15" hidden="false" customHeight="true" outlineLevel="0" collapsed="false">
      <c r="A37" s="1" t="n">
        <f aca="false">+A36+1</f>
        <v>22</v>
      </c>
      <c r="B37" s="326" t="n">
        <v>0</v>
      </c>
      <c r="C37" s="397"/>
      <c r="D37" s="393" t="n">
        <v>0</v>
      </c>
      <c r="E37" s="397"/>
      <c r="F37" s="193" t="n">
        <v>0</v>
      </c>
      <c r="G37" s="193" t="n">
        <v>0</v>
      </c>
      <c r="H37" s="193" t="n">
        <v>0</v>
      </c>
      <c r="I37" s="193" t="n">
        <v>0</v>
      </c>
      <c r="J37" s="194" t="n">
        <f aca="false">SUM(B37:I37)</f>
        <v>0</v>
      </c>
      <c r="K37" s="195"/>
      <c r="L37" s="196" t="n">
        <v>0</v>
      </c>
      <c r="M37" s="197"/>
      <c r="N37" s="393" t="n">
        <v>0</v>
      </c>
      <c r="O37" s="197"/>
      <c r="P37" s="198" t="n">
        <v>0</v>
      </c>
      <c r="Q37" s="199" t="n">
        <f aca="false">Q36</f>
        <v>0</v>
      </c>
      <c r="R37" s="199" t="n">
        <v>0</v>
      </c>
      <c r="S37" s="199" t="n">
        <v>0</v>
      </c>
      <c r="T37" s="200" t="n">
        <f aca="false">SUM(L37:S37)</f>
        <v>0</v>
      </c>
      <c r="V37" s="201" t="n">
        <v>31667</v>
      </c>
      <c r="W37" s="202"/>
      <c r="X37" s="393" t="n">
        <v>0</v>
      </c>
      <c r="Y37" s="398"/>
      <c r="Z37" s="203" t="n">
        <v>15000</v>
      </c>
      <c r="AA37" s="204" t="n">
        <v>0</v>
      </c>
      <c r="AB37" s="205" t="n">
        <v>0</v>
      </c>
      <c r="AC37" s="194" t="n">
        <f aca="false">SUM(V37:AB37)</f>
        <v>46667</v>
      </c>
      <c r="AE37" s="394" t="n">
        <f aca="false">+AC37+T37+J37</f>
        <v>46667</v>
      </c>
      <c r="AG37" s="41" t="n">
        <f aca="false">B37+L37+V37</f>
        <v>31667</v>
      </c>
      <c r="AH37" s="1" t="n">
        <f aca="false">D37+N37+X37</f>
        <v>0</v>
      </c>
      <c r="AI37" s="38" t="n">
        <f aca="false">AB37+AA37+Z37+S37+R37+Q37+P37+I37+H37+G37+F37</f>
        <v>15000</v>
      </c>
      <c r="AK37" s="198" t="n">
        <f aca="false">B37+L37</f>
        <v>0</v>
      </c>
      <c r="AL37" s="198" t="n">
        <f aca="false">V37</f>
        <v>31667</v>
      </c>
      <c r="AM37" s="199" t="n">
        <f aca="false">SUM(AK37:AL37)</f>
        <v>31667</v>
      </c>
      <c r="AO37" s="1" t="n">
        <f aca="false">IF(now-1&gt;AR37,1,"")</f>
        <v>1</v>
      </c>
      <c r="AR37" s="1" t="n">
        <v>36455</v>
      </c>
      <c r="AS37" s="399" t="n">
        <v>36455</v>
      </c>
    </row>
    <row r="38" customFormat="false" ht="15" hidden="false" customHeight="true" outlineLevel="0" collapsed="false">
      <c r="A38" s="1" t="n">
        <f aca="false">+A37+1</f>
        <v>23</v>
      </c>
      <c r="B38" s="326" t="n">
        <v>0</v>
      </c>
      <c r="C38" s="397"/>
      <c r="D38" s="393" t="n">
        <v>0</v>
      </c>
      <c r="E38" s="397"/>
      <c r="F38" s="193" t="n">
        <v>0</v>
      </c>
      <c r="G38" s="193" t="n">
        <v>0</v>
      </c>
      <c r="H38" s="193" t="n">
        <v>0</v>
      </c>
      <c r="I38" s="193" t="n">
        <v>0</v>
      </c>
      <c r="J38" s="194" t="n">
        <f aca="false">SUM(B38:I38)</f>
        <v>0</v>
      </c>
      <c r="K38" s="195"/>
      <c r="L38" s="196" t="n">
        <v>0</v>
      </c>
      <c r="M38" s="197"/>
      <c r="N38" s="393" t="n">
        <v>0</v>
      </c>
      <c r="O38" s="197"/>
      <c r="P38" s="198" t="n">
        <v>0</v>
      </c>
      <c r="Q38" s="199" t="n">
        <f aca="false">Q37</f>
        <v>0</v>
      </c>
      <c r="R38" s="199" t="n">
        <v>0</v>
      </c>
      <c r="S38" s="199" t="n">
        <v>0</v>
      </c>
      <c r="T38" s="200" t="n">
        <f aca="false">SUM(L38:S38)</f>
        <v>0</v>
      </c>
      <c r="V38" s="201" t="n">
        <v>33333</v>
      </c>
      <c r="W38" s="202"/>
      <c r="X38" s="393" t="n">
        <v>0</v>
      </c>
      <c r="Y38" s="398"/>
      <c r="Z38" s="203" t="n">
        <v>0</v>
      </c>
      <c r="AA38" s="204" t="n">
        <v>0</v>
      </c>
      <c r="AB38" s="205" t="n">
        <v>0</v>
      </c>
      <c r="AC38" s="194" t="n">
        <f aca="false">SUM(V38:AB38)</f>
        <v>33333</v>
      </c>
      <c r="AE38" s="394" t="n">
        <f aca="false">+AC38+T38+J38</f>
        <v>33333</v>
      </c>
      <c r="AG38" s="41" t="n">
        <f aca="false">B38+L38+V38</f>
        <v>33333</v>
      </c>
      <c r="AH38" s="1" t="n">
        <f aca="false">D38+N38+X38</f>
        <v>0</v>
      </c>
      <c r="AI38" s="38" t="n">
        <f aca="false">AB38+AA38+Z38+S38+R38+Q38+P38+I38+H38+G38+F38</f>
        <v>0</v>
      </c>
      <c r="AK38" s="198" t="n">
        <f aca="false">B38+L38</f>
        <v>0</v>
      </c>
      <c r="AL38" s="198" t="n">
        <f aca="false">V38</f>
        <v>33333</v>
      </c>
      <c r="AM38" s="199" t="n">
        <f aca="false">SUM(AK38:AL38)</f>
        <v>33333</v>
      </c>
      <c r="AO38" s="1" t="n">
        <f aca="false">IF(now-1&gt;AR38,1,"")</f>
        <v>1</v>
      </c>
      <c r="AR38" s="1" t="n">
        <v>36456</v>
      </c>
      <c r="AS38" s="399" t="n">
        <v>36456</v>
      </c>
    </row>
    <row r="39" customFormat="false" ht="15" hidden="false" customHeight="true" outlineLevel="0" collapsed="false">
      <c r="A39" s="1" t="n">
        <f aca="false">+A38+1</f>
        <v>24</v>
      </c>
      <c r="B39" s="326" t="n">
        <v>0</v>
      </c>
      <c r="C39" s="397"/>
      <c r="D39" s="393" t="n">
        <v>0</v>
      </c>
      <c r="E39" s="397"/>
      <c r="F39" s="193" t="n">
        <v>0</v>
      </c>
      <c r="G39" s="193" t="n">
        <v>0</v>
      </c>
      <c r="H39" s="193" t="n">
        <v>0</v>
      </c>
      <c r="I39" s="193" t="n">
        <v>0</v>
      </c>
      <c r="J39" s="194" t="n">
        <f aca="false">SUM(B39:I39)</f>
        <v>0</v>
      </c>
      <c r="K39" s="195"/>
      <c r="L39" s="196" t="n">
        <v>0</v>
      </c>
      <c r="M39" s="197"/>
      <c r="N39" s="393" t="n">
        <v>0</v>
      </c>
      <c r="O39" s="197"/>
      <c r="P39" s="198" t="n">
        <v>0</v>
      </c>
      <c r="Q39" s="199" t="n">
        <f aca="false">Q38</f>
        <v>0</v>
      </c>
      <c r="R39" s="199" t="n">
        <v>0</v>
      </c>
      <c r="S39" s="199" t="n">
        <v>0</v>
      </c>
      <c r="T39" s="200" t="n">
        <f aca="false">SUM(L39:S39)</f>
        <v>0</v>
      </c>
      <c r="V39" s="201" t="n">
        <v>33000</v>
      </c>
      <c r="W39" s="202"/>
      <c r="X39" s="393" t="n">
        <v>0</v>
      </c>
      <c r="Y39" s="398"/>
      <c r="Z39" s="203" t="n">
        <v>0</v>
      </c>
      <c r="AA39" s="204" t="n">
        <v>0</v>
      </c>
      <c r="AB39" s="205" t="n">
        <v>0</v>
      </c>
      <c r="AC39" s="194" t="n">
        <f aca="false">SUM(V39:AB39)</f>
        <v>33000</v>
      </c>
      <c r="AE39" s="394" t="n">
        <f aca="false">+AC39+T39+J39</f>
        <v>33000</v>
      </c>
      <c r="AG39" s="41" t="n">
        <f aca="false">B39+L39+V39</f>
        <v>33000</v>
      </c>
      <c r="AH39" s="1" t="n">
        <f aca="false">D39+N39+X39</f>
        <v>0</v>
      </c>
      <c r="AI39" s="38" t="n">
        <f aca="false">AB39+AA39+Z39+S39+R39+Q39+P39+I39+H39+G39+F39</f>
        <v>0</v>
      </c>
      <c r="AK39" s="198" t="n">
        <f aca="false">B39+L39</f>
        <v>0</v>
      </c>
      <c r="AL39" s="198" t="n">
        <f aca="false">V39</f>
        <v>33000</v>
      </c>
      <c r="AM39" s="199" t="n">
        <f aca="false">SUM(AK39:AL39)</f>
        <v>33000</v>
      </c>
      <c r="AO39" s="1" t="n">
        <f aca="false">IF(now-1&gt;AR39,1,"")</f>
        <v>1</v>
      </c>
      <c r="AR39" s="1" t="n">
        <v>36457</v>
      </c>
      <c r="AS39" s="399" t="n">
        <v>36457</v>
      </c>
    </row>
    <row r="40" customFormat="false" ht="15" hidden="false" customHeight="true" outlineLevel="0" collapsed="false">
      <c r="A40" s="1" t="n">
        <f aca="false">+A39+1</f>
        <v>25</v>
      </c>
      <c r="B40" s="326" t="n">
        <v>0</v>
      </c>
      <c r="C40" s="397"/>
      <c r="D40" s="393" t="n">
        <v>0</v>
      </c>
      <c r="E40" s="397"/>
      <c r="F40" s="193" t="n">
        <v>0</v>
      </c>
      <c r="G40" s="193" t="n">
        <v>0</v>
      </c>
      <c r="H40" s="193" t="n">
        <v>0</v>
      </c>
      <c r="I40" s="193" t="n">
        <v>0</v>
      </c>
      <c r="J40" s="194" t="n">
        <f aca="false">SUM(B40:I40)</f>
        <v>0</v>
      </c>
      <c r="K40" s="195"/>
      <c r="L40" s="196" t="n">
        <v>0</v>
      </c>
      <c r="M40" s="197"/>
      <c r="N40" s="393" t="n">
        <v>0</v>
      </c>
      <c r="O40" s="197"/>
      <c r="P40" s="198" t="n">
        <v>0</v>
      </c>
      <c r="Q40" s="199" t="n">
        <f aca="false">Q39</f>
        <v>0</v>
      </c>
      <c r="R40" s="199" t="n">
        <v>0</v>
      </c>
      <c r="S40" s="199" t="n">
        <v>0</v>
      </c>
      <c r="T40" s="200" t="n">
        <f aca="false">SUM(L40:S40)</f>
        <v>0</v>
      </c>
      <c r="V40" s="201" t="n">
        <v>114000</v>
      </c>
      <c r="W40" s="202"/>
      <c r="X40" s="393" t="n">
        <v>0</v>
      </c>
      <c r="Y40" s="398"/>
      <c r="Z40" s="203" t="n">
        <v>0</v>
      </c>
      <c r="AA40" s="204" t="n">
        <v>0</v>
      </c>
      <c r="AB40" s="205" t="n">
        <v>0</v>
      </c>
      <c r="AC40" s="194" t="n">
        <f aca="false">SUM(V40:AB40)</f>
        <v>114000</v>
      </c>
      <c r="AE40" s="394" t="n">
        <f aca="false">+AC40+T40+J40</f>
        <v>114000</v>
      </c>
      <c r="AG40" s="41" t="n">
        <f aca="false">B40+L40+V40</f>
        <v>114000</v>
      </c>
      <c r="AH40" s="1" t="n">
        <f aca="false">D40+N40+X40</f>
        <v>0</v>
      </c>
      <c r="AI40" s="38" t="n">
        <f aca="false">AB40+AA40+Z40+S40+R40+Q40+P40+I40+H40+G40+F40</f>
        <v>0</v>
      </c>
      <c r="AK40" s="198" t="n">
        <f aca="false">B40+L40</f>
        <v>0</v>
      </c>
      <c r="AL40" s="198" t="n">
        <f aca="false">V40</f>
        <v>114000</v>
      </c>
      <c r="AM40" s="199" t="n">
        <f aca="false">SUM(AK40:AL40)</f>
        <v>114000</v>
      </c>
      <c r="AO40" s="1" t="n">
        <f aca="false">IF(now-1&gt;AR40,1,"")</f>
        <v>1</v>
      </c>
      <c r="AR40" s="1" t="n">
        <v>36458</v>
      </c>
      <c r="AS40" s="399" t="n">
        <v>36458</v>
      </c>
    </row>
    <row r="41" customFormat="false" ht="15" hidden="false" customHeight="true" outlineLevel="0" collapsed="false">
      <c r="A41" s="1" t="n">
        <f aca="false">+A40+1</f>
        <v>26</v>
      </c>
      <c r="B41" s="326" t="n">
        <v>0</v>
      </c>
      <c r="C41" s="397"/>
      <c r="D41" s="393" t="n">
        <v>0</v>
      </c>
      <c r="E41" s="397"/>
      <c r="F41" s="193" t="n">
        <v>0</v>
      </c>
      <c r="G41" s="193" t="n">
        <v>0</v>
      </c>
      <c r="H41" s="193" t="n">
        <v>0</v>
      </c>
      <c r="I41" s="193" t="n">
        <v>0</v>
      </c>
      <c r="J41" s="194" t="n">
        <f aca="false">SUM(B41:I41)</f>
        <v>0</v>
      </c>
      <c r="K41" s="195"/>
      <c r="L41" s="196" t="n">
        <v>0</v>
      </c>
      <c r="M41" s="197"/>
      <c r="N41" s="393" t="n">
        <v>0</v>
      </c>
      <c r="O41" s="197"/>
      <c r="P41" s="198" t="n">
        <v>0</v>
      </c>
      <c r="Q41" s="199" t="n">
        <f aca="false">Q40</f>
        <v>0</v>
      </c>
      <c r="R41" s="199" t="n">
        <v>0</v>
      </c>
      <c r="S41" s="199" t="n">
        <v>0</v>
      </c>
      <c r="T41" s="200" t="n">
        <f aca="false">SUM(L41:S41)</f>
        <v>0</v>
      </c>
      <c r="V41" s="201" t="n">
        <v>0</v>
      </c>
      <c r="W41" s="202"/>
      <c r="X41" s="393" t="n">
        <v>0</v>
      </c>
      <c r="Y41" s="398"/>
      <c r="Z41" s="203" t="n">
        <v>0</v>
      </c>
      <c r="AA41" s="204" t="n">
        <v>0</v>
      </c>
      <c r="AB41" s="205" t="n">
        <v>0</v>
      </c>
      <c r="AC41" s="194" t="n">
        <f aca="false">SUM(V41:AB41)</f>
        <v>0</v>
      </c>
      <c r="AE41" s="394" t="n">
        <f aca="false">+AC41+T41+J41</f>
        <v>0</v>
      </c>
      <c r="AG41" s="41" t="n">
        <f aca="false">B41+L41+V41</f>
        <v>0</v>
      </c>
      <c r="AH41" s="1" t="n">
        <f aca="false">D41+N41+X41</f>
        <v>0</v>
      </c>
      <c r="AI41" s="38" t="n">
        <f aca="false">AB41+AA41+Z41+S41+R41+Q41+P41+I41+H41+G41+F41</f>
        <v>0</v>
      </c>
      <c r="AK41" s="198" t="n">
        <f aca="false">B41+L41</f>
        <v>0</v>
      </c>
      <c r="AL41" s="198" t="n">
        <f aca="false">V41</f>
        <v>0</v>
      </c>
      <c r="AM41" s="199" t="n">
        <f aca="false">SUM(AK41:AL41)</f>
        <v>0</v>
      </c>
      <c r="AO41" s="1" t="n">
        <f aca="false">IF(now-1&gt;AR41,1,"")</f>
        <v>1</v>
      </c>
      <c r="AR41" s="1" t="n">
        <v>36459</v>
      </c>
      <c r="AS41" s="399" t="n">
        <v>36459</v>
      </c>
    </row>
    <row r="42" customFormat="false" ht="15" hidden="false" customHeight="true" outlineLevel="0" collapsed="false">
      <c r="A42" s="1" t="n">
        <f aca="false">+A41+1</f>
        <v>27</v>
      </c>
      <c r="B42" s="326" t="n">
        <v>0</v>
      </c>
      <c r="C42" s="397"/>
      <c r="D42" s="393" t="n">
        <v>0</v>
      </c>
      <c r="E42" s="397"/>
      <c r="F42" s="193" t="n">
        <v>0</v>
      </c>
      <c r="G42" s="193" t="n">
        <v>0</v>
      </c>
      <c r="H42" s="193" t="n">
        <v>0</v>
      </c>
      <c r="I42" s="193" t="n">
        <v>0</v>
      </c>
      <c r="J42" s="194" t="n">
        <f aca="false">SUM(B42:I42)</f>
        <v>0</v>
      </c>
      <c r="K42" s="195"/>
      <c r="L42" s="196" t="n">
        <v>0</v>
      </c>
      <c r="M42" s="197"/>
      <c r="N42" s="393" t="n">
        <v>0</v>
      </c>
      <c r="O42" s="197"/>
      <c r="P42" s="198" t="n">
        <v>0</v>
      </c>
      <c r="Q42" s="199" t="n">
        <f aca="false">Q41</f>
        <v>0</v>
      </c>
      <c r="R42" s="199" t="n">
        <v>0</v>
      </c>
      <c r="S42" s="199" t="n">
        <v>0</v>
      </c>
      <c r="T42" s="200" t="n">
        <f aca="false">SUM(L42:S42)</f>
        <v>0</v>
      </c>
      <c r="V42" s="201" t="n">
        <v>0</v>
      </c>
      <c r="W42" s="202"/>
      <c r="X42" s="393" t="n">
        <v>0</v>
      </c>
      <c r="Y42" s="398"/>
      <c r="Z42" s="203" t="n">
        <v>0</v>
      </c>
      <c r="AA42" s="204" t="n">
        <v>0</v>
      </c>
      <c r="AB42" s="205" t="n">
        <v>0</v>
      </c>
      <c r="AC42" s="194" t="n">
        <f aca="false">SUM(V42:AB42)</f>
        <v>0</v>
      </c>
      <c r="AE42" s="394" t="n">
        <f aca="false">+AC42+T42+J42</f>
        <v>0</v>
      </c>
      <c r="AG42" s="41" t="n">
        <f aca="false">B42+L42+V42</f>
        <v>0</v>
      </c>
      <c r="AH42" s="1" t="n">
        <f aca="false">D42+N42+X42</f>
        <v>0</v>
      </c>
      <c r="AI42" s="38" t="n">
        <f aca="false">AB42+AA42+Z42+S42+R42+Q42+P42+I42+H42+G42+F42</f>
        <v>0</v>
      </c>
      <c r="AK42" s="198" t="n">
        <f aca="false">B42+L42</f>
        <v>0</v>
      </c>
      <c r="AL42" s="198" t="n">
        <f aca="false">V42</f>
        <v>0</v>
      </c>
      <c r="AM42" s="199" t="n">
        <f aca="false">SUM(AK42:AL42)</f>
        <v>0</v>
      </c>
      <c r="AO42" s="1" t="n">
        <f aca="false">IF(now-1&gt;AR42,1,"")</f>
        <v>1</v>
      </c>
      <c r="AR42" s="1" t="n">
        <v>36460</v>
      </c>
      <c r="AS42" s="399" t="n">
        <v>36460</v>
      </c>
    </row>
    <row r="43" customFormat="false" ht="15" hidden="false" customHeight="true" outlineLevel="0" collapsed="false">
      <c r="A43" s="1" t="n">
        <f aca="false">+A42+1</f>
        <v>28</v>
      </c>
      <c r="B43" s="326" t="n">
        <v>0</v>
      </c>
      <c r="C43" s="397"/>
      <c r="D43" s="393" t="n">
        <v>0</v>
      </c>
      <c r="E43" s="397"/>
      <c r="F43" s="193" t="n">
        <v>0</v>
      </c>
      <c r="G43" s="193" t="n">
        <v>0</v>
      </c>
      <c r="H43" s="193" t="n">
        <v>0</v>
      </c>
      <c r="I43" s="193" t="n">
        <v>0</v>
      </c>
      <c r="J43" s="194" t="n">
        <f aca="false">SUM(B43:I43)</f>
        <v>0</v>
      </c>
      <c r="K43" s="195"/>
      <c r="L43" s="196" t="n">
        <v>31875</v>
      </c>
      <c r="M43" s="197"/>
      <c r="N43" s="393" t="n">
        <v>0</v>
      </c>
      <c r="O43" s="197"/>
      <c r="P43" s="198" t="n">
        <v>0</v>
      </c>
      <c r="Q43" s="199" t="n">
        <f aca="false">Q42</f>
        <v>0</v>
      </c>
      <c r="R43" s="199" t="n">
        <v>0</v>
      </c>
      <c r="S43" s="199" t="n">
        <v>0</v>
      </c>
      <c r="T43" s="200" t="n">
        <f aca="false">SUM(L43:S43)</f>
        <v>31875</v>
      </c>
      <c r="V43" s="201" t="n">
        <v>0</v>
      </c>
      <c r="W43" s="202"/>
      <c r="X43" s="393" t="n">
        <v>0</v>
      </c>
      <c r="Y43" s="398"/>
      <c r="Z43" s="203" t="n">
        <v>0</v>
      </c>
      <c r="AA43" s="204" t="n">
        <v>0</v>
      </c>
      <c r="AB43" s="205" t="n">
        <v>0</v>
      </c>
      <c r="AC43" s="194" t="n">
        <f aca="false">SUM(V43:AB43)</f>
        <v>0</v>
      </c>
      <c r="AE43" s="394" t="n">
        <f aca="false">+AC43+T43+J43</f>
        <v>31875</v>
      </c>
      <c r="AG43" s="41" t="n">
        <f aca="false">B43+L43+V43</f>
        <v>31875</v>
      </c>
      <c r="AH43" s="1" t="n">
        <f aca="false">D43+N43+X43</f>
        <v>0</v>
      </c>
      <c r="AI43" s="38" t="n">
        <f aca="false">AB43+AA43+Z43+S43+R43+Q43+P43+I43+H43+G43+F43</f>
        <v>0</v>
      </c>
      <c r="AK43" s="198" t="n">
        <f aca="false">B43+L43</f>
        <v>31875</v>
      </c>
      <c r="AL43" s="198" t="n">
        <f aca="false">V43</f>
        <v>0</v>
      </c>
      <c r="AM43" s="199" t="n">
        <f aca="false">SUM(AK43:AL43)</f>
        <v>31875</v>
      </c>
      <c r="AO43" s="1" t="n">
        <f aca="false">IF(now-1&gt;AR43,1,"")</f>
        <v>1</v>
      </c>
      <c r="AR43" s="1" t="n">
        <v>36461</v>
      </c>
      <c r="AS43" s="399" t="n">
        <v>36461</v>
      </c>
    </row>
    <row r="44" customFormat="false" ht="15" hidden="false" customHeight="true" outlineLevel="0" collapsed="false">
      <c r="A44" s="1" t="n">
        <f aca="false">+A43+1</f>
        <v>29</v>
      </c>
      <c r="B44" s="326" t="n">
        <v>0</v>
      </c>
      <c r="C44" s="397"/>
      <c r="D44" s="393" t="n">
        <v>0</v>
      </c>
      <c r="E44" s="397"/>
      <c r="F44" s="193" t="n">
        <v>0</v>
      </c>
      <c r="G44" s="193" t="n">
        <v>0</v>
      </c>
      <c r="H44" s="193" t="n">
        <v>0</v>
      </c>
      <c r="I44" s="193" t="n">
        <v>0</v>
      </c>
      <c r="J44" s="194" t="n">
        <f aca="false">SUM(B44:I44)</f>
        <v>0</v>
      </c>
      <c r="K44" s="195"/>
      <c r="L44" s="196" t="n">
        <v>51183</v>
      </c>
      <c r="M44" s="197"/>
      <c r="N44" s="393" t="n">
        <v>0</v>
      </c>
      <c r="O44" s="197"/>
      <c r="P44" s="198" t="n">
        <v>0</v>
      </c>
      <c r="Q44" s="199" t="n">
        <f aca="false">Q43</f>
        <v>0</v>
      </c>
      <c r="R44" s="199" t="n">
        <v>0</v>
      </c>
      <c r="S44" s="199" t="n">
        <v>0</v>
      </c>
      <c r="T44" s="200" t="n">
        <f aca="false">SUM(L44:S44)</f>
        <v>51183</v>
      </c>
      <c r="V44" s="201" t="n">
        <f aca="false">55000-L44</f>
        <v>3817</v>
      </c>
      <c r="W44" s="202"/>
      <c r="X44" s="393" t="n">
        <v>0</v>
      </c>
      <c r="Y44" s="398"/>
      <c r="Z44" s="203" t="n">
        <v>0</v>
      </c>
      <c r="AA44" s="204" t="n">
        <v>0</v>
      </c>
      <c r="AB44" s="205" t="n">
        <v>0</v>
      </c>
      <c r="AC44" s="194" t="n">
        <f aca="false">SUM(V44:AB44)</f>
        <v>3817</v>
      </c>
      <c r="AE44" s="394" t="n">
        <f aca="false">+AC44+T44+J44</f>
        <v>55000</v>
      </c>
      <c r="AG44" s="41" t="n">
        <f aca="false">B44+L44+V44</f>
        <v>55000</v>
      </c>
      <c r="AH44" s="1" t="n">
        <f aca="false">D44+N44+X44</f>
        <v>0</v>
      </c>
      <c r="AI44" s="38" t="n">
        <f aca="false">AB44+AA44+Z44+S44+R44+Q44+P44+I44+H44+G44+F44</f>
        <v>0</v>
      </c>
      <c r="AK44" s="198" t="n">
        <f aca="false">B44+L44</f>
        <v>51183</v>
      </c>
      <c r="AL44" s="198" t="n">
        <f aca="false">V44</f>
        <v>3817</v>
      </c>
      <c r="AM44" s="199" t="n">
        <f aca="false">SUM(AK44:AL44)</f>
        <v>55000</v>
      </c>
      <c r="AO44" s="1" t="n">
        <f aca="false">IF(days&lt;30,"",IF(now-1&gt;AR44,1,""))</f>
        <v>1</v>
      </c>
      <c r="AR44" s="1" t="n">
        <v>36462</v>
      </c>
      <c r="AS44" s="399" t="n">
        <v>36462</v>
      </c>
    </row>
    <row r="45" customFormat="false" ht="15" hidden="false" customHeight="true" outlineLevel="0" collapsed="false">
      <c r="A45" s="1" t="n">
        <f aca="false">+A44+1</f>
        <v>30</v>
      </c>
      <c r="B45" s="326" t="n">
        <v>0</v>
      </c>
      <c r="C45" s="397"/>
      <c r="D45" s="393" t="n">
        <v>0</v>
      </c>
      <c r="E45" s="397"/>
      <c r="F45" s="193" t="n">
        <v>0</v>
      </c>
      <c r="G45" s="193" t="n">
        <v>0</v>
      </c>
      <c r="H45" s="193" t="n">
        <v>0</v>
      </c>
      <c r="I45" s="193" t="n">
        <v>0</v>
      </c>
      <c r="J45" s="194" t="n">
        <f aca="false">SUM(B45:I45)</f>
        <v>0</v>
      </c>
      <c r="K45" s="195"/>
      <c r="L45" s="196" t="n">
        <v>0</v>
      </c>
      <c r="M45" s="197"/>
      <c r="N45" s="393" t="n">
        <v>0</v>
      </c>
      <c r="O45" s="197"/>
      <c r="P45" s="198" t="n">
        <v>0</v>
      </c>
      <c r="Q45" s="199" t="n">
        <f aca="false">Q44</f>
        <v>0</v>
      </c>
      <c r="R45" s="199" t="n">
        <v>0</v>
      </c>
      <c r="S45" s="199" t="n">
        <v>0</v>
      </c>
      <c r="T45" s="200" t="n">
        <f aca="false">SUM(L45:S45)</f>
        <v>0</v>
      </c>
      <c r="V45" s="201" t="n">
        <v>0</v>
      </c>
      <c r="W45" s="202"/>
      <c r="X45" s="393" t="n">
        <v>0</v>
      </c>
      <c r="Y45" s="398"/>
      <c r="Z45" s="203" t="n">
        <v>0</v>
      </c>
      <c r="AA45" s="204" t="n">
        <v>0</v>
      </c>
      <c r="AB45" s="205" t="n">
        <v>0</v>
      </c>
      <c r="AC45" s="194" t="n">
        <f aca="false">SUM(V45:AB45)</f>
        <v>0</v>
      </c>
      <c r="AE45" s="394" t="n">
        <f aca="false">+AC45+T45+J45</f>
        <v>0</v>
      </c>
      <c r="AG45" s="41" t="n">
        <f aca="false">B45+L45+V45</f>
        <v>0</v>
      </c>
      <c r="AH45" s="1" t="n">
        <f aca="false">D45+N45+X45</f>
        <v>0</v>
      </c>
      <c r="AI45" s="38" t="n">
        <f aca="false">AB45+AA45+Z45+S45+R45+Q45+P45+I45+H45+G45+F45</f>
        <v>0</v>
      </c>
      <c r="AK45" s="198" t="n">
        <f aca="false">B45+L45</f>
        <v>0</v>
      </c>
      <c r="AL45" s="198" t="n">
        <f aca="false">V45</f>
        <v>0</v>
      </c>
      <c r="AM45" s="199" t="n">
        <f aca="false">SUM(AK45:AL45)</f>
        <v>0</v>
      </c>
      <c r="AO45" s="1" t="n">
        <f aca="false">IF(days&lt;30,"",IF(now-1&gt;AR45,1,""))</f>
        <v>1</v>
      </c>
      <c r="AR45" s="1" t="n">
        <v>36463</v>
      </c>
      <c r="AS45" s="399" t="n">
        <v>36463</v>
      </c>
    </row>
    <row r="46" customFormat="false" ht="15" hidden="false" customHeight="true" outlineLevel="0" collapsed="false">
      <c r="A46" s="36" t="n">
        <f aca="false">+A45+1</f>
        <v>31</v>
      </c>
      <c r="B46" s="206" t="n">
        <v>0</v>
      </c>
      <c r="C46" s="400"/>
      <c r="D46" s="328" t="n">
        <v>0</v>
      </c>
      <c r="E46" s="400"/>
      <c r="F46" s="329" t="n">
        <v>0</v>
      </c>
      <c r="G46" s="329" t="n">
        <v>0</v>
      </c>
      <c r="H46" s="329" t="n">
        <v>0</v>
      </c>
      <c r="I46" s="329" t="n">
        <v>0</v>
      </c>
      <c r="J46" s="209" t="n">
        <f aca="false">SUM(B46:I46)</f>
        <v>0</v>
      </c>
      <c r="K46" s="210"/>
      <c r="L46" s="211" t="n">
        <v>0</v>
      </c>
      <c r="M46" s="401"/>
      <c r="N46" s="328" t="n">
        <v>0</v>
      </c>
      <c r="O46" s="401"/>
      <c r="P46" s="213" t="n">
        <v>0</v>
      </c>
      <c r="Q46" s="208" t="n">
        <f aca="false">Q45</f>
        <v>0</v>
      </c>
      <c r="R46" s="208" t="n">
        <v>0</v>
      </c>
      <c r="S46" s="208" t="n">
        <v>0</v>
      </c>
      <c r="T46" s="209" t="n">
        <f aca="false">SUM(L46:S46)</f>
        <v>0</v>
      </c>
      <c r="V46" s="206" t="n">
        <v>0</v>
      </c>
      <c r="W46" s="215"/>
      <c r="X46" s="208" t="n">
        <v>0</v>
      </c>
      <c r="Y46" s="402"/>
      <c r="Z46" s="213" t="n">
        <v>0</v>
      </c>
      <c r="AA46" s="213" t="n">
        <v>0</v>
      </c>
      <c r="AB46" s="213" t="n">
        <v>0</v>
      </c>
      <c r="AC46" s="209" t="n">
        <f aca="false">SUM(V46:AB46)</f>
        <v>0</v>
      </c>
      <c r="AD46" s="36"/>
      <c r="AE46" s="222" t="n">
        <f aca="false">+AC46+T46+J46</f>
        <v>0</v>
      </c>
      <c r="AF46" s="36"/>
      <c r="AG46" s="223" t="n">
        <f aca="false">B46+L46+V46</f>
        <v>0</v>
      </c>
      <c r="AH46" s="172" t="n">
        <f aca="false">D46+N46+X46</f>
        <v>0</v>
      </c>
      <c r="AI46" s="51" t="n">
        <f aca="false">AB46+AA46+Z46+S46+R46+Q46+P46+I46+H46+G46+F46</f>
        <v>0</v>
      </c>
      <c r="AJ46" s="36"/>
      <c r="AK46" s="198" t="n">
        <f aca="false">B46+L46</f>
        <v>0</v>
      </c>
      <c r="AL46" s="198" t="n">
        <f aca="false">V46</f>
        <v>0</v>
      </c>
      <c r="AM46" s="199" t="n">
        <f aca="false">SUM(AK46:AL46)</f>
        <v>0</v>
      </c>
      <c r="AN46" s="36"/>
      <c r="AO46" s="1" t="str">
        <f aca="false">IF(days&lt;31,"",IF(now-1&gt;AR46,1,""))</f>
        <v/>
      </c>
      <c r="AP46" s="36"/>
      <c r="AQ46" s="36"/>
      <c r="AR46" s="1" t="n">
        <v>36464</v>
      </c>
      <c r="AS46" s="399" t="n">
        <v>36464</v>
      </c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1232000</v>
      </c>
      <c r="C48" s="158"/>
      <c r="D48" s="158" t="n">
        <f aca="false">SUM(D16:D46)</f>
        <v>120000</v>
      </c>
      <c r="E48" s="158"/>
      <c r="F48" s="158" t="n">
        <f aca="false">SUM(F16:F46)</f>
        <v>583000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80000</v>
      </c>
      <c r="J48" s="158" t="n">
        <f aca="false">SUM(J16:J46)</f>
        <v>2015000</v>
      </c>
      <c r="K48" s="158"/>
      <c r="L48" s="158" t="n">
        <f aca="false">SUM(L16:L46)</f>
        <v>545558</v>
      </c>
      <c r="M48" s="158"/>
      <c r="N48" s="158" t="n">
        <f aca="false">SUM(N16:N46)</f>
        <v>0</v>
      </c>
      <c r="O48" s="158"/>
      <c r="P48" s="158" t="n">
        <f aca="false">SUM(P16:P46)</f>
        <v>384442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275234</v>
      </c>
      <c r="W48" s="158"/>
      <c r="X48" s="158" t="n">
        <f aca="false">SUM(X16:X46)</f>
        <v>0</v>
      </c>
      <c r="Y48" s="158"/>
      <c r="Z48" s="158" t="n">
        <f aca="false">SUM(Z16:Z46)</f>
        <v>15000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290234</v>
      </c>
      <c r="AD48" s="158"/>
      <c r="AE48" s="158" t="n">
        <f aca="false">SUM(AE16:AE47)</f>
        <v>3235234</v>
      </c>
      <c r="AF48" s="158"/>
      <c r="AG48" s="158" t="n">
        <f aca="false">SUM(AG16:AG47)</f>
        <v>2052792</v>
      </c>
      <c r="AH48" s="158" t="n">
        <f aca="false">SUM(AH16:AH47)</f>
        <v>120000</v>
      </c>
      <c r="AI48" s="158" t="n">
        <f aca="false">SUM(AI16:AI47)</f>
        <v>1062442</v>
      </c>
      <c r="AJ48" s="158"/>
      <c r="AK48" s="158" t="n">
        <f aca="false">SUM(AK16:AK46)</f>
        <v>1777558</v>
      </c>
      <c r="AL48" s="158" t="n">
        <f aca="false">SUM(AL16:AL46)</f>
        <v>275234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 t="n">
        <v>116355</v>
      </c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 t="n">
        <v>112709</v>
      </c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67166.6666666667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31000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0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e">
        <f aca="false">DSUM(tufco,"wbtotal",cnt)+#REF!</f>
        <v>#REF!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55" t="e">
        <f aca="false">S58/(SUM(AO16:AO46)+'Jan 99a'!days+days+days+days+days+days+days+days+days)</f>
        <v>#REF!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e">
        <f aca="false">DSUM(tufco,"hplrtotal",cnt)+#REF!</f>
        <v>#REF!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9674.46666666667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H61/(SUM(AO16:AO46)+'Jan 99a'!days+days+days+days+days+days+days+days+days)</f>
        <v>#REF!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(+H60-H61)/(365-SUM(AO16:AO46)-'Jan 99a'!days-days-days-days-days-days-days-days-days)</f>
        <v>#REF!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2305234</v>
      </c>
      <c r="L65" s="35" t="s">
        <v>60</v>
      </c>
      <c r="M65" s="36"/>
      <c r="N65" s="36"/>
      <c r="O65" s="36"/>
      <c r="P65" s="36"/>
      <c r="Q65" s="36"/>
      <c r="R65" s="36"/>
      <c r="S65" s="169" t="e">
        <f aca="false">DSUM(tufco,"gdtotal",cnt)+#REF!</f>
        <v>#REF!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e">
        <f aca="false">H65+#REF!</f>
        <v>#REF!</v>
      </c>
      <c r="L66" s="35" t="s">
        <v>53</v>
      </c>
      <c r="M66" s="36"/>
      <c r="N66" s="12"/>
      <c r="O66" s="36"/>
      <c r="P66" s="36"/>
      <c r="Q66" s="36"/>
      <c r="R66" s="36"/>
      <c r="S66" s="285" t="e">
        <f aca="false">S65/(SUM(AO16:AO46)+'Jan 99a'!days+days+days+days+days+days+days+days+days)</f>
        <v>#REF!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#REF!</v>
      </c>
      <c r="L67" s="170" t="s">
        <v>57</v>
      </c>
      <c r="M67" s="173"/>
      <c r="N67" s="173"/>
      <c r="O67" s="173"/>
      <c r="P67" s="173"/>
      <c r="Q67" s="173"/>
      <c r="R67" s="173"/>
      <c r="S67" s="174" t="e">
        <f aca="false">(+S64-S65)/(365-SUM(AO16:AO46)-'Jan 99a'!days-days-days-days-days-days-days-days+days)</f>
        <v>#REF!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34" activePane="bottomRight" state="frozen"/>
      <selection pane="topLeft" activeCell="A3" activeCellId="0" sqref="A3"/>
      <selection pane="topRight" activeCell="B3" activeCellId="0" sqref="B3"/>
      <selection pane="bottomLeft" activeCell="A34" activeCellId="0" sqref="A34"/>
      <selection pane="bottomRight" activeCell="H61" activeCellId="0" sqref="H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30</v>
      </c>
      <c r="C2" s="7"/>
      <c r="D2" s="8"/>
      <c r="E2" s="7"/>
      <c r="H2" s="9" t="n">
        <v>35000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36161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36495</v>
      </c>
      <c r="AS5" s="1" t="s">
        <v>6</v>
      </c>
      <c r="AU5" s="13" t="n">
        <f aca="false">time</f>
        <v>45926.9765010873</v>
      </c>
    </row>
    <row r="6" customFormat="false" ht="19.5" hidden="false" customHeight="false" outlineLevel="0" collapsed="false">
      <c r="A6" s="14" t="s">
        <v>114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36495</v>
      </c>
      <c r="AT6" s="16" t="n">
        <f aca="true">NOW()</f>
        <v>45926.9765010873</v>
      </c>
      <c r="AU6" s="13" t="n">
        <v>0.5</v>
      </c>
    </row>
    <row r="7" customFormat="false" ht="16.5" hidden="false" customHeight="false" outlineLevel="0" collapsed="false">
      <c r="A7" s="187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96"/>
    </row>
    <row r="10" customFormat="false" ht="15.75" hidden="false" customHeight="true" outlineLevel="0" collapsed="false">
      <c r="B10" s="41" t="s">
        <v>16</v>
      </c>
      <c r="D10" s="42"/>
      <c r="H10" s="42" t="s">
        <v>115</v>
      </c>
      <c r="J10" s="43" t="n">
        <f aca="false">hplr</f>
        <v>35000</v>
      </c>
      <c r="L10" s="41" t="s">
        <v>18</v>
      </c>
      <c r="N10" s="42"/>
      <c r="R10" s="42" t="str">
        <f aca="false">H10</f>
        <v>November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176"/>
    </row>
    <row r="11" customFormat="false" ht="9.75" hidden="false" customHeight="tru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1050000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900000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28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29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s">
        <v>37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4132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3.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" t="n">
        <v>1</v>
      </c>
      <c r="B16" s="403" t="n">
        <v>50000</v>
      </c>
      <c r="C16" s="397"/>
      <c r="D16" s="393" t="n">
        <v>0</v>
      </c>
      <c r="E16" s="397"/>
      <c r="F16" s="193" t="n">
        <v>0</v>
      </c>
      <c r="G16" s="193" t="n">
        <v>0</v>
      </c>
      <c r="H16" s="193" t="n">
        <v>0</v>
      </c>
      <c r="I16" s="193" t="n">
        <v>0</v>
      </c>
      <c r="J16" s="194" t="n">
        <f aca="false">SUM(B16:I16)</f>
        <v>50000</v>
      </c>
      <c r="K16" s="195"/>
      <c r="L16" s="196" t="n">
        <v>0</v>
      </c>
      <c r="M16" s="197"/>
      <c r="N16" s="393" t="n">
        <v>0</v>
      </c>
      <c r="O16" s="197"/>
      <c r="P16" s="198" t="n">
        <v>45000</v>
      </c>
      <c r="Q16" s="199" t="n">
        <v>0</v>
      </c>
      <c r="R16" s="199" t="n">
        <v>0</v>
      </c>
      <c r="S16" s="199" t="n">
        <v>0</v>
      </c>
      <c r="T16" s="200" t="n">
        <f aca="false">SUM(L16:S16)</f>
        <v>45000</v>
      </c>
      <c r="V16" s="201" t="n">
        <v>0</v>
      </c>
      <c r="W16" s="202"/>
      <c r="X16" s="393" t="n">
        <v>0</v>
      </c>
      <c r="Y16" s="398"/>
      <c r="Z16" s="203" t="n">
        <v>0</v>
      </c>
      <c r="AA16" s="204" t="n">
        <v>0</v>
      </c>
      <c r="AB16" s="205" t="n">
        <v>0</v>
      </c>
      <c r="AC16" s="194" t="n">
        <f aca="false">SUM(V16:AB16)</f>
        <v>0</v>
      </c>
      <c r="AE16" s="394" t="n">
        <f aca="false">+AC16+T16+J16</f>
        <v>95000</v>
      </c>
      <c r="AG16" s="41" t="n">
        <f aca="false">B16+L16+V16</f>
        <v>50000</v>
      </c>
      <c r="AH16" s="1" t="n">
        <f aca="false">D16+N16+X16</f>
        <v>0</v>
      </c>
      <c r="AI16" s="38" t="n">
        <f aca="false">AB16+AA16+Z16+S16+R16+Q16+P16+I16+H16+G16+F16</f>
        <v>45000</v>
      </c>
      <c r="AK16" s="198" t="n">
        <f aca="false">B16+L16</f>
        <v>50000</v>
      </c>
      <c r="AL16" s="198" t="n">
        <f aca="false">V16</f>
        <v>0</v>
      </c>
      <c r="AM16" s="199" t="n">
        <f aca="false">SUM(AK16:AL16)</f>
        <v>50000</v>
      </c>
      <c r="AO16" s="1" t="n">
        <f aca="false">IF(now&gt;AR16-1,1,"")</f>
        <v>1</v>
      </c>
      <c r="AR16" s="1" t="n">
        <v>36465</v>
      </c>
      <c r="AS16" s="399" t="n">
        <v>36465</v>
      </c>
    </row>
    <row r="17" customFormat="false" ht="15" hidden="false" customHeight="true" outlineLevel="0" collapsed="false">
      <c r="A17" s="1" t="n">
        <f aca="false">+A16+1</f>
        <v>2</v>
      </c>
      <c r="B17" s="326" t="n">
        <v>0</v>
      </c>
      <c r="C17" s="397"/>
      <c r="D17" s="393" t="n">
        <v>0</v>
      </c>
      <c r="E17" s="397"/>
      <c r="F17" s="193" t="n">
        <v>45000</v>
      </c>
      <c r="G17" s="193" t="n">
        <v>0</v>
      </c>
      <c r="H17" s="193" t="n">
        <v>0</v>
      </c>
      <c r="I17" s="193" t="n">
        <f aca="false">I16</f>
        <v>0</v>
      </c>
      <c r="J17" s="194" t="n">
        <f aca="false">SUM(B17:I17)</f>
        <v>45000</v>
      </c>
      <c r="K17" s="195"/>
      <c r="L17" s="196" t="n">
        <v>30000</v>
      </c>
      <c r="M17" s="197"/>
      <c r="N17" s="393" t="n">
        <v>0</v>
      </c>
      <c r="O17" s="197"/>
      <c r="P17" s="198" t="n">
        <v>0</v>
      </c>
      <c r="Q17" s="199" t="n">
        <f aca="false">Q16</f>
        <v>0</v>
      </c>
      <c r="R17" s="199" t="n">
        <v>0</v>
      </c>
      <c r="S17" s="199" t="n">
        <v>0</v>
      </c>
      <c r="T17" s="200" t="n">
        <f aca="false">SUM(L17:S17)</f>
        <v>30000</v>
      </c>
      <c r="V17" s="201" t="n">
        <f aca="false">IF(AO17=1,0,IF((20000-L17-B17)&lt;0,0,20000-L17-B17))</f>
        <v>0</v>
      </c>
      <c r="W17" s="202"/>
      <c r="X17" s="393" t="n">
        <v>0</v>
      </c>
      <c r="Y17" s="398"/>
      <c r="Z17" s="203" t="n">
        <f aca="false">IF(AO17=1,0,45000-P17-F17)</f>
        <v>0</v>
      </c>
      <c r="AA17" s="204" t="n">
        <v>0</v>
      </c>
      <c r="AB17" s="205" t="n">
        <v>0</v>
      </c>
      <c r="AC17" s="194" t="n">
        <f aca="false">SUM(V17:AB17)</f>
        <v>0</v>
      </c>
      <c r="AE17" s="394" t="n">
        <f aca="false">+AC17+T17+J17</f>
        <v>75000</v>
      </c>
      <c r="AG17" s="41" t="n">
        <f aca="false">B17+L17+V17</f>
        <v>30000</v>
      </c>
      <c r="AH17" s="1" t="n">
        <f aca="false">D17+N17+X17</f>
        <v>0</v>
      </c>
      <c r="AI17" s="38" t="n">
        <f aca="false">AB17+AA17+Z17+S17+R17+Q17+P17+I17+H17+G17+F17</f>
        <v>45000</v>
      </c>
      <c r="AK17" s="198" t="n">
        <f aca="false">B17+L17</f>
        <v>30000</v>
      </c>
      <c r="AL17" s="198" t="n">
        <f aca="false">V17</f>
        <v>0</v>
      </c>
      <c r="AM17" s="199" t="n">
        <f aca="false">SUM(AK17:AL17)</f>
        <v>30000</v>
      </c>
      <c r="AO17" s="1" t="n">
        <f aca="false">IF(now-1&gt;AR17,1,"")</f>
        <v>1</v>
      </c>
      <c r="AR17" s="1" t="n">
        <v>36466</v>
      </c>
      <c r="AS17" s="399" t="n">
        <v>36466</v>
      </c>
    </row>
    <row r="18" customFormat="false" ht="15" hidden="false" customHeight="true" outlineLevel="0" collapsed="false">
      <c r="A18" s="94" t="n">
        <f aca="false">+A17+1</f>
        <v>3</v>
      </c>
      <c r="B18" s="95" t="n">
        <v>0</v>
      </c>
      <c r="C18" s="397"/>
      <c r="D18" s="97" t="n">
        <v>0</v>
      </c>
      <c r="E18" s="397"/>
      <c r="F18" s="98" t="n">
        <v>45000</v>
      </c>
      <c r="G18" s="98" t="n">
        <v>0</v>
      </c>
      <c r="H18" s="98" t="n">
        <v>0</v>
      </c>
      <c r="I18" s="98" t="n">
        <f aca="false">I17</f>
        <v>0</v>
      </c>
      <c r="J18" s="99" t="n">
        <f aca="false">SUM(B18:I18)</f>
        <v>45000</v>
      </c>
      <c r="K18" s="100"/>
      <c r="L18" s="101" t="n">
        <v>20000</v>
      </c>
      <c r="M18" s="197"/>
      <c r="N18" s="97" t="n">
        <v>0</v>
      </c>
      <c r="O18" s="197"/>
      <c r="P18" s="103" t="n">
        <v>0</v>
      </c>
      <c r="Q18" s="104" t="n">
        <f aca="false">Q17</f>
        <v>0</v>
      </c>
      <c r="R18" s="104" t="n">
        <v>0</v>
      </c>
      <c r="S18" s="104" t="n">
        <v>0</v>
      </c>
      <c r="T18" s="105" t="n">
        <f aca="false">SUM(L18:S18)</f>
        <v>20000</v>
      </c>
      <c r="U18" s="94"/>
      <c r="V18" s="201" t="n">
        <f aca="false">IF(AO18=1,0,IF((20000-L18-B18)&lt;0,0,20000-L18-B18))</f>
        <v>0</v>
      </c>
      <c r="W18" s="202"/>
      <c r="X18" s="393" t="n">
        <v>0</v>
      </c>
      <c r="Y18" s="398"/>
      <c r="Z18" s="203" t="n">
        <f aca="false">IF(AO18=1,0,45000-P18-F18)</f>
        <v>0</v>
      </c>
      <c r="AA18" s="110" t="n">
        <v>0</v>
      </c>
      <c r="AB18" s="111" t="n">
        <v>0</v>
      </c>
      <c r="AC18" s="99" t="n">
        <f aca="false">SUM(V18:AB18)</f>
        <v>0</v>
      </c>
      <c r="AD18" s="94"/>
      <c r="AE18" s="112" t="n">
        <f aca="false">+AC18+T18+J18</f>
        <v>65000</v>
      </c>
      <c r="AF18" s="94"/>
      <c r="AG18" s="113" t="n">
        <f aca="false">B18+L18+V18</f>
        <v>20000</v>
      </c>
      <c r="AH18" s="94" t="n">
        <f aca="false">D18+N18+X18</f>
        <v>0</v>
      </c>
      <c r="AI18" s="114" t="n">
        <f aca="false">AB18+AA18+Z18+S18+R18+Q18+P18+I18+H18+G18+F18</f>
        <v>45000</v>
      </c>
      <c r="AJ18" s="94"/>
      <c r="AK18" s="103" t="n">
        <f aca="false">B18+L18</f>
        <v>20000</v>
      </c>
      <c r="AL18" s="103" t="n">
        <f aca="false">V18</f>
        <v>0</v>
      </c>
      <c r="AM18" s="104" t="n">
        <f aca="false">SUM(AK18:AL18)</f>
        <v>20000</v>
      </c>
      <c r="AN18" s="94"/>
      <c r="AO18" s="94" t="n">
        <f aca="false">IF(now-1&gt;AR18,1,"")</f>
        <v>1</v>
      </c>
      <c r="AP18" s="94"/>
      <c r="AQ18" s="94"/>
      <c r="AR18" s="94" t="n">
        <v>36467</v>
      </c>
      <c r="AS18" s="115" t="n">
        <v>36467</v>
      </c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15" hidden="false" customHeight="true" outlineLevel="0" collapsed="false">
      <c r="A19" s="94" t="n">
        <f aca="false">+A18+1</f>
        <v>4</v>
      </c>
      <c r="B19" s="95" t="n">
        <v>0</v>
      </c>
      <c r="C19" s="397"/>
      <c r="D19" s="97" t="n">
        <v>0</v>
      </c>
      <c r="E19" s="397"/>
      <c r="F19" s="98" t="n">
        <v>45000</v>
      </c>
      <c r="G19" s="98" t="n">
        <v>0</v>
      </c>
      <c r="H19" s="98" t="n">
        <v>0</v>
      </c>
      <c r="I19" s="98" t="n">
        <f aca="false">I18</f>
        <v>0</v>
      </c>
      <c r="J19" s="99" t="n">
        <f aca="false">SUM(B19:I19)</f>
        <v>45000</v>
      </c>
      <c r="K19" s="100"/>
      <c r="L19" s="101" t="n">
        <v>20000</v>
      </c>
      <c r="M19" s="197"/>
      <c r="N19" s="97" t="n">
        <v>0</v>
      </c>
      <c r="O19" s="197"/>
      <c r="P19" s="103" t="n">
        <v>0</v>
      </c>
      <c r="Q19" s="104" t="n">
        <f aca="false">Q18</f>
        <v>0</v>
      </c>
      <c r="R19" s="104" t="n">
        <v>0</v>
      </c>
      <c r="S19" s="104" t="n">
        <v>0</v>
      </c>
      <c r="T19" s="105" t="n">
        <f aca="false">SUM(L19:S19)</f>
        <v>20000</v>
      </c>
      <c r="U19" s="94"/>
      <c r="V19" s="201" t="n">
        <f aca="false">IF(AO19=1,0,IF((20000-L19-B19)&lt;0,0,20000-L19-B19))</f>
        <v>0</v>
      </c>
      <c r="W19" s="202"/>
      <c r="X19" s="393" t="n">
        <v>0</v>
      </c>
      <c r="Y19" s="398"/>
      <c r="Z19" s="203" t="n">
        <f aca="false">IF(AO19=1,0,45000-P19-F19)</f>
        <v>0</v>
      </c>
      <c r="AA19" s="110" t="n">
        <v>0</v>
      </c>
      <c r="AB19" s="111" t="n">
        <v>0</v>
      </c>
      <c r="AC19" s="99" t="n">
        <f aca="false">SUM(V19:AB19)</f>
        <v>0</v>
      </c>
      <c r="AD19" s="94"/>
      <c r="AE19" s="112" t="n">
        <f aca="false">+AC19+T19+J19</f>
        <v>65000</v>
      </c>
      <c r="AF19" s="94"/>
      <c r="AG19" s="113" t="n">
        <f aca="false">B19+L19+V19</f>
        <v>20000</v>
      </c>
      <c r="AH19" s="94" t="n">
        <f aca="false">D19+N19+X19</f>
        <v>0</v>
      </c>
      <c r="AI19" s="114" t="n">
        <f aca="false">AB19+AA19+Z19+S19+R19+Q19+P19+I19+H19+G19+F19</f>
        <v>45000</v>
      </c>
      <c r="AJ19" s="94"/>
      <c r="AK19" s="103" t="n">
        <f aca="false">B19+L19</f>
        <v>20000</v>
      </c>
      <c r="AL19" s="103" t="n">
        <f aca="false">V19</f>
        <v>0</v>
      </c>
      <c r="AM19" s="104" t="n">
        <f aca="false">SUM(AK19:AL19)</f>
        <v>20000</v>
      </c>
      <c r="AN19" s="94"/>
      <c r="AO19" s="94" t="n">
        <f aca="false">IF(now-1&gt;AR19,1,"")</f>
        <v>1</v>
      </c>
      <c r="AP19" s="94"/>
      <c r="AQ19" s="94"/>
      <c r="AR19" s="94" t="n">
        <v>36468</v>
      </c>
      <c r="AS19" s="115" t="n">
        <v>36468</v>
      </c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15" hidden="false" customHeight="true" outlineLevel="0" collapsed="false">
      <c r="A20" s="94" t="n">
        <f aca="false">+A19+1</f>
        <v>5</v>
      </c>
      <c r="B20" s="95" t="n">
        <v>0</v>
      </c>
      <c r="C20" s="397"/>
      <c r="D20" s="97" t="n">
        <v>0</v>
      </c>
      <c r="E20" s="397"/>
      <c r="F20" s="98" t="n">
        <v>0</v>
      </c>
      <c r="G20" s="98" t="n">
        <v>0</v>
      </c>
      <c r="H20" s="98" t="n">
        <v>0</v>
      </c>
      <c r="I20" s="98" t="n">
        <f aca="false">I19</f>
        <v>0</v>
      </c>
      <c r="J20" s="99" t="n">
        <f aca="false">SUM(B20:I20)</f>
        <v>0</v>
      </c>
      <c r="K20" s="100"/>
      <c r="L20" s="101" t="n">
        <v>8750</v>
      </c>
      <c r="M20" s="197"/>
      <c r="N20" s="97" t="n">
        <v>0</v>
      </c>
      <c r="O20" s="197"/>
      <c r="P20" s="103" t="n">
        <v>9375</v>
      </c>
      <c r="Q20" s="104" t="n">
        <f aca="false">Q19</f>
        <v>0</v>
      </c>
      <c r="R20" s="104" t="n">
        <v>0</v>
      </c>
      <c r="S20" s="104" t="n">
        <v>0</v>
      </c>
      <c r="T20" s="105" t="n">
        <f aca="false">SUM(L20:S20)</f>
        <v>18125</v>
      </c>
      <c r="U20" s="94"/>
      <c r="V20" s="201" t="n">
        <f aca="false">IF(AO20=1,0,IF((20000-L20-B20)&lt;0,0,20000-L20-B20))</f>
        <v>0</v>
      </c>
      <c r="W20" s="202"/>
      <c r="X20" s="393" t="n">
        <v>0</v>
      </c>
      <c r="Y20" s="398"/>
      <c r="Z20" s="203" t="n">
        <f aca="false">IF(AO20=1,0,45000-P20-F20)</f>
        <v>0</v>
      </c>
      <c r="AA20" s="110" t="n">
        <v>0</v>
      </c>
      <c r="AB20" s="111" t="n">
        <v>0</v>
      </c>
      <c r="AC20" s="99" t="n">
        <f aca="false">SUM(V20:AB20)</f>
        <v>0</v>
      </c>
      <c r="AD20" s="94"/>
      <c r="AE20" s="112" t="n">
        <f aca="false">+AC20+T20+J20</f>
        <v>18125</v>
      </c>
      <c r="AF20" s="94"/>
      <c r="AG20" s="113" t="n">
        <f aca="false">B20+L20+V20</f>
        <v>8750</v>
      </c>
      <c r="AH20" s="94" t="n">
        <f aca="false">D20+N20+X20</f>
        <v>0</v>
      </c>
      <c r="AI20" s="114" t="n">
        <f aca="false">AB20+AA20+Z20+S20+R20+Q20+P20+I20+H20+G20+F20</f>
        <v>9375</v>
      </c>
      <c r="AJ20" s="94"/>
      <c r="AK20" s="103" t="n">
        <f aca="false">B20+L20</f>
        <v>8750</v>
      </c>
      <c r="AL20" s="103" t="n">
        <f aca="false">V20</f>
        <v>0</v>
      </c>
      <c r="AM20" s="104" t="n">
        <f aca="false">SUM(AK20:AL20)</f>
        <v>8750</v>
      </c>
      <c r="AN20" s="94"/>
      <c r="AO20" s="94" t="n">
        <f aca="false">IF(now-1&gt;AR20,1,"")</f>
        <v>1</v>
      </c>
      <c r="AP20" s="94"/>
      <c r="AQ20" s="94"/>
      <c r="AR20" s="94" t="n">
        <v>36469</v>
      </c>
      <c r="AS20" s="115" t="n">
        <v>36469</v>
      </c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15" hidden="false" customHeight="true" outlineLevel="0" collapsed="false">
      <c r="A21" s="94" t="n">
        <f aca="false">+A20+1</f>
        <v>6</v>
      </c>
      <c r="B21" s="95" t="n">
        <v>0</v>
      </c>
      <c r="C21" s="397"/>
      <c r="D21" s="97" t="n">
        <v>0</v>
      </c>
      <c r="E21" s="397"/>
      <c r="F21" s="98" t="n">
        <v>0</v>
      </c>
      <c r="G21" s="98" t="n">
        <v>0</v>
      </c>
      <c r="H21" s="98" t="n">
        <v>0</v>
      </c>
      <c r="I21" s="98" t="n">
        <f aca="false">I20</f>
        <v>0</v>
      </c>
      <c r="J21" s="99" t="n">
        <f aca="false">SUM(B21:I21)</f>
        <v>0</v>
      </c>
      <c r="K21" s="100"/>
      <c r="L21" s="101" t="n">
        <v>30000</v>
      </c>
      <c r="M21" s="197"/>
      <c r="N21" s="97" t="n">
        <v>0</v>
      </c>
      <c r="O21" s="197"/>
      <c r="P21" s="103" t="n">
        <v>0</v>
      </c>
      <c r="Q21" s="104" t="n">
        <f aca="false">Q20</f>
        <v>0</v>
      </c>
      <c r="R21" s="104" t="n">
        <v>0</v>
      </c>
      <c r="S21" s="104" t="n">
        <v>0</v>
      </c>
      <c r="T21" s="105" t="n">
        <f aca="false">SUM(L21:S21)</f>
        <v>30000</v>
      </c>
      <c r="U21" s="94"/>
      <c r="V21" s="201" t="n">
        <f aca="false">IF(AO21=1,0,IF((20000-L21-B21)&lt;0,0,20000-L21-B21))</f>
        <v>0</v>
      </c>
      <c r="W21" s="202"/>
      <c r="X21" s="393" t="n">
        <v>0</v>
      </c>
      <c r="Y21" s="398"/>
      <c r="Z21" s="203" t="n">
        <f aca="false">IF(AO21=1,0,45000-P21-F21)</f>
        <v>0</v>
      </c>
      <c r="AA21" s="110" t="n">
        <v>0</v>
      </c>
      <c r="AB21" s="111" t="n">
        <v>0</v>
      </c>
      <c r="AC21" s="99" t="n">
        <f aca="false">SUM(V21:AB21)</f>
        <v>0</v>
      </c>
      <c r="AD21" s="94"/>
      <c r="AE21" s="112" t="n">
        <f aca="false">+AC21+T21+J21</f>
        <v>30000</v>
      </c>
      <c r="AF21" s="94"/>
      <c r="AG21" s="113" t="n">
        <f aca="false">B21+L21+V21</f>
        <v>30000</v>
      </c>
      <c r="AH21" s="94" t="n">
        <f aca="false">D21+N21+X21</f>
        <v>0</v>
      </c>
      <c r="AI21" s="114" t="n">
        <f aca="false">AB21+AA21+Z21+S21+R21+Q21+P21+I21+H21+G21+F21</f>
        <v>0</v>
      </c>
      <c r="AJ21" s="94"/>
      <c r="AK21" s="103" t="n">
        <f aca="false">B21+L21</f>
        <v>30000</v>
      </c>
      <c r="AL21" s="103" t="n">
        <f aca="false">V21</f>
        <v>0</v>
      </c>
      <c r="AM21" s="104" t="n">
        <f aca="false">SUM(AK21:AL21)</f>
        <v>30000</v>
      </c>
      <c r="AN21" s="94"/>
      <c r="AO21" s="94" t="n">
        <f aca="false">IF(now-1&gt;AR21,1,"")</f>
        <v>1</v>
      </c>
      <c r="AP21" s="94"/>
      <c r="AQ21" s="94"/>
      <c r="AR21" s="94" t="n">
        <v>36470</v>
      </c>
      <c r="AS21" s="115" t="n">
        <v>36470</v>
      </c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15" hidden="false" customHeight="true" outlineLevel="0" collapsed="false">
      <c r="A22" s="94" t="n">
        <f aca="false">+A21+1</f>
        <v>7</v>
      </c>
      <c r="B22" s="95" t="n">
        <v>0</v>
      </c>
      <c r="C22" s="397"/>
      <c r="D22" s="97" t="n">
        <v>0</v>
      </c>
      <c r="E22" s="397"/>
      <c r="F22" s="98" t="n">
        <v>0</v>
      </c>
      <c r="G22" s="98" t="n">
        <v>0</v>
      </c>
      <c r="H22" s="98" t="n">
        <v>0</v>
      </c>
      <c r="I22" s="98" t="n">
        <f aca="false">I21</f>
        <v>0</v>
      </c>
      <c r="J22" s="99" t="n">
        <f aca="false">SUM(B22:I22)</f>
        <v>0</v>
      </c>
      <c r="K22" s="100"/>
      <c r="L22" s="101" t="n">
        <v>30000</v>
      </c>
      <c r="M22" s="197"/>
      <c r="N22" s="97" t="n">
        <v>0</v>
      </c>
      <c r="O22" s="197"/>
      <c r="P22" s="103" t="n">
        <v>0</v>
      </c>
      <c r="Q22" s="104" t="n">
        <f aca="false">Q21</f>
        <v>0</v>
      </c>
      <c r="R22" s="104" t="n">
        <v>0</v>
      </c>
      <c r="S22" s="104" t="n">
        <v>0</v>
      </c>
      <c r="T22" s="105" t="n">
        <f aca="false">SUM(L22:S22)</f>
        <v>30000</v>
      </c>
      <c r="U22" s="94"/>
      <c r="V22" s="201" t="n">
        <f aca="false">IF(AO22=1,0,IF((20000-L22-B22)&lt;0,0,20000-L22-B22))</f>
        <v>0</v>
      </c>
      <c r="W22" s="202"/>
      <c r="X22" s="393" t="n">
        <v>0</v>
      </c>
      <c r="Y22" s="398"/>
      <c r="Z22" s="203" t="n">
        <f aca="false">IF(AO22=1,0,45000-P22-F22)</f>
        <v>0</v>
      </c>
      <c r="AA22" s="110" t="n">
        <v>0</v>
      </c>
      <c r="AB22" s="111" t="n">
        <v>0</v>
      </c>
      <c r="AC22" s="99" t="n">
        <f aca="false">SUM(V22:AB22)</f>
        <v>0</v>
      </c>
      <c r="AD22" s="94"/>
      <c r="AE22" s="112" t="n">
        <f aca="false">+AC22+T22+J22</f>
        <v>30000</v>
      </c>
      <c r="AF22" s="94"/>
      <c r="AG22" s="113" t="n">
        <f aca="false">B22+L22+V22</f>
        <v>30000</v>
      </c>
      <c r="AH22" s="94" t="n">
        <f aca="false">D22+N22+X22</f>
        <v>0</v>
      </c>
      <c r="AI22" s="114" t="n">
        <f aca="false">AB22+AA22+Z22+S22+R22+Q22+P22+I22+H22+G22+F22</f>
        <v>0</v>
      </c>
      <c r="AJ22" s="94"/>
      <c r="AK22" s="103" t="n">
        <f aca="false">B22+L22</f>
        <v>30000</v>
      </c>
      <c r="AL22" s="103" t="n">
        <f aca="false">V22</f>
        <v>0</v>
      </c>
      <c r="AM22" s="104" t="n">
        <f aca="false">SUM(AK22:AL22)</f>
        <v>30000</v>
      </c>
      <c r="AN22" s="94"/>
      <c r="AO22" s="94" t="n">
        <f aca="false">IF(now-1&gt;AR22,1,"")</f>
        <v>1</v>
      </c>
      <c r="AP22" s="94"/>
      <c r="AQ22" s="94"/>
      <c r="AR22" s="94" t="n">
        <v>36471</v>
      </c>
      <c r="AS22" s="115" t="n">
        <v>36471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15" hidden="false" customHeight="true" outlineLevel="0" collapsed="false">
      <c r="A23" s="94" t="n">
        <f aca="false">+A22+1</f>
        <v>8</v>
      </c>
      <c r="B23" s="95" t="n">
        <v>43750</v>
      </c>
      <c r="C23" s="397"/>
      <c r="D23" s="97" t="n">
        <v>0</v>
      </c>
      <c r="E23" s="397"/>
      <c r="F23" s="98" t="n">
        <v>0</v>
      </c>
      <c r="G23" s="98" t="n">
        <v>0</v>
      </c>
      <c r="H23" s="98" t="n">
        <v>0</v>
      </c>
      <c r="I23" s="98" t="n">
        <f aca="false">I22</f>
        <v>0</v>
      </c>
      <c r="J23" s="99" t="n">
        <f aca="false">SUM(B23:I23)</f>
        <v>43750</v>
      </c>
      <c r="K23" s="100"/>
      <c r="L23" s="101" t="n">
        <v>0</v>
      </c>
      <c r="M23" s="197"/>
      <c r="N23" s="97" t="n">
        <v>0</v>
      </c>
      <c r="O23" s="197"/>
      <c r="P23" s="103" t="n">
        <v>20000</v>
      </c>
      <c r="Q23" s="104" t="n">
        <f aca="false">Q22</f>
        <v>0</v>
      </c>
      <c r="R23" s="104" t="n">
        <v>0</v>
      </c>
      <c r="S23" s="104" t="n">
        <v>0</v>
      </c>
      <c r="T23" s="105" t="n">
        <f aca="false">SUM(L23:S23)</f>
        <v>20000</v>
      </c>
      <c r="U23" s="94"/>
      <c r="V23" s="201" t="n">
        <f aca="false">IF(AO23=1,0,IF((20000-L23-B23)&lt;0,0,20000-L23-B23))</f>
        <v>0</v>
      </c>
      <c r="W23" s="202"/>
      <c r="X23" s="393" t="n">
        <v>0</v>
      </c>
      <c r="Y23" s="398"/>
      <c r="Z23" s="203" t="n">
        <f aca="false">IF(AO23=1,0,45000-P23-F23)</f>
        <v>0</v>
      </c>
      <c r="AA23" s="110" t="n">
        <v>0</v>
      </c>
      <c r="AB23" s="111" t="n">
        <v>0</v>
      </c>
      <c r="AC23" s="99" t="n">
        <f aca="false">SUM(V23:AB23)</f>
        <v>0</v>
      </c>
      <c r="AD23" s="94"/>
      <c r="AE23" s="112" t="n">
        <f aca="false">+AC23+T23+J23</f>
        <v>63750</v>
      </c>
      <c r="AF23" s="94"/>
      <c r="AG23" s="113" t="n">
        <f aca="false">B23+L23+V23</f>
        <v>43750</v>
      </c>
      <c r="AH23" s="94" t="n">
        <f aca="false">D23+N23+X23</f>
        <v>0</v>
      </c>
      <c r="AI23" s="114" t="n">
        <f aca="false">AB23+AA23+Z23+S23+R23+Q23+P23+I23+H23+G23+F23</f>
        <v>20000</v>
      </c>
      <c r="AJ23" s="94"/>
      <c r="AK23" s="103" t="n">
        <f aca="false">B23+L23</f>
        <v>43750</v>
      </c>
      <c r="AL23" s="103" t="n">
        <f aca="false">V23</f>
        <v>0</v>
      </c>
      <c r="AM23" s="104" t="n">
        <f aca="false">SUM(AK23:AL23)</f>
        <v>43750</v>
      </c>
      <c r="AN23" s="94"/>
      <c r="AO23" s="94" t="n">
        <f aca="false">IF(now-1&gt;AR23,1,"")</f>
        <v>1</v>
      </c>
      <c r="AP23" s="94"/>
      <c r="AQ23" s="94"/>
      <c r="AR23" s="94" t="n">
        <v>36472</v>
      </c>
      <c r="AS23" s="115" t="n">
        <v>36472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5" hidden="false" customHeight="true" outlineLevel="0" collapsed="false">
      <c r="A24" s="94" t="n">
        <f aca="false">+A23+1</f>
        <v>9</v>
      </c>
      <c r="B24" s="95" t="n">
        <v>22500</v>
      </c>
      <c r="C24" s="397"/>
      <c r="D24" s="97" t="n">
        <v>0</v>
      </c>
      <c r="E24" s="397"/>
      <c r="F24" s="98" t="n">
        <v>0</v>
      </c>
      <c r="G24" s="98" t="n">
        <v>0</v>
      </c>
      <c r="H24" s="98" t="n">
        <v>0</v>
      </c>
      <c r="I24" s="98" t="n">
        <f aca="false">I23</f>
        <v>0</v>
      </c>
      <c r="J24" s="99" t="n">
        <f aca="false">SUM(B24:I24)</f>
        <v>22500</v>
      </c>
      <c r="K24" s="100"/>
      <c r="L24" s="101" t="n">
        <v>0</v>
      </c>
      <c r="M24" s="197"/>
      <c r="N24" s="97" t="n">
        <v>0</v>
      </c>
      <c r="O24" s="197"/>
      <c r="P24" s="103" t="n">
        <v>45000</v>
      </c>
      <c r="Q24" s="104" t="n">
        <f aca="false">Q23</f>
        <v>0</v>
      </c>
      <c r="R24" s="104" t="n">
        <v>0</v>
      </c>
      <c r="S24" s="104" t="n">
        <v>0</v>
      </c>
      <c r="T24" s="105" t="n">
        <f aca="false">SUM(L24:S24)</f>
        <v>45000</v>
      </c>
      <c r="U24" s="94"/>
      <c r="V24" s="201" t="n">
        <f aca="false">IF(AO24=1,0,IF((20000-L24-B24)&lt;0,0,20000-L24-B24))</f>
        <v>0</v>
      </c>
      <c r="W24" s="202"/>
      <c r="X24" s="393" t="n">
        <v>0</v>
      </c>
      <c r="Y24" s="398"/>
      <c r="Z24" s="203" t="n">
        <f aca="false">IF(AO24=1,0,45000-P24-F24)</f>
        <v>0</v>
      </c>
      <c r="AA24" s="110" t="n">
        <v>0</v>
      </c>
      <c r="AB24" s="111" t="n">
        <v>0</v>
      </c>
      <c r="AC24" s="99" t="n">
        <f aca="false">SUM(V24:AB24)</f>
        <v>0</v>
      </c>
      <c r="AD24" s="94"/>
      <c r="AE24" s="112" t="n">
        <f aca="false">+AC24+T24+J24</f>
        <v>67500</v>
      </c>
      <c r="AF24" s="94"/>
      <c r="AG24" s="113" t="n">
        <f aca="false">B24+L24+V24</f>
        <v>22500</v>
      </c>
      <c r="AH24" s="94" t="n">
        <f aca="false">D24+N24+X24</f>
        <v>0</v>
      </c>
      <c r="AI24" s="114" t="n">
        <f aca="false">AB24+AA24+Z24+S24+R24+Q24+P24+I24+H24+G24+F24</f>
        <v>45000</v>
      </c>
      <c r="AJ24" s="94"/>
      <c r="AK24" s="103" t="n">
        <f aca="false">B24+L24</f>
        <v>22500</v>
      </c>
      <c r="AL24" s="103" t="n">
        <f aca="false">V24</f>
        <v>0</v>
      </c>
      <c r="AM24" s="104" t="n">
        <f aca="false">SUM(AK24:AL24)</f>
        <v>22500</v>
      </c>
      <c r="AN24" s="94"/>
      <c r="AO24" s="94" t="n">
        <f aca="false">IF(now-1&gt;AR24,1,"")</f>
        <v>1</v>
      </c>
      <c r="AP24" s="94"/>
      <c r="AQ24" s="94"/>
      <c r="AR24" s="94" t="n">
        <v>36473</v>
      </c>
      <c r="AS24" s="115" t="n">
        <v>36473</v>
      </c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15" hidden="false" customHeight="true" outlineLevel="0" collapsed="false">
      <c r="A25" s="94" t="n">
        <f aca="false">+A24+1</f>
        <v>10</v>
      </c>
      <c r="B25" s="95" t="n">
        <v>30000</v>
      </c>
      <c r="C25" s="397"/>
      <c r="D25" s="97" t="n">
        <v>0</v>
      </c>
      <c r="E25" s="397"/>
      <c r="F25" s="98" t="n">
        <v>0</v>
      </c>
      <c r="G25" s="98" t="n">
        <v>0</v>
      </c>
      <c r="H25" s="98" t="n">
        <v>0</v>
      </c>
      <c r="I25" s="98" t="n">
        <f aca="false">I24</f>
        <v>0</v>
      </c>
      <c r="J25" s="99" t="n">
        <f aca="false">SUM(B25:I25)</f>
        <v>30000</v>
      </c>
      <c r="K25" s="100"/>
      <c r="L25" s="101" t="n">
        <v>0</v>
      </c>
      <c r="M25" s="197"/>
      <c r="N25" s="97" t="n">
        <v>0</v>
      </c>
      <c r="O25" s="197"/>
      <c r="P25" s="103" t="n">
        <v>45000</v>
      </c>
      <c r="Q25" s="104" t="n">
        <f aca="false">Q24</f>
        <v>0</v>
      </c>
      <c r="R25" s="104" t="n">
        <v>0</v>
      </c>
      <c r="S25" s="104" t="n">
        <v>0</v>
      </c>
      <c r="T25" s="105" t="n">
        <f aca="false">SUM(L25:S25)</f>
        <v>45000</v>
      </c>
      <c r="U25" s="94"/>
      <c r="V25" s="201" t="n">
        <f aca="false">IF(AO25=1,0,IF((20000-L25-B25)&lt;0,0,20000-L25-B25))</f>
        <v>0</v>
      </c>
      <c r="W25" s="202"/>
      <c r="X25" s="393" t="n">
        <v>0</v>
      </c>
      <c r="Y25" s="398"/>
      <c r="Z25" s="203" t="n">
        <f aca="false">IF(AO25=1,0,45000-P25-F25)</f>
        <v>0</v>
      </c>
      <c r="AA25" s="110" t="n">
        <v>0</v>
      </c>
      <c r="AB25" s="111" t="n">
        <v>0</v>
      </c>
      <c r="AC25" s="99" t="n">
        <f aca="false">SUM(V25:AB25)</f>
        <v>0</v>
      </c>
      <c r="AD25" s="94"/>
      <c r="AE25" s="112" t="n">
        <f aca="false">+AC25+T25+J25</f>
        <v>75000</v>
      </c>
      <c r="AF25" s="94"/>
      <c r="AG25" s="113" t="n">
        <f aca="false">B25+L25+V25</f>
        <v>30000</v>
      </c>
      <c r="AH25" s="94" t="n">
        <f aca="false">D25+N25+X25</f>
        <v>0</v>
      </c>
      <c r="AI25" s="114" t="n">
        <f aca="false">AB25+AA25+Z25+S25+R25+Q25+P25+I25+H25+G25+F25</f>
        <v>45000</v>
      </c>
      <c r="AJ25" s="94"/>
      <c r="AK25" s="103" t="n">
        <f aca="false">B25+L25</f>
        <v>30000</v>
      </c>
      <c r="AL25" s="103" t="n">
        <f aca="false">V25</f>
        <v>0</v>
      </c>
      <c r="AM25" s="104" t="n">
        <f aca="false">SUM(AK25:AL25)</f>
        <v>30000</v>
      </c>
      <c r="AN25" s="94"/>
      <c r="AO25" s="94" t="n">
        <f aca="false">IF(now-1&gt;AR25,1,"")</f>
        <v>1</v>
      </c>
      <c r="AP25" s="94"/>
      <c r="AQ25" s="94"/>
      <c r="AR25" s="94" t="n">
        <v>36474</v>
      </c>
      <c r="AS25" s="115" t="n">
        <v>36474</v>
      </c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15" hidden="false" customHeight="true" outlineLevel="0" collapsed="false">
      <c r="A26" s="94" t="n">
        <f aca="false">+A25+1</f>
        <v>11</v>
      </c>
      <c r="B26" s="95" t="n">
        <v>16250</v>
      </c>
      <c r="C26" s="397"/>
      <c r="D26" s="97" t="n">
        <v>0</v>
      </c>
      <c r="E26" s="397"/>
      <c r="F26" s="98" t="n">
        <v>0</v>
      </c>
      <c r="G26" s="98" t="n">
        <v>0</v>
      </c>
      <c r="H26" s="98" t="n">
        <v>0</v>
      </c>
      <c r="I26" s="98" t="n">
        <f aca="false">I25</f>
        <v>0</v>
      </c>
      <c r="J26" s="99" t="n">
        <f aca="false">SUM(B26:I26)</f>
        <v>16250</v>
      </c>
      <c r="K26" s="100"/>
      <c r="L26" s="101" t="n">
        <v>0</v>
      </c>
      <c r="M26" s="197"/>
      <c r="N26" s="97" t="n">
        <v>0</v>
      </c>
      <c r="O26" s="197"/>
      <c r="P26" s="103" t="n">
        <v>45000</v>
      </c>
      <c r="Q26" s="104" t="n">
        <f aca="false">Q25</f>
        <v>0</v>
      </c>
      <c r="R26" s="104" t="n">
        <v>0</v>
      </c>
      <c r="S26" s="104" t="n">
        <v>0</v>
      </c>
      <c r="T26" s="105" t="n">
        <f aca="false">SUM(L26:S26)</f>
        <v>45000</v>
      </c>
      <c r="U26" s="94"/>
      <c r="V26" s="201" t="n">
        <v>0</v>
      </c>
      <c r="W26" s="202"/>
      <c r="X26" s="393" t="n">
        <v>0</v>
      </c>
      <c r="Y26" s="398"/>
      <c r="Z26" s="203" t="n">
        <f aca="false">IF(AO26=1,0,45000-P26-F26)</f>
        <v>0</v>
      </c>
      <c r="AA26" s="110" t="n">
        <v>0</v>
      </c>
      <c r="AB26" s="111" t="n">
        <v>0</v>
      </c>
      <c r="AC26" s="99" t="n">
        <f aca="false">SUM(V26:AB26)</f>
        <v>0</v>
      </c>
      <c r="AD26" s="94"/>
      <c r="AE26" s="112" t="n">
        <f aca="false">+AC26+T26+J26</f>
        <v>61250</v>
      </c>
      <c r="AF26" s="94"/>
      <c r="AG26" s="113" t="n">
        <f aca="false">B26+L26+V26</f>
        <v>16250</v>
      </c>
      <c r="AH26" s="94" t="n">
        <f aca="false">D26+N26+X26</f>
        <v>0</v>
      </c>
      <c r="AI26" s="114" t="n">
        <f aca="false">AB26+AA26+Z26+S26+R26+Q26+P26+I26+H26+G26+F26</f>
        <v>45000</v>
      </c>
      <c r="AJ26" s="94"/>
      <c r="AK26" s="103" t="n">
        <f aca="false">B26+L26</f>
        <v>16250</v>
      </c>
      <c r="AL26" s="103" t="n">
        <f aca="false">V26</f>
        <v>0</v>
      </c>
      <c r="AM26" s="104" t="n">
        <f aca="false">SUM(AK26:AL26)</f>
        <v>16250</v>
      </c>
      <c r="AN26" s="94"/>
      <c r="AO26" s="94" t="n">
        <f aca="false">IF(now-1&gt;AR26,1,"")</f>
        <v>1</v>
      </c>
      <c r="AP26" s="94"/>
      <c r="AQ26" s="94"/>
      <c r="AR26" s="94" t="n">
        <v>36475</v>
      </c>
      <c r="AS26" s="115" t="n">
        <v>36475</v>
      </c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15" hidden="false" customHeight="true" outlineLevel="0" collapsed="false">
      <c r="A27" s="94" t="n">
        <f aca="false">+A26+1</f>
        <v>12</v>
      </c>
      <c r="B27" s="95" t="n">
        <v>22500</v>
      </c>
      <c r="C27" s="96"/>
      <c r="D27" s="97" t="n">
        <v>0</v>
      </c>
      <c r="E27" s="96"/>
      <c r="F27" s="98" t="n">
        <v>0</v>
      </c>
      <c r="G27" s="98" t="n">
        <v>0</v>
      </c>
      <c r="H27" s="98" t="n">
        <v>0</v>
      </c>
      <c r="I27" s="98" t="n">
        <f aca="false">I26</f>
        <v>0</v>
      </c>
      <c r="J27" s="99" t="n">
        <f aca="false">SUM(B27:I27)</f>
        <v>22500</v>
      </c>
      <c r="K27" s="100"/>
      <c r="L27" s="101" t="n">
        <v>0</v>
      </c>
      <c r="M27" s="102"/>
      <c r="N27" s="97" t="n">
        <v>0</v>
      </c>
      <c r="O27" s="102"/>
      <c r="P27" s="103" t="n">
        <v>45000</v>
      </c>
      <c r="Q27" s="104" t="n">
        <f aca="false">Q26</f>
        <v>0</v>
      </c>
      <c r="R27" s="104" t="n">
        <v>0</v>
      </c>
      <c r="S27" s="104" t="n">
        <v>0</v>
      </c>
      <c r="T27" s="105" t="n">
        <f aca="false">SUM(L27:S27)</f>
        <v>45000</v>
      </c>
      <c r="U27" s="94"/>
      <c r="V27" s="106" t="n">
        <f aca="false">IF(AO27=1,0,IF((20000-L27-B27)&lt;0,0,20000-L27-B27))</f>
        <v>0</v>
      </c>
      <c r="W27" s="107"/>
      <c r="X27" s="97" t="n">
        <v>0</v>
      </c>
      <c r="Y27" s="108"/>
      <c r="Z27" s="109" t="n">
        <f aca="false">IF(AO27=1,0,45000-P27-F27)</f>
        <v>0</v>
      </c>
      <c r="AA27" s="110" t="n">
        <v>0</v>
      </c>
      <c r="AB27" s="111" t="n">
        <v>0</v>
      </c>
      <c r="AC27" s="99" t="n">
        <f aca="false">SUM(V27:AB27)</f>
        <v>0</v>
      </c>
      <c r="AD27" s="94"/>
      <c r="AE27" s="112" t="n">
        <f aca="false">+AC27+T27+J27</f>
        <v>67500</v>
      </c>
      <c r="AF27" s="94"/>
      <c r="AG27" s="113" t="n">
        <f aca="false">B27+L27+V27</f>
        <v>22500</v>
      </c>
      <c r="AH27" s="94" t="n">
        <f aca="false">D27+N27+X27</f>
        <v>0</v>
      </c>
      <c r="AI27" s="114" t="n">
        <f aca="false">AB27+AA27+Z27+S27+R27+Q27+P27+I27+H27+G27+F27</f>
        <v>45000</v>
      </c>
      <c r="AJ27" s="94"/>
      <c r="AK27" s="103" t="n">
        <f aca="false">B27+L27</f>
        <v>22500</v>
      </c>
      <c r="AL27" s="103" t="n">
        <f aca="false">V27</f>
        <v>0</v>
      </c>
      <c r="AM27" s="104" t="n">
        <f aca="false">SUM(AK27:AL27)</f>
        <v>22500</v>
      </c>
      <c r="AN27" s="94"/>
      <c r="AO27" s="94" t="n">
        <f aca="false">IF(now-1&gt;AR27,1,"")</f>
        <v>1</v>
      </c>
      <c r="AP27" s="94"/>
      <c r="AQ27" s="94"/>
      <c r="AR27" s="94" t="n">
        <v>36476</v>
      </c>
      <c r="AS27" s="115" t="n">
        <v>36476</v>
      </c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5" hidden="false" customHeight="true" outlineLevel="0" collapsed="false">
      <c r="A28" s="94" t="n">
        <f aca="false">+A27+1</f>
        <v>13</v>
      </c>
      <c r="B28" s="95" t="n">
        <v>0</v>
      </c>
      <c r="C28" s="96"/>
      <c r="D28" s="97" t="n">
        <v>0</v>
      </c>
      <c r="E28" s="96"/>
      <c r="F28" s="98" t="n">
        <v>0</v>
      </c>
      <c r="G28" s="98" t="n">
        <v>0</v>
      </c>
      <c r="H28" s="98" t="n">
        <v>0</v>
      </c>
      <c r="I28" s="98" t="n">
        <f aca="false">I27</f>
        <v>0</v>
      </c>
      <c r="J28" s="99" t="n">
        <f aca="false">SUM(B28:I28)</f>
        <v>0</v>
      </c>
      <c r="K28" s="100"/>
      <c r="L28" s="101" t="n">
        <v>10000</v>
      </c>
      <c r="M28" s="102"/>
      <c r="N28" s="97" t="n">
        <v>0</v>
      </c>
      <c r="O28" s="102"/>
      <c r="P28" s="103" t="n">
        <v>0</v>
      </c>
      <c r="Q28" s="104" t="n">
        <f aca="false">Q27</f>
        <v>0</v>
      </c>
      <c r="R28" s="104" t="n">
        <v>0</v>
      </c>
      <c r="S28" s="104" t="n">
        <v>0</v>
      </c>
      <c r="T28" s="105" t="n">
        <f aca="false">SUM(L28:S28)</f>
        <v>10000</v>
      </c>
      <c r="U28" s="94"/>
      <c r="V28" s="106" t="n">
        <f aca="false">IF(AO28=1,0,IF((20000-L28-B28)&lt;0,0,20000-L28-B28))</f>
        <v>0</v>
      </c>
      <c r="W28" s="107"/>
      <c r="X28" s="97" t="n">
        <v>0</v>
      </c>
      <c r="Y28" s="108"/>
      <c r="Z28" s="109" t="n">
        <v>0</v>
      </c>
      <c r="AA28" s="110" t="n">
        <v>0</v>
      </c>
      <c r="AB28" s="111" t="n">
        <v>0</v>
      </c>
      <c r="AC28" s="99" t="n">
        <f aca="false">SUM(V28:AB28)</f>
        <v>0</v>
      </c>
      <c r="AD28" s="94"/>
      <c r="AE28" s="112" t="n">
        <f aca="false">+AC28+T28+J28</f>
        <v>10000</v>
      </c>
      <c r="AF28" s="94"/>
      <c r="AG28" s="113" t="n">
        <f aca="false">B28+L28+V28</f>
        <v>10000</v>
      </c>
      <c r="AH28" s="94" t="n">
        <f aca="false">D28+N28+X28</f>
        <v>0</v>
      </c>
      <c r="AI28" s="114" t="n">
        <f aca="false">AB28+AA28+Z28+S28+R28+Q28+P28+I28+H28+G28+F28</f>
        <v>0</v>
      </c>
      <c r="AJ28" s="94"/>
      <c r="AK28" s="103" t="n">
        <f aca="false">B28+L28</f>
        <v>10000</v>
      </c>
      <c r="AL28" s="103" t="n">
        <f aca="false">V28</f>
        <v>0</v>
      </c>
      <c r="AM28" s="104" t="n">
        <f aca="false">SUM(AK28:AL28)</f>
        <v>10000</v>
      </c>
      <c r="AN28" s="94"/>
      <c r="AO28" s="94" t="n">
        <f aca="false">IF(now-1&gt;AR28,1,"")</f>
        <v>1</v>
      </c>
      <c r="AP28" s="94"/>
      <c r="AQ28" s="94"/>
      <c r="AR28" s="94" t="n">
        <v>36477</v>
      </c>
      <c r="AS28" s="115" t="n">
        <v>36477</v>
      </c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5" hidden="false" customHeight="true" outlineLevel="0" collapsed="false">
      <c r="A29" s="94" t="n">
        <f aca="false">+A28+1</f>
        <v>14</v>
      </c>
      <c r="B29" s="95" t="n">
        <v>0</v>
      </c>
      <c r="C29" s="96"/>
      <c r="D29" s="97" t="n">
        <v>0</v>
      </c>
      <c r="E29" s="96"/>
      <c r="F29" s="98" t="n">
        <v>0</v>
      </c>
      <c r="G29" s="98" t="n">
        <v>0</v>
      </c>
      <c r="H29" s="98" t="n">
        <v>0</v>
      </c>
      <c r="I29" s="98" t="n">
        <f aca="false">I28</f>
        <v>0</v>
      </c>
      <c r="J29" s="99" t="n">
        <f aca="false">SUM(B29:I29)</f>
        <v>0</v>
      </c>
      <c r="K29" s="100"/>
      <c r="L29" s="101" t="n">
        <v>36833</v>
      </c>
      <c r="M29" s="102"/>
      <c r="N29" s="97" t="n">
        <v>0</v>
      </c>
      <c r="O29" s="102"/>
      <c r="P29" s="103" t="n">
        <v>0</v>
      </c>
      <c r="Q29" s="104" t="n">
        <f aca="false">Q28</f>
        <v>0</v>
      </c>
      <c r="R29" s="104" t="n">
        <v>0</v>
      </c>
      <c r="S29" s="104" t="n">
        <v>0</v>
      </c>
      <c r="T29" s="105" t="n">
        <f aca="false">SUM(L29:S29)</f>
        <v>36833</v>
      </c>
      <c r="U29" s="94"/>
      <c r="V29" s="106" t="n">
        <f aca="false">IF(AO29=1,0,IF((20000-L29-B29)&lt;0,0,20000-L29-B29))</f>
        <v>0</v>
      </c>
      <c r="W29" s="107"/>
      <c r="X29" s="97" t="n">
        <v>0</v>
      </c>
      <c r="Y29" s="108"/>
      <c r="Z29" s="109" t="n">
        <v>0</v>
      </c>
      <c r="AA29" s="110" t="n">
        <v>0</v>
      </c>
      <c r="AB29" s="111" t="n">
        <v>0</v>
      </c>
      <c r="AC29" s="99" t="n">
        <f aca="false">SUM(V29:AB29)</f>
        <v>0</v>
      </c>
      <c r="AD29" s="94"/>
      <c r="AE29" s="112" t="n">
        <f aca="false">+AC29+T29+J29</f>
        <v>36833</v>
      </c>
      <c r="AF29" s="94"/>
      <c r="AG29" s="113" t="n">
        <f aca="false">B29+L29+V29</f>
        <v>36833</v>
      </c>
      <c r="AH29" s="94" t="n">
        <f aca="false">D29+N29+X29</f>
        <v>0</v>
      </c>
      <c r="AI29" s="114" t="n">
        <f aca="false">AB29+AA29+Z29+S29+R29+Q29+P29+I29+H29+G29+F29</f>
        <v>0</v>
      </c>
      <c r="AJ29" s="94"/>
      <c r="AK29" s="103" t="n">
        <f aca="false">B29+L29</f>
        <v>36833</v>
      </c>
      <c r="AL29" s="103" t="n">
        <f aca="false">V29</f>
        <v>0</v>
      </c>
      <c r="AM29" s="104" t="n">
        <f aca="false">SUM(AK29:AL29)</f>
        <v>36833</v>
      </c>
      <c r="AN29" s="94"/>
      <c r="AO29" s="94" t="n">
        <f aca="false">IF(now-1&gt;AR29,1,"")</f>
        <v>1</v>
      </c>
      <c r="AP29" s="94"/>
      <c r="AQ29" s="94"/>
      <c r="AR29" s="94" t="n">
        <v>36478</v>
      </c>
      <c r="AS29" s="115" t="n">
        <v>36478</v>
      </c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5" hidden="false" customHeight="true" outlineLevel="0" collapsed="false">
      <c r="A30" s="94" t="n">
        <f aca="false">+A29+1</f>
        <v>15</v>
      </c>
      <c r="B30" s="95" t="n">
        <v>60000</v>
      </c>
      <c r="C30" s="96"/>
      <c r="D30" s="97" t="n">
        <v>0</v>
      </c>
      <c r="E30" s="96"/>
      <c r="F30" s="98" t="n">
        <v>0</v>
      </c>
      <c r="G30" s="98" t="n">
        <v>0</v>
      </c>
      <c r="H30" s="98" t="n">
        <v>0</v>
      </c>
      <c r="I30" s="98" t="n">
        <f aca="false">I29</f>
        <v>0</v>
      </c>
      <c r="J30" s="99" t="n">
        <f aca="false">SUM(B30:I30)</f>
        <v>60000</v>
      </c>
      <c r="K30" s="100"/>
      <c r="L30" s="101" t="n">
        <v>0</v>
      </c>
      <c r="M30" s="102"/>
      <c r="N30" s="97" t="n">
        <v>0</v>
      </c>
      <c r="O30" s="102"/>
      <c r="P30" s="103" t="n">
        <v>45000</v>
      </c>
      <c r="Q30" s="104" t="n">
        <f aca="false">Q29</f>
        <v>0</v>
      </c>
      <c r="R30" s="104" t="n">
        <v>0</v>
      </c>
      <c r="S30" s="104" t="n">
        <v>0</v>
      </c>
      <c r="T30" s="105" t="n">
        <f aca="false">SUM(L30:S30)</f>
        <v>45000</v>
      </c>
      <c r="U30" s="94"/>
      <c r="V30" s="106" t="n">
        <f aca="false">IF(AO30=1,0,IF((20000-L30-B30)&lt;0,0,20000-L30-B30))</f>
        <v>0</v>
      </c>
      <c r="W30" s="107"/>
      <c r="X30" s="97" t="n">
        <v>0</v>
      </c>
      <c r="Y30" s="108"/>
      <c r="Z30" s="109" t="n">
        <f aca="false">IF(AO30=1,0,45000-P30-F30)</f>
        <v>0</v>
      </c>
      <c r="AA30" s="110" t="n">
        <v>0</v>
      </c>
      <c r="AB30" s="111" t="n">
        <v>0</v>
      </c>
      <c r="AC30" s="99" t="n">
        <f aca="false">SUM(V30:AB30)</f>
        <v>0</v>
      </c>
      <c r="AD30" s="94"/>
      <c r="AE30" s="112" t="n">
        <f aca="false">+AC30+T30+J30</f>
        <v>105000</v>
      </c>
      <c r="AF30" s="94"/>
      <c r="AG30" s="113" t="n">
        <f aca="false">B30+L30+V30</f>
        <v>60000</v>
      </c>
      <c r="AH30" s="94" t="n">
        <f aca="false">D30+N30+X30</f>
        <v>0</v>
      </c>
      <c r="AI30" s="114" t="n">
        <f aca="false">AB30+AA30+Z30+S30+R30+Q30+P30+I30+H30+G30+F30</f>
        <v>45000</v>
      </c>
      <c r="AJ30" s="94"/>
      <c r="AK30" s="103" t="n">
        <f aca="false">B30+L30</f>
        <v>60000</v>
      </c>
      <c r="AL30" s="103" t="n">
        <f aca="false">V30</f>
        <v>0</v>
      </c>
      <c r="AM30" s="104" t="n">
        <f aca="false">SUM(AK30:AL30)</f>
        <v>60000</v>
      </c>
      <c r="AN30" s="94"/>
      <c r="AO30" s="94" t="n">
        <f aca="false">IF(now-1&gt;AR30,1,"")</f>
        <v>1</v>
      </c>
      <c r="AP30" s="94"/>
      <c r="AQ30" s="94"/>
      <c r="AR30" s="94" t="n">
        <v>36479</v>
      </c>
      <c r="AS30" s="115" t="n">
        <v>36479</v>
      </c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5" hidden="false" customHeight="true" outlineLevel="0" collapsed="false">
      <c r="A31" s="94" t="n">
        <f aca="false">+A30+1</f>
        <v>16</v>
      </c>
      <c r="B31" s="95" t="n">
        <v>0</v>
      </c>
      <c r="C31" s="96"/>
      <c r="D31" s="97" t="n">
        <v>0</v>
      </c>
      <c r="E31" s="96"/>
      <c r="F31" s="98" t="n">
        <v>45000</v>
      </c>
      <c r="G31" s="98" t="n">
        <v>0</v>
      </c>
      <c r="H31" s="98" t="n">
        <v>0</v>
      </c>
      <c r="I31" s="98" t="n">
        <f aca="false">I30</f>
        <v>0</v>
      </c>
      <c r="J31" s="99" t="n">
        <f aca="false">SUM(B31:I31)</f>
        <v>45000</v>
      </c>
      <c r="K31" s="100"/>
      <c r="L31" s="101" t="n">
        <v>30000</v>
      </c>
      <c r="M31" s="102"/>
      <c r="N31" s="97" t="n">
        <v>0</v>
      </c>
      <c r="O31" s="102"/>
      <c r="P31" s="103" t="n">
        <v>0</v>
      </c>
      <c r="Q31" s="104" t="n">
        <f aca="false">Q30</f>
        <v>0</v>
      </c>
      <c r="R31" s="104" t="n">
        <v>0</v>
      </c>
      <c r="S31" s="104" t="n">
        <v>0</v>
      </c>
      <c r="T31" s="105" t="n">
        <f aca="false">SUM(L31:S31)</f>
        <v>30000</v>
      </c>
      <c r="U31" s="94"/>
      <c r="V31" s="106" t="n">
        <f aca="false">IF(AO31=1,0,IF((20000-L31-B31)&lt;0,0,20000-L31-B31))</f>
        <v>0</v>
      </c>
      <c r="W31" s="107"/>
      <c r="X31" s="97" t="n">
        <v>0</v>
      </c>
      <c r="Y31" s="108"/>
      <c r="Z31" s="109" t="n">
        <f aca="false">IF(AO31=1,0,45000-P31-F31)</f>
        <v>0</v>
      </c>
      <c r="AA31" s="110" t="n">
        <v>0</v>
      </c>
      <c r="AB31" s="111" t="n">
        <v>0</v>
      </c>
      <c r="AC31" s="99" t="n">
        <f aca="false">SUM(V31:AB31)</f>
        <v>0</v>
      </c>
      <c r="AD31" s="94"/>
      <c r="AE31" s="112" t="n">
        <f aca="false">+AC31+T31+J31</f>
        <v>75000</v>
      </c>
      <c r="AF31" s="94"/>
      <c r="AG31" s="113" t="n">
        <f aca="false">B31+L31+V31</f>
        <v>30000</v>
      </c>
      <c r="AH31" s="94" t="n">
        <f aca="false">D31+N31+X31</f>
        <v>0</v>
      </c>
      <c r="AI31" s="114" t="n">
        <f aca="false">AB31+AA31+Z31+S31+R31+Q31+P31+I31+H31+G31+F31</f>
        <v>45000</v>
      </c>
      <c r="AJ31" s="94"/>
      <c r="AK31" s="103" t="n">
        <f aca="false">B31+L31</f>
        <v>30000</v>
      </c>
      <c r="AL31" s="103" t="n">
        <f aca="false">V31</f>
        <v>0</v>
      </c>
      <c r="AM31" s="104" t="n">
        <f aca="false">SUM(AK31:AL31)</f>
        <v>30000</v>
      </c>
      <c r="AN31" s="94"/>
      <c r="AO31" s="94" t="n">
        <f aca="false">IF(now-1&gt;AR31,1,"")</f>
        <v>1</v>
      </c>
      <c r="AP31" s="94"/>
      <c r="AQ31" s="94"/>
      <c r="AR31" s="94" t="n">
        <v>36480</v>
      </c>
      <c r="AS31" s="115" t="n">
        <v>36480</v>
      </c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5" hidden="false" customHeight="true" outlineLevel="0" collapsed="false">
      <c r="A32" s="94" t="n">
        <f aca="false">+A31+1</f>
        <v>17</v>
      </c>
      <c r="B32" s="95" t="n">
        <v>20000</v>
      </c>
      <c r="C32" s="96"/>
      <c r="D32" s="97" t="n">
        <v>0</v>
      </c>
      <c r="E32" s="96"/>
      <c r="F32" s="98" t="n">
        <v>0</v>
      </c>
      <c r="G32" s="98" t="n">
        <v>0</v>
      </c>
      <c r="H32" s="98" t="n">
        <v>0</v>
      </c>
      <c r="I32" s="98" t="n">
        <f aca="false">I31</f>
        <v>0</v>
      </c>
      <c r="J32" s="99" t="n">
        <f aca="false">SUM(B32:I32)</f>
        <v>20000</v>
      </c>
      <c r="K32" s="100"/>
      <c r="L32" s="101" t="n">
        <v>0</v>
      </c>
      <c r="M32" s="102"/>
      <c r="N32" s="97" t="n">
        <v>0</v>
      </c>
      <c r="O32" s="102"/>
      <c r="P32" s="103" t="n">
        <v>45000</v>
      </c>
      <c r="Q32" s="104" t="n">
        <f aca="false">Q31</f>
        <v>0</v>
      </c>
      <c r="R32" s="104" t="n">
        <v>0</v>
      </c>
      <c r="S32" s="104" t="n">
        <v>0</v>
      </c>
      <c r="T32" s="105" t="n">
        <f aca="false">SUM(L32:S32)</f>
        <v>45000</v>
      </c>
      <c r="U32" s="94"/>
      <c r="V32" s="106" t="n">
        <f aca="false">IF(AO32=1,0,IF((20000-L32-B32)&lt;0,0,20000-L32-B32))</f>
        <v>0</v>
      </c>
      <c r="W32" s="107"/>
      <c r="X32" s="97" t="n">
        <v>0</v>
      </c>
      <c r="Y32" s="108"/>
      <c r="Z32" s="109" t="n">
        <f aca="false">IF(AO32=1,0,45000-P32-F32)</f>
        <v>0</v>
      </c>
      <c r="AA32" s="110" t="n">
        <v>0</v>
      </c>
      <c r="AB32" s="111" t="n">
        <v>0</v>
      </c>
      <c r="AC32" s="99" t="n">
        <f aca="false">SUM(V32:AB32)</f>
        <v>0</v>
      </c>
      <c r="AD32" s="94"/>
      <c r="AE32" s="112" t="n">
        <f aca="false">+AC32+T32+J32</f>
        <v>65000</v>
      </c>
      <c r="AF32" s="94"/>
      <c r="AG32" s="113" t="n">
        <f aca="false">B32+L32+V32</f>
        <v>20000</v>
      </c>
      <c r="AH32" s="94" t="n">
        <f aca="false">D32+N32+X32</f>
        <v>0</v>
      </c>
      <c r="AI32" s="114" t="n">
        <f aca="false">AB32+AA32+Z32+S32+R32+Q32+P32+I32+H32+G32+F32</f>
        <v>45000</v>
      </c>
      <c r="AJ32" s="94"/>
      <c r="AK32" s="103" t="n">
        <f aca="false">B32+L32</f>
        <v>20000</v>
      </c>
      <c r="AL32" s="103" t="n">
        <f aca="false">V32</f>
        <v>0</v>
      </c>
      <c r="AM32" s="104" t="n">
        <f aca="false">SUM(AK32:AL32)</f>
        <v>20000</v>
      </c>
      <c r="AN32" s="94"/>
      <c r="AO32" s="94" t="n">
        <f aca="false">IF(now-1&gt;AR32,1,"")</f>
        <v>1</v>
      </c>
      <c r="AP32" s="94"/>
      <c r="AQ32" s="94"/>
      <c r="AR32" s="94" t="n">
        <v>36481</v>
      </c>
      <c r="AS32" s="115" t="n">
        <v>36481</v>
      </c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</row>
    <row r="33" customFormat="false" ht="15" hidden="false" customHeight="true" outlineLevel="0" collapsed="false">
      <c r="A33" s="94" t="n">
        <f aca="false">+A32+1</f>
        <v>18</v>
      </c>
      <c r="B33" s="95" t="n">
        <v>0</v>
      </c>
      <c r="C33" s="96"/>
      <c r="D33" s="97" t="n">
        <v>0</v>
      </c>
      <c r="E33" s="96"/>
      <c r="F33" s="98" t="n">
        <v>0</v>
      </c>
      <c r="G33" s="98" t="n">
        <v>0</v>
      </c>
      <c r="H33" s="98" t="n">
        <v>0</v>
      </c>
      <c r="I33" s="98" t="n">
        <f aca="false">I32</f>
        <v>0</v>
      </c>
      <c r="J33" s="99" t="n">
        <f aca="false">SUM(B33:I33)</f>
        <v>0</v>
      </c>
      <c r="K33" s="100"/>
      <c r="L33" s="101" t="n">
        <v>0</v>
      </c>
      <c r="M33" s="102"/>
      <c r="N33" s="97" t="n">
        <v>0</v>
      </c>
      <c r="O33" s="102"/>
      <c r="P33" s="103" t="n">
        <v>45000</v>
      </c>
      <c r="Q33" s="104" t="n">
        <f aca="false">Q32</f>
        <v>0</v>
      </c>
      <c r="R33" s="104" t="n">
        <v>0</v>
      </c>
      <c r="S33" s="104" t="n">
        <v>0</v>
      </c>
      <c r="T33" s="105" t="n">
        <f aca="false">SUM(L33:S33)</f>
        <v>45000</v>
      </c>
      <c r="U33" s="94"/>
      <c r="V33" s="106" t="n">
        <f aca="false">IF(AO33=1,0,IF((20000-L33-B33)&lt;0,0,20000-L33-B33))</f>
        <v>0</v>
      </c>
      <c r="W33" s="107"/>
      <c r="X33" s="97" t="n">
        <v>0</v>
      </c>
      <c r="Y33" s="108"/>
      <c r="Z33" s="109" t="n">
        <f aca="false">IF(AO33=1,0,45000-P33-F33)</f>
        <v>0</v>
      </c>
      <c r="AA33" s="110" t="n">
        <v>0</v>
      </c>
      <c r="AB33" s="111" t="n">
        <v>0</v>
      </c>
      <c r="AC33" s="99" t="n">
        <f aca="false">SUM(V33:AB33)</f>
        <v>0</v>
      </c>
      <c r="AD33" s="94"/>
      <c r="AE33" s="112" t="n">
        <f aca="false">+AC33+T33+J33</f>
        <v>45000</v>
      </c>
      <c r="AF33" s="94"/>
      <c r="AG33" s="113" t="n">
        <f aca="false">B33+L33+V33</f>
        <v>0</v>
      </c>
      <c r="AH33" s="94" t="n">
        <f aca="false">D33+N33+X33</f>
        <v>0</v>
      </c>
      <c r="AI33" s="114" t="n">
        <f aca="false">AB33+AA33+Z33+S33+R33+Q33+P33+I33+H33+G33+F33</f>
        <v>45000</v>
      </c>
      <c r="AJ33" s="94"/>
      <c r="AK33" s="103" t="n">
        <f aca="false">B33+L33</f>
        <v>0</v>
      </c>
      <c r="AL33" s="103" t="n">
        <f aca="false">V33</f>
        <v>0</v>
      </c>
      <c r="AM33" s="104" t="n">
        <f aca="false">SUM(AK33:AL33)</f>
        <v>0</v>
      </c>
      <c r="AN33" s="94"/>
      <c r="AO33" s="94" t="n">
        <f aca="false">IF(now-1&gt;AR33,1,"")</f>
        <v>1</v>
      </c>
      <c r="AP33" s="94"/>
      <c r="AQ33" s="94"/>
      <c r="AR33" s="94" t="n">
        <v>36482</v>
      </c>
      <c r="AS33" s="115" t="n">
        <v>36482</v>
      </c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</row>
    <row r="34" customFormat="false" ht="15" hidden="false" customHeight="true" outlineLevel="0" collapsed="false">
      <c r="A34" s="94" t="n">
        <f aca="false">+A33+1</f>
        <v>19</v>
      </c>
      <c r="B34" s="95" t="n">
        <v>0</v>
      </c>
      <c r="C34" s="96"/>
      <c r="D34" s="97" t="n">
        <v>0</v>
      </c>
      <c r="E34" s="96"/>
      <c r="F34" s="98" t="n">
        <v>45000</v>
      </c>
      <c r="G34" s="98" t="n">
        <v>0</v>
      </c>
      <c r="H34" s="98" t="n">
        <v>0</v>
      </c>
      <c r="I34" s="98" t="n">
        <f aca="false">I33</f>
        <v>0</v>
      </c>
      <c r="J34" s="99" t="n">
        <f aca="false">SUM(B34:I34)</f>
        <v>45000</v>
      </c>
      <c r="K34" s="100"/>
      <c r="L34" s="101" t="n">
        <v>17500</v>
      </c>
      <c r="M34" s="102"/>
      <c r="N34" s="97" t="n">
        <v>0</v>
      </c>
      <c r="O34" s="102"/>
      <c r="P34" s="103" t="n">
        <v>0</v>
      </c>
      <c r="Q34" s="104" t="n">
        <f aca="false">Q33</f>
        <v>0</v>
      </c>
      <c r="R34" s="104" t="n">
        <v>0</v>
      </c>
      <c r="S34" s="104" t="n">
        <v>0</v>
      </c>
      <c r="T34" s="105" t="n">
        <f aca="false">SUM(L34:S34)</f>
        <v>17500</v>
      </c>
      <c r="U34" s="94"/>
      <c r="V34" s="106" t="n">
        <f aca="false">IF(AO34=1,0,IF((20000-L34-B34)&lt;0,0,20000-L34-B34))</f>
        <v>0</v>
      </c>
      <c r="W34" s="107"/>
      <c r="X34" s="97" t="n">
        <v>0</v>
      </c>
      <c r="Y34" s="108"/>
      <c r="Z34" s="109" t="n">
        <f aca="false">IF(AO34=1,0,45000-P34-F34)</f>
        <v>0</v>
      </c>
      <c r="AA34" s="110" t="n">
        <v>0</v>
      </c>
      <c r="AB34" s="111" t="n">
        <v>0</v>
      </c>
      <c r="AC34" s="99" t="n">
        <f aca="false">SUM(V34:AB34)</f>
        <v>0</v>
      </c>
      <c r="AD34" s="94"/>
      <c r="AE34" s="112" t="n">
        <f aca="false">+AC34+T34+J34</f>
        <v>62500</v>
      </c>
      <c r="AF34" s="94"/>
      <c r="AG34" s="113" t="n">
        <f aca="false">B34+L34+V34</f>
        <v>17500</v>
      </c>
      <c r="AH34" s="94" t="n">
        <f aca="false">D34+N34+X34</f>
        <v>0</v>
      </c>
      <c r="AI34" s="114" t="n">
        <f aca="false">AB34+AA34+Z34+S34+R34+Q34+P34+I34+H34+G34+F34</f>
        <v>45000</v>
      </c>
      <c r="AJ34" s="94"/>
      <c r="AK34" s="103" t="n">
        <f aca="false">B34+L34</f>
        <v>17500</v>
      </c>
      <c r="AL34" s="103" t="n">
        <f aca="false">V34</f>
        <v>0</v>
      </c>
      <c r="AM34" s="104" t="n">
        <f aca="false">SUM(AK34:AL34)</f>
        <v>17500</v>
      </c>
      <c r="AN34" s="94"/>
      <c r="AO34" s="94" t="n">
        <f aca="false">IF(now-1&gt;AR34,1,"")</f>
        <v>1</v>
      </c>
      <c r="AP34" s="94"/>
      <c r="AQ34" s="94"/>
      <c r="AR34" s="94" t="n">
        <v>36483</v>
      </c>
      <c r="AS34" s="115" t="n">
        <v>36483</v>
      </c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15" hidden="false" customHeight="true" outlineLevel="0" collapsed="false">
      <c r="A35" s="94" t="n">
        <f aca="false">+A34+1</f>
        <v>20</v>
      </c>
      <c r="B35" s="95" t="n">
        <v>60000</v>
      </c>
      <c r="C35" s="96"/>
      <c r="D35" s="97" t="n">
        <v>0</v>
      </c>
      <c r="E35" s="96"/>
      <c r="F35" s="98" t="n">
        <v>0</v>
      </c>
      <c r="G35" s="98" t="n">
        <v>0</v>
      </c>
      <c r="H35" s="98" t="n">
        <v>0</v>
      </c>
      <c r="I35" s="98" t="n">
        <f aca="false">I34</f>
        <v>0</v>
      </c>
      <c r="J35" s="99" t="n">
        <f aca="false">SUM(B35:I35)</f>
        <v>60000</v>
      </c>
      <c r="K35" s="100"/>
      <c r="L35" s="101" t="n">
        <v>0</v>
      </c>
      <c r="M35" s="102"/>
      <c r="N35" s="97" t="n">
        <v>0</v>
      </c>
      <c r="O35" s="102"/>
      <c r="P35" s="103" t="n">
        <v>0</v>
      </c>
      <c r="Q35" s="104" t="n">
        <f aca="false">Q34</f>
        <v>0</v>
      </c>
      <c r="R35" s="104" t="n">
        <v>0</v>
      </c>
      <c r="S35" s="104" t="n">
        <v>0</v>
      </c>
      <c r="T35" s="105" t="n">
        <f aca="false">SUM(L35:S35)</f>
        <v>0</v>
      </c>
      <c r="U35" s="94"/>
      <c r="V35" s="106" t="n">
        <f aca="false">IF(AO35=1,0,IF((20000-L35-B35)&lt;0,0,20000-L35-B35))</f>
        <v>0</v>
      </c>
      <c r="W35" s="107"/>
      <c r="X35" s="97" t="n">
        <v>0</v>
      </c>
      <c r="Y35" s="108"/>
      <c r="Z35" s="109" t="n">
        <v>0</v>
      </c>
      <c r="AA35" s="110" t="n">
        <v>0</v>
      </c>
      <c r="AB35" s="111" t="n">
        <v>0</v>
      </c>
      <c r="AC35" s="99" t="n">
        <f aca="false">SUM(V35:AB35)</f>
        <v>0</v>
      </c>
      <c r="AD35" s="94"/>
      <c r="AE35" s="112" t="n">
        <f aca="false">+AC35+T35+J35</f>
        <v>60000</v>
      </c>
      <c r="AF35" s="94"/>
      <c r="AG35" s="113" t="n">
        <f aca="false">B35+L35+V35</f>
        <v>60000</v>
      </c>
      <c r="AH35" s="94" t="n">
        <f aca="false">D35+N35+X35</f>
        <v>0</v>
      </c>
      <c r="AI35" s="114" t="n">
        <f aca="false">AB35+AA35+Z35+S35+R35+Q35+P35+I35+H35+G35+F35</f>
        <v>0</v>
      </c>
      <c r="AJ35" s="94"/>
      <c r="AK35" s="103" t="n">
        <f aca="false">B35+L35</f>
        <v>60000</v>
      </c>
      <c r="AL35" s="103" t="n">
        <f aca="false">V35</f>
        <v>0</v>
      </c>
      <c r="AM35" s="104" t="n">
        <f aca="false">SUM(AK35:AL35)</f>
        <v>60000</v>
      </c>
      <c r="AN35" s="94"/>
      <c r="AO35" s="94" t="n">
        <f aca="false">IF(now-1&gt;AR35,1,"")</f>
        <v>1</v>
      </c>
      <c r="AP35" s="94"/>
      <c r="AQ35" s="94"/>
      <c r="AR35" s="94" t="n">
        <v>36484</v>
      </c>
      <c r="AS35" s="115" t="n">
        <v>36484</v>
      </c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15" hidden="false" customHeight="true" outlineLevel="0" collapsed="false">
      <c r="A36" s="94" t="n">
        <f aca="false">+A35+1</f>
        <v>21</v>
      </c>
      <c r="B36" s="95" t="n">
        <v>53750</v>
      </c>
      <c r="C36" s="96"/>
      <c r="D36" s="97" t="n">
        <v>0</v>
      </c>
      <c r="E36" s="96"/>
      <c r="F36" s="98" t="n">
        <v>0</v>
      </c>
      <c r="G36" s="98" t="n">
        <v>0</v>
      </c>
      <c r="H36" s="98" t="n">
        <v>0</v>
      </c>
      <c r="I36" s="98" t="n">
        <f aca="false">I35</f>
        <v>0</v>
      </c>
      <c r="J36" s="99" t="n">
        <f aca="false">SUM(B36:I36)</f>
        <v>53750</v>
      </c>
      <c r="K36" s="100"/>
      <c r="L36" s="101" t="n">
        <v>0</v>
      </c>
      <c r="M36" s="102"/>
      <c r="N36" s="97" t="n">
        <v>0</v>
      </c>
      <c r="O36" s="102"/>
      <c r="P36" s="103" t="n">
        <v>0</v>
      </c>
      <c r="Q36" s="104" t="n">
        <f aca="false">Q35</f>
        <v>0</v>
      </c>
      <c r="R36" s="104" t="n">
        <v>0</v>
      </c>
      <c r="S36" s="104" t="n">
        <v>0</v>
      </c>
      <c r="T36" s="105" t="n">
        <f aca="false">SUM(L36:S36)</f>
        <v>0</v>
      </c>
      <c r="U36" s="94"/>
      <c r="V36" s="106" t="n">
        <f aca="false">IF(AO36=1,0,IF((20000-L36-B36)&lt;0,0,20000-L36-B36))</f>
        <v>0</v>
      </c>
      <c r="W36" s="107"/>
      <c r="X36" s="97" t="n">
        <v>0</v>
      </c>
      <c r="Y36" s="108"/>
      <c r="Z36" s="109" t="n">
        <v>0</v>
      </c>
      <c r="AA36" s="110" t="n">
        <v>0</v>
      </c>
      <c r="AB36" s="111" t="n">
        <v>0</v>
      </c>
      <c r="AC36" s="99" t="n">
        <f aca="false">SUM(V36:AB36)</f>
        <v>0</v>
      </c>
      <c r="AD36" s="94"/>
      <c r="AE36" s="112" t="n">
        <f aca="false">+AC36+T36+J36</f>
        <v>53750</v>
      </c>
      <c r="AF36" s="94"/>
      <c r="AG36" s="113" t="n">
        <f aca="false">B36+L36+V36</f>
        <v>53750</v>
      </c>
      <c r="AH36" s="94" t="n">
        <f aca="false">D36+N36+X36</f>
        <v>0</v>
      </c>
      <c r="AI36" s="114" t="n">
        <f aca="false">AB36+AA36+Z36+S36+R36+Q36+P36+I36+H36+G36+F36</f>
        <v>0</v>
      </c>
      <c r="AJ36" s="94"/>
      <c r="AK36" s="103" t="n">
        <f aca="false">B36+L36</f>
        <v>53750</v>
      </c>
      <c r="AL36" s="103" t="n">
        <f aca="false">V36</f>
        <v>0</v>
      </c>
      <c r="AM36" s="104" t="n">
        <f aca="false">SUM(AK36:AL36)</f>
        <v>53750</v>
      </c>
      <c r="AN36" s="94"/>
      <c r="AO36" s="94" t="n">
        <f aca="false">IF(now-1&gt;AR36,1,"")</f>
        <v>1</v>
      </c>
      <c r="AP36" s="94"/>
      <c r="AQ36" s="94"/>
      <c r="AR36" s="94" t="n">
        <v>36485</v>
      </c>
      <c r="AS36" s="115" t="n">
        <v>36485</v>
      </c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15" hidden="false" customHeight="true" outlineLevel="0" collapsed="false">
      <c r="A37" s="94" t="n">
        <f aca="false">+A36+1</f>
        <v>22</v>
      </c>
      <c r="B37" s="95" t="n">
        <v>112500</v>
      </c>
      <c r="C37" s="96"/>
      <c r="D37" s="97" t="n">
        <v>0</v>
      </c>
      <c r="E37" s="96"/>
      <c r="F37" s="98" t="n">
        <v>0</v>
      </c>
      <c r="G37" s="98" t="n">
        <v>0</v>
      </c>
      <c r="H37" s="98" t="n">
        <v>0</v>
      </c>
      <c r="I37" s="98" t="n">
        <v>0</v>
      </c>
      <c r="J37" s="99" t="n">
        <f aca="false">SUM(B37:I37)</f>
        <v>112500</v>
      </c>
      <c r="K37" s="100"/>
      <c r="L37" s="101" t="n">
        <v>0</v>
      </c>
      <c r="M37" s="102"/>
      <c r="N37" s="97" t="n">
        <v>0</v>
      </c>
      <c r="O37" s="102"/>
      <c r="P37" s="103" t="n">
        <v>45000</v>
      </c>
      <c r="Q37" s="104" t="n">
        <f aca="false">Q36</f>
        <v>0</v>
      </c>
      <c r="R37" s="104" t="n">
        <v>0</v>
      </c>
      <c r="S37" s="104" t="n">
        <v>0</v>
      </c>
      <c r="T37" s="105" t="n">
        <f aca="false">SUM(L37:S37)</f>
        <v>45000</v>
      </c>
      <c r="U37" s="94"/>
      <c r="V37" s="106" t="n">
        <f aca="false">IF(AO37=1,0,IF((20000-L37-B37)&lt;0,0,20000-L37-B37))</f>
        <v>0</v>
      </c>
      <c r="W37" s="107"/>
      <c r="X37" s="97" t="n">
        <v>0</v>
      </c>
      <c r="Y37" s="108"/>
      <c r="Z37" s="109" t="n">
        <f aca="false">IF(AO37=1,0,45000-P37-F37)</f>
        <v>0</v>
      </c>
      <c r="AA37" s="110" t="n">
        <v>0</v>
      </c>
      <c r="AB37" s="111" t="n">
        <v>0</v>
      </c>
      <c r="AC37" s="99" t="n">
        <f aca="false">SUM(V37:AB37)</f>
        <v>0</v>
      </c>
      <c r="AD37" s="94"/>
      <c r="AE37" s="112" t="n">
        <f aca="false">+AC37+T37+J37</f>
        <v>157500</v>
      </c>
      <c r="AF37" s="94"/>
      <c r="AG37" s="113" t="n">
        <f aca="false">B37+L37+V37</f>
        <v>112500</v>
      </c>
      <c r="AH37" s="94" t="n">
        <f aca="false">D37+N37+X37</f>
        <v>0</v>
      </c>
      <c r="AI37" s="114" t="n">
        <f aca="false">AB37+AA37+Z37+S37+R37+Q37+P37+I37+H37+G37+F37</f>
        <v>45000</v>
      </c>
      <c r="AJ37" s="94"/>
      <c r="AK37" s="103" t="n">
        <f aca="false">B37+L37</f>
        <v>112500</v>
      </c>
      <c r="AL37" s="103" t="n">
        <f aca="false">V37</f>
        <v>0</v>
      </c>
      <c r="AM37" s="104" t="n">
        <f aca="false">SUM(AK37:AL37)</f>
        <v>112500</v>
      </c>
      <c r="AN37" s="94"/>
      <c r="AO37" s="94" t="n">
        <f aca="false">IF(now-1&gt;AR37,1,"")</f>
        <v>1</v>
      </c>
      <c r="AP37" s="94"/>
      <c r="AQ37" s="94"/>
      <c r="AR37" s="94" t="n">
        <v>36486</v>
      </c>
      <c r="AS37" s="115" t="n">
        <v>36486</v>
      </c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5" hidden="false" customHeight="true" outlineLevel="0" collapsed="false">
      <c r="A38" s="94" t="n">
        <f aca="false">+A37+1</f>
        <v>23</v>
      </c>
      <c r="B38" s="95" t="n">
        <v>100000</v>
      </c>
      <c r="C38" s="96"/>
      <c r="D38" s="97" t="n">
        <v>0</v>
      </c>
      <c r="E38" s="96"/>
      <c r="F38" s="98" t="n">
        <v>0</v>
      </c>
      <c r="G38" s="98" t="n">
        <v>0</v>
      </c>
      <c r="H38" s="98" t="n">
        <v>0</v>
      </c>
      <c r="I38" s="98" t="n">
        <v>0</v>
      </c>
      <c r="J38" s="99" t="n">
        <f aca="false">SUM(B38:I38)</f>
        <v>100000</v>
      </c>
      <c r="K38" s="100"/>
      <c r="L38" s="101" t="n">
        <v>0</v>
      </c>
      <c r="M38" s="102"/>
      <c r="N38" s="97" t="n">
        <v>0</v>
      </c>
      <c r="O38" s="102"/>
      <c r="P38" s="103" t="n">
        <v>45000</v>
      </c>
      <c r="Q38" s="104" t="n">
        <f aca="false">Q37</f>
        <v>0</v>
      </c>
      <c r="R38" s="104" t="n">
        <v>0</v>
      </c>
      <c r="S38" s="104" t="n">
        <v>0</v>
      </c>
      <c r="T38" s="105" t="n">
        <f aca="false">SUM(L38:S38)</f>
        <v>45000</v>
      </c>
      <c r="U38" s="94"/>
      <c r="V38" s="106" t="n">
        <f aca="false">IF(AO38=1,0,IF((20000-L38-B38)&lt;0,0,20000-L38-B38))</f>
        <v>0</v>
      </c>
      <c r="W38" s="107"/>
      <c r="X38" s="97" t="n">
        <v>0</v>
      </c>
      <c r="Y38" s="108"/>
      <c r="Z38" s="109" t="n">
        <f aca="false">IF(AO38=1,0,45000-P38-F38)</f>
        <v>0</v>
      </c>
      <c r="AA38" s="110" t="n">
        <v>0</v>
      </c>
      <c r="AB38" s="111" t="n">
        <v>0</v>
      </c>
      <c r="AC38" s="99" t="n">
        <f aca="false">SUM(V38:AB38)</f>
        <v>0</v>
      </c>
      <c r="AD38" s="94"/>
      <c r="AE38" s="112" t="n">
        <f aca="false">+AC38+T38+J38</f>
        <v>145000</v>
      </c>
      <c r="AF38" s="94"/>
      <c r="AG38" s="113" t="n">
        <f aca="false">B38+L38+V38</f>
        <v>100000</v>
      </c>
      <c r="AH38" s="94" t="n">
        <f aca="false">D38+N38+X38</f>
        <v>0</v>
      </c>
      <c r="AI38" s="114" t="n">
        <f aca="false">AB38+AA38+Z38+S38+R38+Q38+P38+I38+H38+G38+F38</f>
        <v>45000</v>
      </c>
      <c r="AJ38" s="94"/>
      <c r="AK38" s="103" t="n">
        <f aca="false">B38+L38</f>
        <v>100000</v>
      </c>
      <c r="AL38" s="103" t="n">
        <f aca="false">V38</f>
        <v>0</v>
      </c>
      <c r="AM38" s="104" t="n">
        <f aca="false">SUM(AK38:AL38)</f>
        <v>100000</v>
      </c>
      <c r="AN38" s="94"/>
      <c r="AO38" s="94" t="n">
        <f aca="false">IF(now-1&gt;AR38,1,"")</f>
        <v>1</v>
      </c>
      <c r="AP38" s="94"/>
      <c r="AQ38" s="94"/>
      <c r="AR38" s="94" t="n">
        <v>36487</v>
      </c>
      <c r="AS38" s="115" t="n">
        <v>36487</v>
      </c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15" hidden="false" customHeight="true" outlineLevel="0" collapsed="false">
      <c r="A39" s="94" t="n">
        <f aca="false">+A38+1</f>
        <v>24</v>
      </c>
      <c r="B39" s="95" t="n">
        <v>91667</v>
      </c>
      <c r="C39" s="96"/>
      <c r="D39" s="97" t="n">
        <v>0</v>
      </c>
      <c r="E39" s="96"/>
      <c r="F39" s="98" t="n">
        <v>0</v>
      </c>
      <c r="G39" s="98" t="n">
        <v>0</v>
      </c>
      <c r="H39" s="98" t="n">
        <v>0</v>
      </c>
      <c r="I39" s="98" t="n">
        <v>0</v>
      </c>
      <c r="J39" s="99" t="n">
        <f aca="false">SUM(B39:I39)</f>
        <v>91667</v>
      </c>
      <c r="K39" s="100"/>
      <c r="L39" s="101" t="n">
        <v>0</v>
      </c>
      <c r="M39" s="102"/>
      <c r="N39" s="97" t="n">
        <v>0</v>
      </c>
      <c r="O39" s="102"/>
      <c r="P39" s="103" t="n">
        <v>45000</v>
      </c>
      <c r="Q39" s="104" t="n">
        <f aca="false">Q38</f>
        <v>0</v>
      </c>
      <c r="R39" s="104" t="n">
        <v>0</v>
      </c>
      <c r="S39" s="104" t="n">
        <v>0</v>
      </c>
      <c r="T39" s="105" t="n">
        <f aca="false">SUM(L39:S39)</f>
        <v>45000</v>
      </c>
      <c r="U39" s="94"/>
      <c r="V39" s="106" t="n">
        <f aca="false">IF(AO39=1,0,IF((20000-L39-B39)&lt;0,0,20000-L39-B39))</f>
        <v>0</v>
      </c>
      <c r="W39" s="107"/>
      <c r="X39" s="97" t="n">
        <v>0</v>
      </c>
      <c r="Y39" s="108"/>
      <c r="Z39" s="109" t="n">
        <f aca="false">IF(AO39=1,0,45000-P39-F39)</f>
        <v>0</v>
      </c>
      <c r="AA39" s="110" t="n">
        <v>0</v>
      </c>
      <c r="AB39" s="111" t="n">
        <v>0</v>
      </c>
      <c r="AC39" s="99" t="n">
        <f aca="false">SUM(V39:AB39)</f>
        <v>0</v>
      </c>
      <c r="AD39" s="94"/>
      <c r="AE39" s="112" t="n">
        <f aca="false">+AC39+T39+J39</f>
        <v>136667</v>
      </c>
      <c r="AF39" s="94"/>
      <c r="AG39" s="113" t="n">
        <f aca="false">B39+L39+V39</f>
        <v>91667</v>
      </c>
      <c r="AH39" s="94" t="n">
        <f aca="false">D39+N39+X39</f>
        <v>0</v>
      </c>
      <c r="AI39" s="114" t="n">
        <f aca="false">AB39+AA39+Z39+S39+R39+Q39+P39+I39+H39+G39+F39</f>
        <v>45000</v>
      </c>
      <c r="AJ39" s="94"/>
      <c r="AK39" s="103" t="n">
        <f aca="false">B39+L39</f>
        <v>91667</v>
      </c>
      <c r="AL39" s="103" t="n">
        <f aca="false">V39</f>
        <v>0</v>
      </c>
      <c r="AM39" s="104" t="n">
        <f aca="false">SUM(AK39:AL39)</f>
        <v>91667</v>
      </c>
      <c r="AN39" s="94"/>
      <c r="AO39" s="94" t="n">
        <f aca="false">IF(now-1&gt;AR39,1,"")</f>
        <v>1</v>
      </c>
      <c r="AP39" s="94"/>
      <c r="AQ39" s="94"/>
      <c r="AR39" s="94" t="n">
        <v>36488</v>
      </c>
      <c r="AS39" s="115" t="n">
        <v>36488</v>
      </c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15" hidden="false" customHeight="true" outlineLevel="0" collapsed="false">
      <c r="A40" s="94" t="n">
        <f aca="false">+A39+1</f>
        <v>25</v>
      </c>
      <c r="B40" s="95" t="n">
        <v>16000</v>
      </c>
      <c r="C40" s="96"/>
      <c r="D40" s="97" t="n">
        <v>0</v>
      </c>
      <c r="E40" s="96"/>
      <c r="F40" s="98" t="n">
        <v>0</v>
      </c>
      <c r="G40" s="98" t="n">
        <v>0</v>
      </c>
      <c r="H40" s="98" t="n">
        <v>0</v>
      </c>
      <c r="I40" s="98" t="n">
        <v>0</v>
      </c>
      <c r="J40" s="99" t="n">
        <f aca="false">SUM(B40:I40)</f>
        <v>16000</v>
      </c>
      <c r="K40" s="100"/>
      <c r="L40" s="101" t="n">
        <v>0</v>
      </c>
      <c r="M40" s="102"/>
      <c r="N40" s="97" t="n">
        <v>0</v>
      </c>
      <c r="O40" s="102"/>
      <c r="P40" s="103" t="n">
        <v>0</v>
      </c>
      <c r="Q40" s="104" t="n">
        <f aca="false">Q39</f>
        <v>0</v>
      </c>
      <c r="R40" s="104" t="n">
        <v>0</v>
      </c>
      <c r="S40" s="104" t="n">
        <v>10000</v>
      </c>
      <c r="T40" s="105" t="n">
        <f aca="false">SUM(L40:S40)</f>
        <v>10000</v>
      </c>
      <c r="U40" s="94"/>
      <c r="V40" s="106" t="n">
        <f aca="false">IF(AO40=1,0,IF((20000-L40-B40)&lt;0,0,20000-L40-B40))</f>
        <v>0</v>
      </c>
      <c r="W40" s="107"/>
      <c r="X40" s="97" t="n">
        <v>0</v>
      </c>
      <c r="Y40" s="108"/>
      <c r="Z40" s="109" t="n">
        <f aca="false">IF(AO40=1,0,45000-P40-F40)</f>
        <v>0</v>
      </c>
      <c r="AA40" s="110" t="n">
        <v>0</v>
      </c>
      <c r="AB40" s="111" t="n">
        <v>0</v>
      </c>
      <c r="AC40" s="99" t="n">
        <f aca="false">SUM(V40:AB40)</f>
        <v>0</v>
      </c>
      <c r="AD40" s="94"/>
      <c r="AE40" s="112" t="n">
        <f aca="false">+AC40+T40+J40</f>
        <v>26000</v>
      </c>
      <c r="AF40" s="94"/>
      <c r="AG40" s="113" t="n">
        <f aca="false">B40+L40+V40</f>
        <v>16000</v>
      </c>
      <c r="AH40" s="94" t="n">
        <f aca="false">D40+N40+X40</f>
        <v>0</v>
      </c>
      <c r="AI40" s="114" t="n">
        <f aca="false">AB40+AA40+Z40+S40+R40+Q40+P40+I40+H40+G40+F40</f>
        <v>10000</v>
      </c>
      <c r="AJ40" s="94"/>
      <c r="AK40" s="103" t="n">
        <f aca="false">B40+L40</f>
        <v>16000</v>
      </c>
      <c r="AL40" s="103" t="n">
        <f aca="false">V40</f>
        <v>0</v>
      </c>
      <c r="AM40" s="104" t="n">
        <f aca="false">SUM(AK40:AL40)</f>
        <v>16000</v>
      </c>
      <c r="AN40" s="94"/>
      <c r="AO40" s="94" t="n">
        <f aca="false">IF(now-1&gt;AR40,1,"")</f>
        <v>1</v>
      </c>
      <c r="AP40" s="94"/>
      <c r="AQ40" s="94"/>
      <c r="AR40" s="94" t="n">
        <v>36489</v>
      </c>
      <c r="AS40" s="115" t="n">
        <v>36489</v>
      </c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15" hidden="false" customHeight="true" outlineLevel="0" collapsed="false">
      <c r="A41" s="94" t="n">
        <f aca="false">+A40+1</f>
        <v>26</v>
      </c>
      <c r="B41" s="95" t="n">
        <v>68500</v>
      </c>
      <c r="C41" s="96"/>
      <c r="D41" s="97" t="n">
        <v>0</v>
      </c>
      <c r="E41" s="96"/>
      <c r="F41" s="98" t="n">
        <v>0</v>
      </c>
      <c r="G41" s="98" t="n">
        <v>0</v>
      </c>
      <c r="H41" s="98" t="n">
        <v>0</v>
      </c>
      <c r="I41" s="98" t="n">
        <v>0</v>
      </c>
      <c r="J41" s="99" t="n">
        <f aca="false">SUM(B41:I41)</f>
        <v>68500</v>
      </c>
      <c r="K41" s="100"/>
      <c r="L41" s="101" t="n">
        <v>0</v>
      </c>
      <c r="M41" s="102"/>
      <c r="N41" s="97" t="n">
        <v>0</v>
      </c>
      <c r="O41" s="102"/>
      <c r="P41" s="103" t="n">
        <v>0</v>
      </c>
      <c r="Q41" s="104" t="n">
        <f aca="false">Q40</f>
        <v>0</v>
      </c>
      <c r="R41" s="104" t="n">
        <v>0</v>
      </c>
      <c r="S41" s="104" t="n">
        <v>10000</v>
      </c>
      <c r="T41" s="105" t="n">
        <f aca="false">SUM(L41:S41)</f>
        <v>10000</v>
      </c>
      <c r="U41" s="94"/>
      <c r="V41" s="106" t="n">
        <f aca="false">IF(AO41=1,0,IF((20000-L41-B41)&lt;0,0,20000-L41-B41))</f>
        <v>0</v>
      </c>
      <c r="W41" s="107"/>
      <c r="X41" s="97" t="n">
        <v>0</v>
      </c>
      <c r="Y41" s="108"/>
      <c r="Z41" s="109" t="n">
        <f aca="false">IF(AO41=1,0,45000-P41-F41)</f>
        <v>0</v>
      </c>
      <c r="AA41" s="110" t="n">
        <v>0</v>
      </c>
      <c r="AB41" s="111" t="n">
        <v>0</v>
      </c>
      <c r="AC41" s="99" t="n">
        <f aca="false">SUM(V41:AB41)</f>
        <v>0</v>
      </c>
      <c r="AD41" s="94"/>
      <c r="AE41" s="112" t="n">
        <f aca="false">+AC41+T41+J41</f>
        <v>78500</v>
      </c>
      <c r="AF41" s="94"/>
      <c r="AG41" s="113" t="n">
        <f aca="false">B41+L41+V41</f>
        <v>68500</v>
      </c>
      <c r="AH41" s="94" t="n">
        <f aca="false">D41+N41+X41</f>
        <v>0</v>
      </c>
      <c r="AI41" s="114" t="n">
        <f aca="false">AB41+AA41+Z41+S41+R41+Q41+P41+I41+H41+G41+F41</f>
        <v>10000</v>
      </c>
      <c r="AJ41" s="94"/>
      <c r="AK41" s="103" t="n">
        <f aca="false">B41+L41</f>
        <v>68500</v>
      </c>
      <c r="AL41" s="103" t="n">
        <f aca="false">V41</f>
        <v>0</v>
      </c>
      <c r="AM41" s="104" t="n">
        <f aca="false">SUM(AK41:AL41)</f>
        <v>68500</v>
      </c>
      <c r="AN41" s="94"/>
      <c r="AO41" s="94" t="n">
        <f aca="false">IF(now-1&gt;AR41,1,"")</f>
        <v>1</v>
      </c>
      <c r="AP41" s="94"/>
      <c r="AQ41" s="94"/>
      <c r="AR41" s="94" t="n">
        <v>36490</v>
      </c>
      <c r="AS41" s="115" t="n">
        <v>36490</v>
      </c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15" hidden="false" customHeight="true" outlineLevel="0" collapsed="false">
      <c r="A42" s="94" t="n">
        <f aca="false">+A41+1</f>
        <v>27</v>
      </c>
      <c r="B42" s="403" t="n">
        <v>57583</v>
      </c>
      <c r="C42" s="96"/>
      <c r="D42" s="97" t="n">
        <v>0</v>
      </c>
      <c r="E42" s="96"/>
      <c r="F42" s="98" t="n">
        <v>0</v>
      </c>
      <c r="G42" s="98" t="n">
        <v>0</v>
      </c>
      <c r="H42" s="98" t="n">
        <v>0</v>
      </c>
      <c r="I42" s="98" t="n">
        <v>0</v>
      </c>
      <c r="J42" s="99" t="n">
        <f aca="false">SUM(B42:I42)</f>
        <v>57583</v>
      </c>
      <c r="K42" s="100"/>
      <c r="L42" s="101" t="n">
        <v>0</v>
      </c>
      <c r="M42" s="102"/>
      <c r="N42" s="97" t="n">
        <v>0</v>
      </c>
      <c r="O42" s="102"/>
      <c r="P42" s="103" t="n">
        <v>0</v>
      </c>
      <c r="Q42" s="104" t="n">
        <f aca="false">Q41</f>
        <v>0</v>
      </c>
      <c r="R42" s="104" t="n">
        <v>0</v>
      </c>
      <c r="S42" s="104" t="n">
        <v>10000</v>
      </c>
      <c r="T42" s="105" t="n">
        <f aca="false">SUM(L42:S42)</f>
        <v>10000</v>
      </c>
      <c r="U42" s="94"/>
      <c r="V42" s="404" t="n">
        <f aca="false">39416+1</f>
        <v>39417</v>
      </c>
      <c r="W42" s="107"/>
      <c r="X42" s="97" t="n">
        <v>0</v>
      </c>
      <c r="Y42" s="108"/>
      <c r="Z42" s="109" t="n">
        <f aca="false">IF(AO42=1,0,45000-P42-F42)</f>
        <v>0</v>
      </c>
      <c r="AA42" s="110" t="n">
        <v>0</v>
      </c>
      <c r="AB42" s="111" t="n">
        <v>0</v>
      </c>
      <c r="AC42" s="99" t="n">
        <f aca="false">SUM(V42:AB42)</f>
        <v>39417</v>
      </c>
      <c r="AD42" s="94"/>
      <c r="AE42" s="112" t="n">
        <f aca="false">+AC42+T42+J42</f>
        <v>107000</v>
      </c>
      <c r="AF42" s="94"/>
      <c r="AG42" s="113" t="n">
        <f aca="false">B42+L42+V42</f>
        <v>97000</v>
      </c>
      <c r="AH42" s="94" t="n">
        <f aca="false">D42+N42+X42</f>
        <v>0</v>
      </c>
      <c r="AI42" s="114" t="n">
        <f aca="false">AB42+AA42+Z42+S42+R42+Q42+P42+I42+H42+G42+F42</f>
        <v>10000</v>
      </c>
      <c r="AJ42" s="94"/>
      <c r="AK42" s="103" t="n">
        <f aca="false">B42+L42</f>
        <v>57583</v>
      </c>
      <c r="AL42" s="103" t="n">
        <f aca="false">V42</f>
        <v>39417</v>
      </c>
      <c r="AM42" s="104" t="n">
        <f aca="false">SUM(AK42:AL42)</f>
        <v>97000</v>
      </c>
      <c r="AN42" s="94"/>
      <c r="AO42" s="94" t="n">
        <f aca="false">IF(now-1&gt;AR42,1,"")</f>
        <v>1</v>
      </c>
      <c r="AP42" s="94"/>
      <c r="AQ42" s="94"/>
      <c r="AR42" s="94" t="n">
        <v>36491</v>
      </c>
      <c r="AS42" s="115" t="n">
        <v>36491</v>
      </c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</row>
    <row r="43" customFormat="false" ht="15" hidden="false" customHeight="true" outlineLevel="0" collapsed="false">
      <c r="A43" s="94" t="n">
        <f aca="false">+A42+1</f>
        <v>28</v>
      </c>
      <c r="B43" s="95" t="n">
        <v>0</v>
      </c>
      <c r="C43" s="96"/>
      <c r="D43" s="97" t="n">
        <v>0</v>
      </c>
      <c r="E43" s="96"/>
      <c r="F43" s="98" t="n">
        <v>0</v>
      </c>
      <c r="G43" s="98" t="n">
        <v>0</v>
      </c>
      <c r="H43" s="98" t="n">
        <v>0</v>
      </c>
      <c r="I43" s="98" t="n">
        <v>0</v>
      </c>
      <c r="J43" s="99" t="n">
        <f aca="false">SUM(B43:I43)</f>
        <v>0</v>
      </c>
      <c r="K43" s="100"/>
      <c r="L43" s="101" t="n">
        <v>0</v>
      </c>
      <c r="M43" s="102"/>
      <c r="N43" s="97" t="n">
        <v>0</v>
      </c>
      <c r="O43" s="102"/>
      <c r="P43" s="103" t="n">
        <v>0</v>
      </c>
      <c r="Q43" s="104" t="n">
        <f aca="false">Q42</f>
        <v>0</v>
      </c>
      <c r="R43" s="104" t="n">
        <v>0</v>
      </c>
      <c r="S43" s="104" t="n">
        <v>10000</v>
      </c>
      <c r="T43" s="105" t="n">
        <f aca="false">SUM(L43:S43)</f>
        <v>10000</v>
      </c>
      <c r="U43" s="94"/>
      <c r="V43" s="106" t="n">
        <v>65167</v>
      </c>
      <c r="W43" s="107"/>
      <c r="X43" s="97" t="n">
        <v>0</v>
      </c>
      <c r="Y43" s="108"/>
      <c r="Z43" s="109" t="n">
        <f aca="false">IF(AO43=1,0,45000-P43-F43)</f>
        <v>0</v>
      </c>
      <c r="AA43" s="110" t="n">
        <v>0</v>
      </c>
      <c r="AB43" s="111" t="n">
        <v>0</v>
      </c>
      <c r="AC43" s="99" t="n">
        <f aca="false">SUM(V43:AB43)</f>
        <v>65167</v>
      </c>
      <c r="AD43" s="94"/>
      <c r="AE43" s="112" t="n">
        <f aca="false">+AC43+T43+J43</f>
        <v>75167</v>
      </c>
      <c r="AF43" s="94"/>
      <c r="AG43" s="113" t="n">
        <f aca="false">B43+L43+V43</f>
        <v>65167</v>
      </c>
      <c r="AH43" s="94" t="n">
        <f aca="false">D43+N43+X43</f>
        <v>0</v>
      </c>
      <c r="AI43" s="114" t="n">
        <f aca="false">AB43+AA43+Z43+S43+R43+Q43+P43+I43+H43+G43+F43</f>
        <v>10000</v>
      </c>
      <c r="AJ43" s="94"/>
      <c r="AK43" s="103" t="n">
        <f aca="false">B43+L43</f>
        <v>0</v>
      </c>
      <c r="AL43" s="103" t="n">
        <f aca="false">V43</f>
        <v>65167</v>
      </c>
      <c r="AM43" s="104" t="n">
        <f aca="false">SUM(AK43:AL43)</f>
        <v>65167</v>
      </c>
      <c r="AN43" s="94"/>
      <c r="AO43" s="94" t="n">
        <f aca="false">IF(now-1&gt;AR43,1,"")</f>
        <v>1</v>
      </c>
      <c r="AP43" s="94"/>
      <c r="AQ43" s="94"/>
      <c r="AR43" s="94" t="n">
        <v>36492</v>
      </c>
      <c r="AS43" s="115" t="n">
        <v>36492</v>
      </c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</row>
    <row r="44" customFormat="false" ht="15" hidden="false" customHeight="true" outlineLevel="0" collapsed="false">
      <c r="A44" s="94" t="n">
        <f aca="false">+A43+1</f>
        <v>29</v>
      </c>
      <c r="B44" s="95" t="n">
        <v>0</v>
      </c>
      <c r="C44" s="96"/>
      <c r="D44" s="97" t="n">
        <v>0</v>
      </c>
      <c r="E44" s="96"/>
      <c r="F44" s="98" t="n">
        <v>0</v>
      </c>
      <c r="G44" s="98" t="n">
        <v>0</v>
      </c>
      <c r="H44" s="98" t="n">
        <v>0</v>
      </c>
      <c r="I44" s="98" t="n">
        <v>0</v>
      </c>
      <c r="J44" s="99" t="n">
        <f aca="false">SUM(B44:I44)</f>
        <v>0</v>
      </c>
      <c r="K44" s="100"/>
      <c r="L44" s="101" t="n">
        <v>60000</v>
      </c>
      <c r="M44" s="102"/>
      <c r="N44" s="97" t="n">
        <v>0</v>
      </c>
      <c r="O44" s="102"/>
      <c r="P44" s="103" t="n">
        <v>0</v>
      </c>
      <c r="Q44" s="104" t="n">
        <f aca="false">Q43</f>
        <v>0</v>
      </c>
      <c r="R44" s="104" t="n">
        <v>0</v>
      </c>
      <c r="S44" s="104" t="n">
        <v>0</v>
      </c>
      <c r="T44" s="105" t="n">
        <f aca="false">SUM(L44:S44)</f>
        <v>60000</v>
      </c>
      <c r="U44" s="94"/>
      <c r="V44" s="106" t="n">
        <v>70000</v>
      </c>
      <c r="W44" s="107"/>
      <c r="X44" s="97" t="n">
        <v>0</v>
      </c>
      <c r="Y44" s="108"/>
      <c r="Z44" s="109" t="n">
        <v>0</v>
      </c>
      <c r="AA44" s="110" t="n">
        <v>0</v>
      </c>
      <c r="AB44" s="111" t="n">
        <v>10000</v>
      </c>
      <c r="AC44" s="99" t="n">
        <f aca="false">SUM(V44:AB44)</f>
        <v>80000</v>
      </c>
      <c r="AD44" s="94"/>
      <c r="AE44" s="112" t="n">
        <f aca="false">+AC44+T44+J44</f>
        <v>140000</v>
      </c>
      <c r="AF44" s="94"/>
      <c r="AG44" s="113" t="n">
        <f aca="false">B44+L44+V44</f>
        <v>130000</v>
      </c>
      <c r="AH44" s="94" t="n">
        <f aca="false">D44+N44+X44</f>
        <v>0</v>
      </c>
      <c r="AI44" s="114" t="n">
        <f aca="false">AB44+AA44+Z44+S44+R44+Q44+P44+I44+H44+G44+F44</f>
        <v>10000</v>
      </c>
      <c r="AJ44" s="94"/>
      <c r="AK44" s="103" t="n">
        <f aca="false">B44+L44</f>
        <v>60000</v>
      </c>
      <c r="AL44" s="103" t="n">
        <f aca="false">V44</f>
        <v>70000</v>
      </c>
      <c r="AM44" s="104" t="n">
        <f aca="false">SUM(AK44:AL44)</f>
        <v>130000</v>
      </c>
      <c r="AN44" s="94"/>
      <c r="AO44" s="94" t="n">
        <f aca="false">IF(now-1&gt;AR44,1,"")</f>
        <v>1</v>
      </c>
      <c r="AP44" s="94"/>
      <c r="AQ44" s="94"/>
      <c r="AR44" s="94" t="n">
        <v>36493</v>
      </c>
      <c r="AS44" s="115" t="n">
        <v>36493</v>
      </c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</row>
    <row r="45" customFormat="false" ht="15" hidden="false" customHeight="true" outlineLevel="0" collapsed="false">
      <c r="A45" s="405" t="n">
        <f aca="false">+A44+1</f>
        <v>30</v>
      </c>
      <c r="B45" s="403" t="n">
        <v>0</v>
      </c>
      <c r="C45" s="406"/>
      <c r="D45" s="407" t="n">
        <v>0</v>
      </c>
      <c r="E45" s="406"/>
      <c r="F45" s="408" t="n">
        <v>0</v>
      </c>
      <c r="G45" s="408" t="n">
        <v>0</v>
      </c>
      <c r="H45" s="408" t="n">
        <v>0</v>
      </c>
      <c r="I45" s="408" t="n">
        <v>0</v>
      </c>
      <c r="J45" s="409" t="n">
        <f aca="false">SUM(B45:I45)</f>
        <v>0</v>
      </c>
      <c r="K45" s="410"/>
      <c r="L45" s="411" t="n">
        <v>32542</v>
      </c>
      <c r="M45" s="412"/>
      <c r="N45" s="407" t="n">
        <v>0</v>
      </c>
      <c r="O45" s="412"/>
      <c r="P45" s="413" t="n">
        <v>0</v>
      </c>
      <c r="Q45" s="414" t="n">
        <f aca="false">Q44</f>
        <v>0</v>
      </c>
      <c r="R45" s="414" t="n">
        <v>0</v>
      </c>
      <c r="S45" s="414" t="n">
        <v>10000</v>
      </c>
      <c r="T45" s="415" t="n">
        <f aca="false">SUM(L45:S45)</f>
        <v>42542</v>
      </c>
      <c r="U45" s="405"/>
      <c r="V45" s="404" t="n">
        <v>109958</v>
      </c>
      <c r="W45" s="416"/>
      <c r="X45" s="407" t="n">
        <v>0</v>
      </c>
      <c r="Y45" s="417"/>
      <c r="Z45" s="418" t="n">
        <v>0</v>
      </c>
      <c r="AA45" s="419" t="n">
        <v>0</v>
      </c>
      <c r="AB45" s="420" t="n">
        <v>0</v>
      </c>
      <c r="AC45" s="409" t="n">
        <f aca="false">SUM(V45:AB45)</f>
        <v>109958</v>
      </c>
      <c r="AD45" s="405"/>
      <c r="AE45" s="421" t="n">
        <f aca="false">+AC45+T45+J45</f>
        <v>152500</v>
      </c>
      <c r="AF45" s="405"/>
      <c r="AG45" s="422" t="n">
        <f aca="false">B45+L45+V45</f>
        <v>142500</v>
      </c>
      <c r="AH45" s="405" t="n">
        <f aca="false">D45+N45+X45</f>
        <v>0</v>
      </c>
      <c r="AI45" s="423" t="n">
        <f aca="false">AB45+AA45+Z45+S45+R45+Q45+P45+I45+H45+G45+F45</f>
        <v>10000</v>
      </c>
      <c r="AJ45" s="405"/>
      <c r="AK45" s="413" t="n">
        <f aca="false">B45+L45</f>
        <v>32542</v>
      </c>
      <c r="AL45" s="413" t="n">
        <f aca="false">V45</f>
        <v>109958</v>
      </c>
      <c r="AM45" s="414" t="n">
        <f aca="false">SUM(AK45:AL45)</f>
        <v>142500</v>
      </c>
      <c r="AN45" s="405"/>
      <c r="AO45" s="405" t="str">
        <f aca="false">IF(days&lt;30,"",IF(now-1&gt;AR45,1,""))</f>
        <v/>
      </c>
      <c r="AP45" s="405"/>
      <c r="AQ45" s="405"/>
      <c r="AR45" s="405" t="n">
        <v>36494</v>
      </c>
      <c r="AS45" s="424" t="n">
        <v>36494</v>
      </c>
      <c r="AT45" s="405"/>
      <c r="AU45" s="405"/>
      <c r="AV45" s="405"/>
      <c r="AW45" s="405"/>
      <c r="AX45" s="405"/>
      <c r="AY45" s="405"/>
      <c r="AZ45" s="405"/>
      <c r="BA45" s="405"/>
      <c r="BB45" s="405"/>
      <c r="BC45" s="405"/>
      <c r="BD45" s="405"/>
      <c r="BE45" s="405"/>
      <c r="BF45" s="405"/>
      <c r="BG45" s="405"/>
      <c r="BH45" s="405"/>
      <c r="BI45" s="405"/>
      <c r="BJ45" s="405"/>
      <c r="BK45" s="405"/>
      <c r="BL45" s="405"/>
      <c r="BM45" s="405"/>
      <c r="BN45" s="405"/>
      <c r="BO45" s="405"/>
      <c r="BP45" s="405"/>
      <c r="BQ45" s="405"/>
      <c r="BR45" s="405"/>
      <c r="BS45" s="405"/>
      <c r="BT45" s="405"/>
      <c r="BU45" s="405"/>
      <c r="BV45" s="405"/>
      <c r="BW45" s="405"/>
      <c r="BX45" s="405"/>
      <c r="BY45" s="405"/>
      <c r="BZ45" s="405"/>
      <c r="CA45" s="405"/>
      <c r="CB45" s="405"/>
      <c r="CC45" s="405"/>
      <c r="CD45" s="405"/>
      <c r="CE45" s="405"/>
      <c r="CF45" s="405"/>
      <c r="CG45" s="405"/>
      <c r="CH45" s="405"/>
      <c r="CI45" s="405"/>
      <c r="CJ45" s="405"/>
      <c r="CK45" s="405"/>
      <c r="CL45" s="405"/>
      <c r="CM45" s="405"/>
      <c r="CN45" s="405"/>
      <c r="CO45" s="405"/>
      <c r="CP45" s="405"/>
      <c r="CQ45" s="405"/>
      <c r="CR45" s="405"/>
      <c r="CS45" s="405"/>
      <c r="CT45" s="405"/>
      <c r="CU45" s="405"/>
      <c r="CV45" s="405"/>
      <c r="CW45" s="405"/>
      <c r="CX45" s="405"/>
      <c r="CY45" s="405"/>
      <c r="CZ45" s="405"/>
      <c r="DA45" s="405"/>
      <c r="DB45" s="405"/>
      <c r="DC45" s="405"/>
      <c r="DD45" s="405"/>
      <c r="DE45" s="405"/>
      <c r="DF45" s="405"/>
      <c r="DG45" s="405"/>
      <c r="DH45" s="405"/>
      <c r="DI45" s="405"/>
      <c r="DJ45" s="405"/>
      <c r="DK45" s="405"/>
      <c r="DL45" s="405"/>
      <c r="DM45" s="405"/>
      <c r="DN45" s="405"/>
      <c r="DO45" s="405"/>
      <c r="DP45" s="405"/>
      <c r="DQ45" s="405"/>
      <c r="DR45" s="405"/>
      <c r="DS45" s="405"/>
      <c r="DT45" s="405"/>
      <c r="DU45" s="405"/>
      <c r="DV45" s="405"/>
      <c r="DW45" s="405"/>
      <c r="DX45" s="405"/>
      <c r="DY45" s="405"/>
      <c r="DZ45" s="405"/>
      <c r="EA45" s="405"/>
      <c r="EB45" s="405"/>
      <c r="EC45" s="405"/>
      <c r="ED45" s="405"/>
      <c r="EE45" s="405"/>
      <c r="EF45" s="405"/>
      <c r="EG45" s="405"/>
      <c r="EH45" s="405"/>
      <c r="EI45" s="405"/>
      <c r="EJ45" s="405"/>
      <c r="EK45" s="405"/>
      <c r="EL45" s="405"/>
      <c r="EM45" s="405"/>
      <c r="EN45" s="405"/>
      <c r="EO45" s="405"/>
      <c r="EP45" s="405"/>
      <c r="EQ45" s="405"/>
      <c r="ER45" s="405"/>
      <c r="ES45" s="405"/>
      <c r="ET45" s="405"/>
      <c r="EU45" s="405"/>
      <c r="EV45" s="405"/>
      <c r="EW45" s="405"/>
      <c r="EX45" s="405"/>
      <c r="EY45" s="405"/>
      <c r="EZ45" s="405"/>
      <c r="FA45" s="405"/>
      <c r="FB45" s="405"/>
      <c r="FC45" s="405"/>
      <c r="FD45" s="405"/>
      <c r="FE45" s="405"/>
      <c r="FF45" s="405"/>
      <c r="FG45" s="405"/>
      <c r="FH45" s="405"/>
      <c r="FI45" s="405"/>
      <c r="FJ45" s="405"/>
      <c r="FK45" s="405"/>
      <c r="FL45" s="405"/>
      <c r="FM45" s="405"/>
      <c r="FN45" s="405"/>
      <c r="FO45" s="405"/>
      <c r="FP45" s="405"/>
      <c r="FQ45" s="405"/>
      <c r="FR45" s="405"/>
      <c r="FS45" s="405"/>
      <c r="FT45" s="405"/>
      <c r="FU45" s="405"/>
      <c r="FV45" s="405"/>
      <c r="FW45" s="405"/>
      <c r="FX45" s="405"/>
      <c r="FY45" s="405"/>
      <c r="FZ45" s="405"/>
      <c r="GA45" s="405"/>
      <c r="GB45" s="405"/>
      <c r="GC45" s="405"/>
      <c r="GD45" s="405"/>
      <c r="GE45" s="405"/>
      <c r="GF45" s="405"/>
      <c r="GG45" s="405"/>
      <c r="GH45" s="405"/>
      <c r="GI45" s="405"/>
      <c r="GJ45" s="405"/>
      <c r="GK45" s="405"/>
      <c r="GL45" s="405"/>
      <c r="GM45" s="405"/>
      <c r="GN45" s="405"/>
      <c r="GO45" s="405"/>
      <c r="GP45" s="405"/>
      <c r="GQ45" s="405"/>
      <c r="GR45" s="405"/>
      <c r="GS45" s="405"/>
      <c r="GT45" s="405"/>
      <c r="GU45" s="405"/>
      <c r="GV45" s="405"/>
      <c r="GW45" s="405"/>
      <c r="GX45" s="405"/>
      <c r="GY45" s="405"/>
      <c r="GZ45" s="405"/>
      <c r="HA45" s="405"/>
      <c r="HB45" s="405"/>
      <c r="HC45" s="405"/>
      <c r="HD45" s="405"/>
      <c r="HE45" s="405"/>
      <c r="HF45" s="405"/>
      <c r="HG45" s="405"/>
      <c r="HH45" s="405"/>
      <c r="HI45" s="405"/>
      <c r="HJ45" s="405"/>
      <c r="HK45" s="405"/>
      <c r="HL45" s="405"/>
      <c r="HM45" s="405"/>
      <c r="HN45" s="405"/>
      <c r="HO45" s="405"/>
      <c r="HP45" s="405"/>
      <c r="HQ45" s="405"/>
      <c r="HR45" s="405"/>
      <c r="HS45" s="405"/>
      <c r="HT45" s="405"/>
      <c r="HU45" s="405"/>
      <c r="HV45" s="405"/>
      <c r="HW45" s="405"/>
      <c r="HX45" s="405"/>
      <c r="HY45" s="405"/>
      <c r="HZ45" s="405"/>
      <c r="IA45" s="405"/>
      <c r="IB45" s="405"/>
      <c r="IC45" s="405"/>
      <c r="ID45" s="405"/>
      <c r="IE45" s="405"/>
      <c r="IF45" s="405"/>
      <c r="IG45" s="405"/>
      <c r="IH45" s="405"/>
      <c r="II45" s="405"/>
      <c r="IJ45" s="405"/>
      <c r="IK45" s="405"/>
      <c r="IL45" s="405"/>
      <c r="IM45" s="405"/>
      <c r="IN45" s="405"/>
      <c r="IO45" s="405"/>
      <c r="IP45" s="405"/>
      <c r="IQ45" s="405"/>
      <c r="IR45" s="405"/>
      <c r="IS45" s="405"/>
      <c r="IT45" s="405"/>
      <c r="IU45" s="405"/>
      <c r="IV45" s="405"/>
      <c r="IW45" s="405"/>
    </row>
    <row r="46" customFormat="false" ht="15" hidden="false" customHeight="true" outlineLevel="0" collapsed="false">
      <c r="A46" s="425" t="n">
        <f aca="false">+A45+1</f>
        <v>31</v>
      </c>
      <c r="B46" s="426" t="n">
        <v>0</v>
      </c>
      <c r="C46" s="427"/>
      <c r="D46" s="428" t="n">
        <v>0</v>
      </c>
      <c r="E46" s="427"/>
      <c r="F46" s="429" t="n">
        <v>0</v>
      </c>
      <c r="G46" s="429" t="n">
        <v>0</v>
      </c>
      <c r="H46" s="429" t="n">
        <v>0</v>
      </c>
      <c r="I46" s="429" t="n">
        <v>0</v>
      </c>
      <c r="J46" s="430" t="n">
        <f aca="false">SUM(B46:I46)</f>
        <v>0</v>
      </c>
      <c r="K46" s="431"/>
      <c r="L46" s="432" t="n">
        <v>0</v>
      </c>
      <c r="M46" s="433"/>
      <c r="N46" s="428" t="n">
        <v>0</v>
      </c>
      <c r="O46" s="433"/>
      <c r="P46" s="434" t="n">
        <v>0</v>
      </c>
      <c r="Q46" s="435" t="n">
        <f aca="false">Q45</f>
        <v>0</v>
      </c>
      <c r="R46" s="435" t="n">
        <v>0</v>
      </c>
      <c r="S46" s="435" t="n">
        <v>0</v>
      </c>
      <c r="T46" s="430" t="n">
        <f aca="false">SUM(L46:S46)</f>
        <v>0</v>
      </c>
      <c r="U46" s="436"/>
      <c r="V46" s="426" t="n">
        <v>0</v>
      </c>
      <c r="W46" s="437"/>
      <c r="X46" s="435" t="n">
        <v>0</v>
      </c>
      <c r="Y46" s="438"/>
      <c r="Z46" s="434" t="n">
        <v>0</v>
      </c>
      <c r="AA46" s="434" t="n">
        <v>0</v>
      </c>
      <c r="AB46" s="434" t="n">
        <v>0</v>
      </c>
      <c r="AC46" s="430" t="n">
        <f aca="false">SUM(V46:AB46)</f>
        <v>0</v>
      </c>
      <c r="AD46" s="425"/>
      <c r="AE46" s="439" t="n">
        <f aca="false">+AC46+T46+J46</f>
        <v>0</v>
      </c>
      <c r="AF46" s="425"/>
      <c r="AG46" s="440" t="n">
        <f aca="false">B46+L46+V46</f>
        <v>0</v>
      </c>
      <c r="AH46" s="441" t="n">
        <f aca="false">D46+N46+X46</f>
        <v>0</v>
      </c>
      <c r="AI46" s="442" t="n">
        <f aca="false">AB46+AA46+Z46+S46+R46+Q46+P46+I46+H46+G46+F46</f>
        <v>0</v>
      </c>
      <c r="AJ46" s="425"/>
      <c r="AK46" s="443" t="n">
        <f aca="false">B46+L46</f>
        <v>0</v>
      </c>
      <c r="AL46" s="443" t="n">
        <f aca="false">V46</f>
        <v>0</v>
      </c>
      <c r="AM46" s="444" t="n">
        <f aca="false">SUM(AK46:AL46)</f>
        <v>0</v>
      </c>
      <c r="AN46" s="425"/>
      <c r="AO46" s="436" t="str">
        <f aca="false">IF(days&lt;31,"",IF(now-1&gt;AR46,1,""))</f>
        <v/>
      </c>
      <c r="AP46" s="425"/>
      <c r="AQ46" s="425"/>
      <c r="AR46" s="156" t="n">
        <v>36495</v>
      </c>
      <c r="AS46" s="445" t="n">
        <v>36495</v>
      </c>
      <c r="AT46" s="425"/>
      <c r="AU46" s="425"/>
      <c r="AV46" s="425"/>
      <c r="AW46" s="425"/>
      <c r="AX46" s="425"/>
      <c r="AY46" s="425"/>
      <c r="AZ46" s="425"/>
      <c r="BA46" s="425"/>
      <c r="BB46" s="425"/>
      <c r="BC46" s="425"/>
      <c r="BD46" s="425"/>
      <c r="BE46" s="425"/>
      <c r="BF46" s="425"/>
      <c r="BG46" s="425"/>
      <c r="BH46" s="425"/>
      <c r="BI46" s="425"/>
      <c r="BJ46" s="425"/>
      <c r="BK46" s="425"/>
      <c r="BL46" s="425"/>
      <c r="BM46" s="425"/>
      <c r="BN46" s="425"/>
      <c r="BO46" s="425"/>
      <c r="BP46" s="425"/>
      <c r="BQ46" s="425"/>
      <c r="BR46" s="425"/>
      <c r="BS46" s="425"/>
      <c r="BT46" s="425"/>
      <c r="BU46" s="425"/>
      <c r="BV46" s="425"/>
      <c r="BW46" s="425"/>
      <c r="BX46" s="425"/>
      <c r="BY46" s="425"/>
      <c r="BZ46" s="425"/>
      <c r="CA46" s="425"/>
      <c r="CB46" s="425"/>
      <c r="CC46" s="425"/>
      <c r="CD46" s="425"/>
      <c r="CE46" s="425"/>
      <c r="CF46" s="425"/>
      <c r="CG46" s="425"/>
      <c r="CH46" s="425"/>
      <c r="CI46" s="425"/>
      <c r="CJ46" s="425"/>
      <c r="CK46" s="425"/>
      <c r="CL46" s="425"/>
      <c r="CM46" s="425"/>
      <c r="CN46" s="425"/>
      <c r="CO46" s="425"/>
      <c r="CP46" s="425"/>
      <c r="CQ46" s="425"/>
      <c r="CR46" s="425"/>
      <c r="CS46" s="425"/>
      <c r="CT46" s="425"/>
      <c r="CU46" s="425"/>
      <c r="CV46" s="425"/>
      <c r="CW46" s="425"/>
      <c r="CX46" s="425"/>
      <c r="CY46" s="425"/>
      <c r="CZ46" s="425"/>
      <c r="DA46" s="425"/>
      <c r="DB46" s="425"/>
      <c r="DC46" s="425"/>
      <c r="DD46" s="425"/>
      <c r="DE46" s="425"/>
      <c r="DF46" s="425"/>
      <c r="DG46" s="425"/>
      <c r="DH46" s="425"/>
      <c r="DI46" s="425"/>
      <c r="DJ46" s="425"/>
      <c r="DK46" s="425"/>
      <c r="DL46" s="425"/>
      <c r="DM46" s="425"/>
      <c r="DN46" s="425"/>
      <c r="DO46" s="425"/>
      <c r="DP46" s="425"/>
      <c r="DQ46" s="425"/>
      <c r="DR46" s="425"/>
      <c r="DS46" s="425"/>
      <c r="DT46" s="425"/>
      <c r="DU46" s="425"/>
      <c r="DV46" s="425"/>
      <c r="DW46" s="425"/>
      <c r="DX46" s="425"/>
      <c r="DY46" s="425"/>
      <c r="DZ46" s="425"/>
      <c r="EA46" s="425"/>
      <c r="EB46" s="425"/>
      <c r="EC46" s="425"/>
      <c r="ED46" s="425"/>
      <c r="EE46" s="425"/>
      <c r="EF46" s="425"/>
      <c r="EG46" s="425"/>
      <c r="EH46" s="425"/>
      <c r="EI46" s="425"/>
      <c r="EJ46" s="425"/>
      <c r="EK46" s="425"/>
      <c r="EL46" s="425"/>
      <c r="EM46" s="425"/>
      <c r="EN46" s="425"/>
      <c r="EO46" s="425"/>
      <c r="EP46" s="425"/>
      <c r="EQ46" s="425"/>
      <c r="ER46" s="425"/>
      <c r="ES46" s="425"/>
      <c r="ET46" s="425"/>
      <c r="EU46" s="425"/>
      <c r="EV46" s="425"/>
      <c r="EW46" s="425"/>
      <c r="EX46" s="425"/>
      <c r="EY46" s="425"/>
      <c r="EZ46" s="425"/>
      <c r="FA46" s="425"/>
      <c r="FB46" s="425"/>
      <c r="FC46" s="425"/>
      <c r="FD46" s="425"/>
      <c r="FE46" s="425"/>
      <c r="FF46" s="425"/>
      <c r="FG46" s="425"/>
      <c r="FH46" s="425"/>
      <c r="FI46" s="425"/>
      <c r="FJ46" s="425"/>
      <c r="FK46" s="425"/>
      <c r="FL46" s="425"/>
      <c r="FM46" s="425"/>
      <c r="FN46" s="425"/>
      <c r="FO46" s="425"/>
      <c r="FP46" s="425"/>
      <c r="FQ46" s="425"/>
      <c r="FR46" s="425"/>
      <c r="FS46" s="425"/>
      <c r="FT46" s="425"/>
      <c r="FU46" s="425"/>
      <c r="FV46" s="425"/>
      <c r="FW46" s="425"/>
      <c r="FX46" s="425"/>
      <c r="FY46" s="425"/>
      <c r="FZ46" s="425"/>
      <c r="GA46" s="425"/>
      <c r="GB46" s="425"/>
      <c r="GC46" s="425"/>
      <c r="GD46" s="425"/>
      <c r="GE46" s="425"/>
      <c r="GF46" s="425"/>
      <c r="GG46" s="425"/>
      <c r="GH46" s="425"/>
      <c r="GI46" s="425"/>
      <c r="GJ46" s="425"/>
      <c r="GK46" s="425"/>
      <c r="GL46" s="425"/>
      <c r="GM46" s="425"/>
      <c r="GN46" s="425"/>
      <c r="GO46" s="425"/>
      <c r="GP46" s="425"/>
      <c r="GQ46" s="425"/>
      <c r="GR46" s="425"/>
      <c r="GS46" s="425"/>
      <c r="GT46" s="425"/>
      <c r="GU46" s="425"/>
      <c r="GV46" s="425"/>
      <c r="GW46" s="425"/>
      <c r="GX46" s="425"/>
      <c r="GY46" s="425"/>
      <c r="GZ46" s="425"/>
      <c r="HA46" s="425"/>
      <c r="HB46" s="425"/>
      <c r="HC46" s="425"/>
      <c r="HD46" s="425"/>
      <c r="HE46" s="425"/>
      <c r="HF46" s="425"/>
      <c r="HG46" s="425"/>
      <c r="HH46" s="425"/>
      <c r="HI46" s="425"/>
      <c r="HJ46" s="425"/>
      <c r="HK46" s="425"/>
      <c r="HL46" s="425"/>
      <c r="HM46" s="425"/>
      <c r="HN46" s="425"/>
      <c r="HO46" s="425"/>
      <c r="HP46" s="425"/>
      <c r="HQ46" s="425"/>
      <c r="HR46" s="425"/>
      <c r="HS46" s="425"/>
      <c r="HT46" s="425"/>
      <c r="HU46" s="425"/>
      <c r="HV46" s="425"/>
      <c r="HW46" s="425"/>
      <c r="HX46" s="425"/>
      <c r="HY46" s="425"/>
      <c r="HZ46" s="425"/>
      <c r="IA46" s="425"/>
      <c r="IB46" s="425"/>
      <c r="IC46" s="425"/>
      <c r="ID46" s="425"/>
      <c r="IE46" s="425"/>
      <c r="IF46" s="425"/>
      <c r="IG46" s="425"/>
      <c r="IH46" s="425"/>
      <c r="II46" s="425"/>
      <c r="IJ46" s="425"/>
      <c r="IK46" s="425"/>
      <c r="IL46" s="425"/>
      <c r="IM46" s="425"/>
      <c r="IN46" s="425"/>
      <c r="IO46" s="425"/>
      <c r="IP46" s="425"/>
      <c r="IQ46" s="425"/>
      <c r="IR46" s="425"/>
      <c r="IS46" s="425"/>
      <c r="IT46" s="425"/>
      <c r="IU46" s="425"/>
      <c r="IV46" s="425"/>
      <c r="IW46" s="425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825000</v>
      </c>
      <c r="C48" s="158"/>
      <c r="D48" s="158" t="n">
        <f aca="false">SUM(D16:D46)</f>
        <v>0</v>
      </c>
      <c r="E48" s="158"/>
      <c r="F48" s="158" t="n">
        <f aca="false">SUM(F16:F46)</f>
        <v>225000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1050000</v>
      </c>
      <c r="K48" s="158"/>
      <c r="L48" s="158" t="n">
        <f aca="false">SUM(L16:L46)</f>
        <v>325625</v>
      </c>
      <c r="M48" s="158"/>
      <c r="N48" s="158" t="n">
        <f aca="false">SUM(N16:N46)</f>
        <v>0</v>
      </c>
      <c r="O48" s="158"/>
      <c r="P48" s="158" t="n">
        <f aca="false">SUM(P16:P46)</f>
        <v>524375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50000</v>
      </c>
      <c r="T48" s="158" t="n">
        <f aca="false">SUM(T16:T46)</f>
        <v>900000</v>
      </c>
      <c r="U48" s="158"/>
      <c r="V48" s="158" t="n">
        <f aca="false">SUM(V16:V46)</f>
        <v>284542</v>
      </c>
      <c r="W48" s="158"/>
      <c r="X48" s="158" t="n">
        <f aca="false">SUM(X16:X46)</f>
        <v>0</v>
      </c>
      <c r="Y48" s="158"/>
      <c r="Z48" s="158" t="n">
        <f aca="false">SUM(Z16:Z46)</f>
        <v>0</v>
      </c>
      <c r="AA48" s="158" t="n">
        <f aca="false">SUM(AA16:AA46)</f>
        <v>0</v>
      </c>
      <c r="AB48" s="158" t="n">
        <f aca="false">SUM(AB16:AB46)</f>
        <v>10000</v>
      </c>
      <c r="AC48" s="158" t="n">
        <f aca="false">SUM(AC16:AC46)</f>
        <v>294542</v>
      </c>
      <c r="AD48" s="158"/>
      <c r="AE48" s="158" t="n">
        <f aca="false">SUM(AE16:AE47)</f>
        <v>2244542</v>
      </c>
      <c r="AF48" s="158"/>
      <c r="AG48" s="158" t="n">
        <f aca="false">SUM(AG16:AG47)</f>
        <v>1435167</v>
      </c>
      <c r="AH48" s="158" t="n">
        <f aca="false">SUM(AH16:AH47)</f>
        <v>0</v>
      </c>
      <c r="AI48" s="158" t="n">
        <f aca="false">SUM(AI16:AI47)</f>
        <v>809375</v>
      </c>
      <c r="AJ48" s="158"/>
      <c r="AK48" s="158" t="n">
        <f aca="false">SUM(AK16:AK46)</f>
        <v>1150625</v>
      </c>
      <c r="AL48" s="158" t="n">
        <f aca="false">SUM(AL16:AL46)</f>
        <v>284542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 t="n">
        <v>125383</v>
      </c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 t="n">
        <v>125388</v>
      </c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36206.8965517241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29567.5172413793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42542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42542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e">
        <f aca="false">DSUM(tufco,"wbtotal",cnt)+'Oct '!S58</f>
        <v>#REF!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55" t="e">
        <f aca="false">S58/(SUM(AO16:AO46)+'Jan 99a'!days+days+days+days+days+days+days+days+days+'Oct '!days)</f>
        <v>#REF!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e">
        <f aca="false">DSUM(tufco,"hplrtotal",cnt)+'Oct '!H61</f>
        <v>#REF!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6364.96551724138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H61/(SUM(AO16:AO46)+'Jan 99a'!days+days+days+days+days+days+days+days+days+'Oct '!days)</f>
        <v>#REF!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(+H60-H61)/(365-SUM(AO16:AO46)-'Jan 99a'!days-days-days-days-days-days-days-days-days-'Oct '!days)</f>
        <v>#REF!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1234584</v>
      </c>
      <c r="L65" s="35" t="s">
        <v>60</v>
      </c>
      <c r="M65" s="36"/>
      <c r="N65" s="36"/>
      <c r="O65" s="36"/>
      <c r="P65" s="36"/>
      <c r="Q65" s="36"/>
      <c r="R65" s="36"/>
      <c r="S65" s="169" t="e">
        <f aca="false">DSUM(tufco,"gdtotal",cnt)+'Oct '!S65</f>
        <v>#REF!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e">
        <f aca="false">H65+'Oct '!H66</f>
        <v>#REF!</v>
      </c>
      <c r="L66" s="35" t="s">
        <v>53</v>
      </c>
      <c r="M66" s="36"/>
      <c r="N66" s="12"/>
      <c r="O66" s="36"/>
      <c r="P66" s="36"/>
      <c r="Q66" s="36"/>
      <c r="R66" s="36"/>
      <c r="S66" s="285" t="e">
        <f aca="false">S65/(SUM(AO16:AO46)+'Jan 99a'!days+days+days+days+days+days+days+days+days+'Oct '!days)</f>
        <v>#REF!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#REF!</v>
      </c>
      <c r="L67" s="170" t="s">
        <v>57</v>
      </c>
      <c r="M67" s="173"/>
      <c r="N67" s="173"/>
      <c r="O67" s="173"/>
      <c r="P67" s="173"/>
      <c r="Q67" s="173"/>
      <c r="R67" s="173"/>
      <c r="S67" s="174" t="e">
        <f aca="false">(+S64-S65)/(365-SUM(AO16:AO46)-'Jan 99a'!days-days-days-days-days-days-days-days-days-'Oct '!days)</f>
        <v>#REF!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C16" activePane="bottomRight" state="frozen"/>
      <selection pane="topLeft" activeCell="A3" activeCellId="0" sqref="A3"/>
      <selection pane="topRight" activeCell="C3" activeCellId="0" sqref="C3"/>
      <selection pane="bottomLeft" activeCell="A16" activeCellId="0" sqref="A16"/>
      <selection pane="bottomRight" activeCell="I39" activeCellId="0" sqref="I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3.28"/>
    <col collapsed="false" customWidth="true" hidden="false" outlineLevel="0" max="47" min="47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35000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36495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36526</v>
      </c>
      <c r="AS5" s="1" t="s">
        <v>6</v>
      </c>
      <c r="AU5" s="13" t="n">
        <f aca="false">time</f>
        <v>45926.9765011341</v>
      </c>
    </row>
    <row r="6" customFormat="false" ht="19.5" hidden="false" customHeight="false" outlineLevel="0" collapsed="false">
      <c r="A6" s="14" t="s">
        <v>116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36526</v>
      </c>
      <c r="AT6" s="16" t="n">
        <f aca="true">NOW()</f>
        <v>45926.9765011341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18" t="s">
        <v>117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96"/>
    </row>
    <row r="10" customFormat="false" ht="15.75" hidden="false" customHeight="true" outlineLevel="0" collapsed="false">
      <c r="B10" s="41" t="s">
        <v>16</v>
      </c>
      <c r="D10" s="42"/>
      <c r="H10" s="42" t="s">
        <v>118</v>
      </c>
      <c r="J10" s="43" t="n">
        <f aca="false">hplr</f>
        <v>35000</v>
      </c>
      <c r="L10" s="41" t="s">
        <v>18</v>
      </c>
      <c r="N10" s="42"/>
      <c r="R10" s="42" t="str">
        <f aca="false">H10</f>
        <v>December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176"/>
    </row>
    <row r="11" customFormat="false" ht="13.5" hidden="false" customHeight="false" outlineLevel="0" collapsed="false">
      <c r="B11" s="41" t="n">
        <v>9135</v>
      </c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1085000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3.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94" t="n">
        <v>1</v>
      </c>
      <c r="B16" s="95" t="n">
        <v>60000</v>
      </c>
      <c r="C16" s="96"/>
      <c r="D16" s="97" t="n">
        <v>0</v>
      </c>
      <c r="E16" s="96"/>
      <c r="F16" s="98" t="n">
        <v>0</v>
      </c>
      <c r="G16" s="98" t="n">
        <v>0</v>
      </c>
      <c r="H16" s="98" t="n">
        <v>0</v>
      </c>
      <c r="I16" s="98" t="n">
        <v>0</v>
      </c>
      <c r="J16" s="99" t="n">
        <f aca="false">SUM(B16:I16)</f>
        <v>60000</v>
      </c>
      <c r="K16" s="100"/>
      <c r="L16" s="101" t="n">
        <v>0</v>
      </c>
      <c r="M16" s="102"/>
      <c r="N16" s="97" t="n">
        <v>0</v>
      </c>
      <c r="O16" s="102"/>
      <c r="P16" s="103" t="n">
        <v>40000</v>
      </c>
      <c r="Q16" s="104" t="n">
        <v>0</v>
      </c>
      <c r="R16" s="104" t="n">
        <v>0</v>
      </c>
      <c r="S16" s="104" t="n">
        <v>0</v>
      </c>
      <c r="T16" s="105" t="n">
        <f aca="false">SUM(L16:S16)</f>
        <v>40000</v>
      </c>
      <c r="U16" s="94"/>
      <c r="V16" s="106" t="n">
        <v>0</v>
      </c>
      <c r="W16" s="107"/>
      <c r="X16" s="97" t="n">
        <v>0</v>
      </c>
      <c r="Y16" s="108"/>
      <c r="Z16" s="109" t="n">
        <v>0</v>
      </c>
      <c r="AA16" s="110" t="n">
        <v>0</v>
      </c>
      <c r="AB16" s="111" t="n">
        <v>0</v>
      </c>
      <c r="AC16" s="99" t="n">
        <f aca="false">SUM(V16:AB16)</f>
        <v>0</v>
      </c>
      <c r="AD16" s="94"/>
      <c r="AE16" s="112" t="n">
        <f aca="false">+AC16+T16+J16</f>
        <v>100000</v>
      </c>
      <c r="AF16" s="94"/>
      <c r="AG16" s="113" t="n">
        <f aca="false">B16+L16+V16</f>
        <v>60000</v>
      </c>
      <c r="AH16" s="94" t="n">
        <f aca="false">D16+N16+X16</f>
        <v>0</v>
      </c>
      <c r="AI16" s="114" t="n">
        <f aca="false">AB16+AA16+Z16+S16+R16+Q16+P16+I16+H16+G16+F16</f>
        <v>40000</v>
      </c>
      <c r="AJ16" s="94"/>
      <c r="AK16" s="103" t="n">
        <f aca="false">B16+L16</f>
        <v>60000</v>
      </c>
      <c r="AL16" s="103" t="n">
        <f aca="false">V16</f>
        <v>0</v>
      </c>
      <c r="AM16" s="104" t="n">
        <f aca="false">SUM(AK16:AL16)</f>
        <v>60000</v>
      </c>
      <c r="AN16" s="94"/>
      <c r="AO16" s="94" t="n">
        <f aca="false">IF(now&gt;AR16-1,1,"")</f>
        <v>1</v>
      </c>
      <c r="AP16" s="94"/>
      <c r="AQ16" s="94"/>
      <c r="AR16" s="94" t="n">
        <v>36495</v>
      </c>
      <c r="AS16" s="115" t="n">
        <v>36495</v>
      </c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15" hidden="false" customHeight="true" outlineLevel="0" collapsed="false">
      <c r="A17" s="94" t="n">
        <f aca="false">+A16+1</f>
        <v>2</v>
      </c>
      <c r="B17" s="95" t="n">
        <v>60000</v>
      </c>
      <c r="C17" s="96"/>
      <c r="D17" s="97" t="n">
        <v>0</v>
      </c>
      <c r="E17" s="96"/>
      <c r="F17" s="98" t="n">
        <v>0</v>
      </c>
      <c r="G17" s="98" t="n">
        <v>0</v>
      </c>
      <c r="H17" s="98" t="n">
        <v>0</v>
      </c>
      <c r="I17" s="98" t="n">
        <f aca="false">I16</f>
        <v>0</v>
      </c>
      <c r="J17" s="99" t="n">
        <f aca="false">SUM(B17:I17)</f>
        <v>60000</v>
      </c>
      <c r="K17" s="100"/>
      <c r="L17" s="101" t="n">
        <v>0</v>
      </c>
      <c r="M17" s="102"/>
      <c r="N17" s="97" t="n">
        <v>0</v>
      </c>
      <c r="O17" s="102"/>
      <c r="P17" s="103" t="n">
        <v>40000</v>
      </c>
      <c r="Q17" s="104" t="n">
        <f aca="false">Q16</f>
        <v>0</v>
      </c>
      <c r="R17" s="104" t="n">
        <v>0</v>
      </c>
      <c r="S17" s="104" t="n">
        <v>0</v>
      </c>
      <c r="T17" s="105" t="n">
        <f aca="false">SUM(L17:S17)</f>
        <v>40000</v>
      </c>
      <c r="U17" s="94"/>
      <c r="V17" s="106" t="n">
        <f aca="false">IF(AO17=1,0,IF((35000-L17-B17)&lt;0,0,35000-L17-B17))</f>
        <v>0</v>
      </c>
      <c r="W17" s="107"/>
      <c r="X17" s="97" t="n">
        <v>0</v>
      </c>
      <c r="Y17" s="108"/>
      <c r="Z17" s="109" t="n">
        <v>0</v>
      </c>
      <c r="AA17" s="110" t="n">
        <v>0</v>
      </c>
      <c r="AB17" s="111" t="n">
        <v>0</v>
      </c>
      <c r="AC17" s="99" t="n">
        <f aca="false">SUM(V17:AB17)</f>
        <v>0</v>
      </c>
      <c r="AD17" s="94"/>
      <c r="AE17" s="112" t="n">
        <f aca="false">+AC17+T17+J17</f>
        <v>100000</v>
      </c>
      <c r="AF17" s="94"/>
      <c r="AG17" s="113" t="n">
        <f aca="false">B17+L17+V17</f>
        <v>60000</v>
      </c>
      <c r="AH17" s="94" t="n">
        <f aca="false">D17+N17+X17</f>
        <v>0</v>
      </c>
      <c r="AI17" s="114" t="n">
        <f aca="false">AB17+AA17+Z17+S17+R17+Q17+P17+I17+H17+G17+F17</f>
        <v>40000</v>
      </c>
      <c r="AJ17" s="94"/>
      <c r="AK17" s="103" t="n">
        <f aca="false">B17+L17</f>
        <v>60000</v>
      </c>
      <c r="AL17" s="103" t="n">
        <f aca="false">V17</f>
        <v>0</v>
      </c>
      <c r="AM17" s="104" t="n">
        <f aca="false">SUM(AK17:AL17)</f>
        <v>60000</v>
      </c>
      <c r="AN17" s="94"/>
      <c r="AO17" s="94" t="n">
        <f aca="false">IF(now-1&gt;AR17,1,"")</f>
        <v>1</v>
      </c>
      <c r="AP17" s="94"/>
      <c r="AQ17" s="94"/>
      <c r="AR17" s="94" t="n">
        <f aca="false">AR16+1</f>
        <v>36496</v>
      </c>
      <c r="AS17" s="115" t="n">
        <v>36496</v>
      </c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15" hidden="false" customHeight="true" outlineLevel="0" collapsed="false">
      <c r="A18" s="94" t="n">
        <f aca="false">+A17+1</f>
        <v>3</v>
      </c>
      <c r="B18" s="95" t="n">
        <v>73333</v>
      </c>
      <c r="C18" s="96"/>
      <c r="D18" s="97" t="n">
        <v>0</v>
      </c>
      <c r="E18" s="96"/>
      <c r="F18" s="98" t="n">
        <v>0</v>
      </c>
      <c r="G18" s="98" t="n">
        <v>0</v>
      </c>
      <c r="H18" s="98" t="n">
        <v>0</v>
      </c>
      <c r="I18" s="98" t="n">
        <f aca="false">I17</f>
        <v>0</v>
      </c>
      <c r="J18" s="99" t="n">
        <f aca="false">SUM(B18:I18)</f>
        <v>73333</v>
      </c>
      <c r="K18" s="100"/>
      <c r="L18" s="101" t="n">
        <v>0</v>
      </c>
      <c r="M18" s="102"/>
      <c r="N18" s="97" t="n">
        <v>0</v>
      </c>
      <c r="O18" s="102"/>
      <c r="P18" s="103" t="n">
        <v>40000</v>
      </c>
      <c r="Q18" s="104" t="n">
        <f aca="false">Q17</f>
        <v>0</v>
      </c>
      <c r="R18" s="104" t="n">
        <v>0</v>
      </c>
      <c r="S18" s="104" t="n">
        <v>0</v>
      </c>
      <c r="T18" s="105" t="n">
        <f aca="false">SUM(L18:S18)</f>
        <v>40000</v>
      </c>
      <c r="U18" s="94"/>
      <c r="V18" s="106" t="n">
        <f aca="false">IF(AO18=1,0,IF((35000-L18-B18)&lt;0,0,35000-L18-B18))</f>
        <v>0</v>
      </c>
      <c r="W18" s="107"/>
      <c r="X18" s="97" t="n">
        <v>0</v>
      </c>
      <c r="Y18" s="108"/>
      <c r="Z18" s="109" t="n">
        <f aca="false">IF(AO18=1,0,30000-P18-F18)</f>
        <v>0</v>
      </c>
      <c r="AA18" s="110" t="n">
        <v>0</v>
      </c>
      <c r="AB18" s="111" t="n">
        <v>0</v>
      </c>
      <c r="AC18" s="99" t="n">
        <f aca="false">SUM(V18:AB18)</f>
        <v>0</v>
      </c>
      <c r="AD18" s="94"/>
      <c r="AE18" s="112" t="n">
        <f aca="false">+AC18+T18+J18</f>
        <v>113333</v>
      </c>
      <c r="AF18" s="94"/>
      <c r="AG18" s="113" t="n">
        <f aca="false">B18+L18+V18</f>
        <v>73333</v>
      </c>
      <c r="AH18" s="94" t="n">
        <f aca="false">D18+N18+X18</f>
        <v>0</v>
      </c>
      <c r="AI18" s="114" t="n">
        <f aca="false">AB18+AA18+Z18+S18+R18+Q18+P18+I18+H18+G18+F18</f>
        <v>40000</v>
      </c>
      <c r="AJ18" s="94"/>
      <c r="AK18" s="103" t="n">
        <f aca="false">B18+L18</f>
        <v>73333</v>
      </c>
      <c r="AL18" s="103" t="n">
        <f aca="false">V18</f>
        <v>0</v>
      </c>
      <c r="AM18" s="104" t="n">
        <f aca="false">SUM(AK18:AL18)</f>
        <v>73333</v>
      </c>
      <c r="AN18" s="94"/>
      <c r="AO18" s="94" t="n">
        <f aca="false">IF(now-1&gt;AR18,1,"")</f>
        <v>1</v>
      </c>
      <c r="AP18" s="94"/>
      <c r="AQ18" s="94"/>
      <c r="AR18" s="94" t="n">
        <f aca="false">AR17+1</f>
        <v>36497</v>
      </c>
      <c r="AS18" s="115" t="n">
        <v>36497</v>
      </c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15" hidden="false" customHeight="true" outlineLevel="0" collapsed="false">
      <c r="A19" s="94" t="n">
        <f aca="false">+A18+1</f>
        <v>4</v>
      </c>
      <c r="B19" s="95" t="n">
        <v>60167</v>
      </c>
      <c r="C19" s="96"/>
      <c r="D19" s="97" t="n">
        <v>0</v>
      </c>
      <c r="E19" s="96"/>
      <c r="F19" s="98" t="n">
        <v>0</v>
      </c>
      <c r="G19" s="98" t="n">
        <v>0</v>
      </c>
      <c r="H19" s="98" t="n">
        <v>0</v>
      </c>
      <c r="I19" s="98" t="n">
        <f aca="false">I18</f>
        <v>0</v>
      </c>
      <c r="J19" s="99" t="n">
        <f aca="false">SUM(B19:I19)</f>
        <v>60167</v>
      </c>
      <c r="K19" s="100"/>
      <c r="L19" s="101" t="n">
        <v>0</v>
      </c>
      <c r="M19" s="102"/>
      <c r="N19" s="97" t="n">
        <v>0</v>
      </c>
      <c r="O19" s="102"/>
      <c r="P19" s="103" t="n">
        <v>0</v>
      </c>
      <c r="Q19" s="104" t="n">
        <f aca="false">Q18</f>
        <v>0</v>
      </c>
      <c r="R19" s="104" t="n">
        <v>0</v>
      </c>
      <c r="S19" s="104" t="n">
        <v>0</v>
      </c>
      <c r="T19" s="105" t="n">
        <f aca="false">SUM(L19:S19)</f>
        <v>0</v>
      </c>
      <c r="U19" s="94"/>
      <c r="V19" s="106" t="n">
        <f aca="false">IF(AO19=1,0,IF((35000-L19-B19)&lt;0,0,35000-L19-B19))</f>
        <v>0</v>
      </c>
      <c r="W19" s="107"/>
      <c r="X19" s="97" t="n">
        <v>0</v>
      </c>
      <c r="Y19" s="108"/>
      <c r="Z19" s="109" t="n">
        <f aca="false">IF(AO19=1,0,30000-P19-F19)</f>
        <v>0</v>
      </c>
      <c r="AA19" s="110" t="n">
        <v>0</v>
      </c>
      <c r="AB19" s="111" t="n">
        <v>0</v>
      </c>
      <c r="AC19" s="99" t="n">
        <f aca="false">SUM(V19:AB19)</f>
        <v>0</v>
      </c>
      <c r="AD19" s="94"/>
      <c r="AE19" s="112" t="n">
        <f aca="false">+AC19+T19+J19</f>
        <v>60167</v>
      </c>
      <c r="AF19" s="94"/>
      <c r="AG19" s="113" t="n">
        <f aca="false">B19+L19+V19</f>
        <v>60167</v>
      </c>
      <c r="AH19" s="94" t="n">
        <f aca="false">D19+N19+X19</f>
        <v>0</v>
      </c>
      <c r="AI19" s="114" t="n">
        <f aca="false">AB19+AA19+Z19+S19+R19+Q19+P19+I19+H19+G19+F19</f>
        <v>0</v>
      </c>
      <c r="AJ19" s="94"/>
      <c r="AK19" s="103" t="n">
        <f aca="false">B19+L19</f>
        <v>60167</v>
      </c>
      <c r="AL19" s="103" t="n">
        <f aca="false">V19</f>
        <v>0</v>
      </c>
      <c r="AM19" s="104" t="n">
        <f aca="false">SUM(AK19:AL19)</f>
        <v>60167</v>
      </c>
      <c r="AN19" s="94"/>
      <c r="AO19" s="94" t="n">
        <f aca="false">IF(now-1&gt;AR19,1,"")</f>
        <v>1</v>
      </c>
      <c r="AP19" s="94"/>
      <c r="AQ19" s="94"/>
      <c r="AR19" s="94" t="n">
        <f aca="false">AR18+1</f>
        <v>36498</v>
      </c>
      <c r="AS19" s="115" t="n">
        <v>36498</v>
      </c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15" hidden="false" customHeight="true" outlineLevel="0" collapsed="false">
      <c r="A20" s="94" t="n">
        <f aca="false">+A19+1</f>
        <v>5</v>
      </c>
      <c r="B20" s="95" t="n">
        <v>120000</v>
      </c>
      <c r="C20" s="96"/>
      <c r="D20" s="97" t="n">
        <v>0</v>
      </c>
      <c r="E20" s="96"/>
      <c r="F20" s="98" t="n">
        <v>0</v>
      </c>
      <c r="G20" s="98" t="n">
        <v>0</v>
      </c>
      <c r="H20" s="98" t="n">
        <v>0</v>
      </c>
      <c r="I20" s="98" t="n">
        <f aca="false">I19</f>
        <v>0</v>
      </c>
      <c r="J20" s="99" t="n">
        <f aca="false">SUM(B20:I20)</f>
        <v>120000</v>
      </c>
      <c r="K20" s="100"/>
      <c r="L20" s="101" t="n">
        <v>25833</v>
      </c>
      <c r="M20" s="102"/>
      <c r="N20" s="97" t="n">
        <v>0</v>
      </c>
      <c r="O20" s="102"/>
      <c r="P20" s="103" t="n">
        <v>0</v>
      </c>
      <c r="Q20" s="104" t="n">
        <f aca="false">Q19</f>
        <v>0</v>
      </c>
      <c r="R20" s="104" t="n">
        <v>0</v>
      </c>
      <c r="S20" s="104" t="n">
        <v>0</v>
      </c>
      <c r="T20" s="105" t="n">
        <f aca="false">SUM(L20:S20)</f>
        <v>25833</v>
      </c>
      <c r="U20" s="94"/>
      <c r="V20" s="106" t="n">
        <f aca="false">IF(AO20=1,0,IF((35000-L20-B20)&lt;0,0,35000-L20-B20))</f>
        <v>0</v>
      </c>
      <c r="W20" s="107"/>
      <c r="X20" s="97" t="n">
        <v>0</v>
      </c>
      <c r="Y20" s="108"/>
      <c r="Z20" s="109" t="n">
        <f aca="false">IF(AO20=1,0,30000-P20-F20)</f>
        <v>0</v>
      </c>
      <c r="AA20" s="110" t="n">
        <v>0</v>
      </c>
      <c r="AB20" s="111" t="n">
        <v>0</v>
      </c>
      <c r="AC20" s="99" t="n">
        <f aca="false">SUM(V20:AB20)</f>
        <v>0</v>
      </c>
      <c r="AD20" s="94"/>
      <c r="AE20" s="112" t="n">
        <f aca="false">+AC20+T20+J20</f>
        <v>145833</v>
      </c>
      <c r="AF20" s="94"/>
      <c r="AG20" s="113" t="n">
        <f aca="false">B20+L20+V20</f>
        <v>145833</v>
      </c>
      <c r="AH20" s="94" t="n">
        <f aca="false">D20+N20+X20</f>
        <v>0</v>
      </c>
      <c r="AI20" s="114" t="n">
        <f aca="false">AB20+AA20+Z20+S20+R20+Q20+P20+I20+H20+G20+F20</f>
        <v>0</v>
      </c>
      <c r="AJ20" s="94"/>
      <c r="AK20" s="103" t="n">
        <f aca="false">B20+L20</f>
        <v>145833</v>
      </c>
      <c r="AL20" s="103" t="n">
        <f aca="false">V20</f>
        <v>0</v>
      </c>
      <c r="AM20" s="104" t="n">
        <f aca="false">SUM(AK20:AL20)</f>
        <v>145833</v>
      </c>
      <c r="AN20" s="94"/>
      <c r="AO20" s="94" t="n">
        <f aca="false">IF(now-1&gt;AR20,1,"")</f>
        <v>1</v>
      </c>
      <c r="AP20" s="94"/>
      <c r="AQ20" s="94"/>
      <c r="AR20" s="94" t="n">
        <f aca="false">AR19+1</f>
        <v>36499</v>
      </c>
      <c r="AS20" s="115" t="n">
        <v>36499</v>
      </c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15" hidden="false" customHeight="true" outlineLevel="0" collapsed="false">
      <c r="A21" s="94" t="n">
        <f aca="false">+A20+1</f>
        <v>6</v>
      </c>
      <c r="B21" s="95" t="n">
        <v>113750</v>
      </c>
      <c r="C21" s="96"/>
      <c r="D21" s="97" t="n">
        <v>0</v>
      </c>
      <c r="E21" s="96"/>
      <c r="F21" s="98" t="n">
        <v>0</v>
      </c>
      <c r="G21" s="98" t="n">
        <v>0</v>
      </c>
      <c r="H21" s="98" t="n">
        <v>0</v>
      </c>
      <c r="I21" s="98" t="n">
        <f aca="false">I20</f>
        <v>0</v>
      </c>
      <c r="J21" s="99" t="n">
        <f aca="false">SUM(B21:I21)</f>
        <v>113750</v>
      </c>
      <c r="K21" s="100"/>
      <c r="L21" s="101" t="n">
        <v>0</v>
      </c>
      <c r="M21" s="102"/>
      <c r="N21" s="97" t="n">
        <v>0</v>
      </c>
      <c r="O21" s="102"/>
      <c r="P21" s="103" t="n">
        <v>50000</v>
      </c>
      <c r="Q21" s="104" t="n">
        <f aca="false">Q20</f>
        <v>0</v>
      </c>
      <c r="R21" s="104" t="n">
        <v>0</v>
      </c>
      <c r="S21" s="104" t="n">
        <v>0</v>
      </c>
      <c r="T21" s="105" t="n">
        <f aca="false">SUM(L21:S21)</f>
        <v>50000</v>
      </c>
      <c r="U21" s="94"/>
      <c r="V21" s="106" t="n">
        <f aca="false">IF(AO21=1,0,IF((35000-L21-B21)&lt;0,0,35000-L21-B21))</f>
        <v>0</v>
      </c>
      <c r="W21" s="107"/>
      <c r="X21" s="97" t="n">
        <v>0</v>
      </c>
      <c r="Y21" s="108"/>
      <c r="Z21" s="109" t="n">
        <v>0</v>
      </c>
      <c r="AA21" s="110" t="n">
        <v>0</v>
      </c>
      <c r="AB21" s="111" t="n">
        <v>0</v>
      </c>
      <c r="AC21" s="99" t="n">
        <f aca="false">SUM(V21:AB21)</f>
        <v>0</v>
      </c>
      <c r="AD21" s="94"/>
      <c r="AE21" s="112" t="n">
        <f aca="false">+AC21+T21+J21</f>
        <v>163750</v>
      </c>
      <c r="AF21" s="94"/>
      <c r="AG21" s="113" t="n">
        <f aca="false">B21+L21+V21</f>
        <v>113750</v>
      </c>
      <c r="AH21" s="94" t="n">
        <f aca="false">D21+N21+X21</f>
        <v>0</v>
      </c>
      <c r="AI21" s="114" t="n">
        <f aca="false">AB21+AA21+Z21+S21+R21+Q21+P21+I21+H21+G21+F21</f>
        <v>50000</v>
      </c>
      <c r="AJ21" s="94"/>
      <c r="AK21" s="103" t="n">
        <f aca="false">B21+L21</f>
        <v>113750</v>
      </c>
      <c r="AL21" s="103" t="n">
        <f aca="false">V21</f>
        <v>0</v>
      </c>
      <c r="AM21" s="104" t="n">
        <f aca="false">SUM(AK21:AL21)</f>
        <v>113750</v>
      </c>
      <c r="AN21" s="94"/>
      <c r="AO21" s="94" t="n">
        <f aca="false">IF(now-1&gt;AR21,1,"")</f>
        <v>1</v>
      </c>
      <c r="AP21" s="94"/>
      <c r="AQ21" s="94"/>
      <c r="AR21" s="94" t="n">
        <f aca="false">AR20+1</f>
        <v>36500</v>
      </c>
      <c r="AS21" s="115" t="n">
        <v>36500</v>
      </c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15" hidden="false" customHeight="true" outlineLevel="0" collapsed="false">
      <c r="A22" s="94" t="n">
        <f aca="false">+A21+1</f>
        <v>7</v>
      </c>
      <c r="B22" s="95" t="n">
        <v>50833</v>
      </c>
      <c r="C22" s="96"/>
      <c r="D22" s="97" t="n">
        <v>0</v>
      </c>
      <c r="E22" s="96"/>
      <c r="F22" s="98" t="n">
        <v>0</v>
      </c>
      <c r="G22" s="98" t="n">
        <v>0</v>
      </c>
      <c r="H22" s="98" t="n">
        <v>0</v>
      </c>
      <c r="I22" s="98" t="n">
        <f aca="false">I21</f>
        <v>0</v>
      </c>
      <c r="J22" s="99" t="n">
        <f aca="false">SUM(B22:I22)</f>
        <v>50833</v>
      </c>
      <c r="K22" s="100"/>
      <c r="L22" s="101" t="n">
        <v>0</v>
      </c>
      <c r="M22" s="102"/>
      <c r="N22" s="97" t="n">
        <v>0</v>
      </c>
      <c r="O22" s="102"/>
      <c r="P22" s="103" t="n">
        <v>50000</v>
      </c>
      <c r="Q22" s="104" t="n">
        <f aca="false">Q21</f>
        <v>0</v>
      </c>
      <c r="R22" s="104" t="n">
        <v>0</v>
      </c>
      <c r="S22" s="104" t="n">
        <v>0</v>
      </c>
      <c r="T22" s="105" t="n">
        <f aca="false">SUM(L22:S22)</f>
        <v>50000</v>
      </c>
      <c r="U22" s="94"/>
      <c r="V22" s="106" t="n">
        <f aca="false">IF(AO22=1,0,IF((35000-L22-B22)&lt;0,0,35000-L22-B22))</f>
        <v>0</v>
      </c>
      <c r="W22" s="107"/>
      <c r="X22" s="97" t="n">
        <v>0</v>
      </c>
      <c r="Y22" s="108"/>
      <c r="Z22" s="109" t="n">
        <v>0</v>
      </c>
      <c r="AA22" s="110" t="n">
        <v>0</v>
      </c>
      <c r="AB22" s="111" t="n">
        <v>0</v>
      </c>
      <c r="AC22" s="99" t="n">
        <f aca="false">SUM(V22:AB22)</f>
        <v>0</v>
      </c>
      <c r="AD22" s="94"/>
      <c r="AE22" s="112" t="n">
        <f aca="false">+AC22+T22+J22</f>
        <v>100833</v>
      </c>
      <c r="AF22" s="94"/>
      <c r="AG22" s="113" t="n">
        <f aca="false">B22+L22+V22</f>
        <v>50833</v>
      </c>
      <c r="AH22" s="94" t="n">
        <f aca="false">D22+N22+X22</f>
        <v>0</v>
      </c>
      <c r="AI22" s="114" t="n">
        <f aca="false">AB22+AA22+Z22+S22+R22+Q22+P22+I22+H22+G22+F22</f>
        <v>50000</v>
      </c>
      <c r="AJ22" s="94"/>
      <c r="AK22" s="103" t="n">
        <f aca="false">B22+L22</f>
        <v>50833</v>
      </c>
      <c r="AL22" s="103" t="n">
        <f aca="false">V22</f>
        <v>0</v>
      </c>
      <c r="AM22" s="104" t="n">
        <f aca="false">SUM(AK22:AL22)</f>
        <v>50833</v>
      </c>
      <c r="AN22" s="94"/>
      <c r="AO22" s="94" t="n">
        <f aca="false">IF(now-1&gt;AR22,1,"")</f>
        <v>1</v>
      </c>
      <c r="AP22" s="94"/>
      <c r="AQ22" s="94"/>
      <c r="AR22" s="94" t="n">
        <f aca="false">AR21+1</f>
        <v>36501</v>
      </c>
      <c r="AS22" s="115" t="n">
        <v>36501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15" hidden="false" customHeight="true" outlineLevel="0" collapsed="false">
      <c r="A23" s="94" t="n">
        <f aca="false">+A22+1</f>
        <v>8</v>
      </c>
      <c r="B23" s="95" t="n">
        <v>30000</v>
      </c>
      <c r="C23" s="96"/>
      <c r="D23" s="97" t="n">
        <v>0</v>
      </c>
      <c r="E23" s="96"/>
      <c r="F23" s="98" t="n">
        <v>0</v>
      </c>
      <c r="G23" s="98" t="n">
        <v>0</v>
      </c>
      <c r="H23" s="98" t="n">
        <v>0</v>
      </c>
      <c r="I23" s="98" t="n">
        <f aca="false">I22</f>
        <v>0</v>
      </c>
      <c r="J23" s="99" t="n">
        <f aca="false">SUM(B23:I23)</f>
        <v>30000</v>
      </c>
      <c r="K23" s="100"/>
      <c r="L23" s="101" t="n">
        <v>0</v>
      </c>
      <c r="M23" s="102"/>
      <c r="N23" s="97" t="n">
        <v>0</v>
      </c>
      <c r="O23" s="102"/>
      <c r="P23" s="103" t="n">
        <v>30000</v>
      </c>
      <c r="Q23" s="104" t="n">
        <f aca="false">Q22</f>
        <v>0</v>
      </c>
      <c r="R23" s="104" t="n">
        <v>0</v>
      </c>
      <c r="S23" s="104" t="n">
        <v>0</v>
      </c>
      <c r="T23" s="105" t="n">
        <f aca="false">SUM(L23:S23)</f>
        <v>30000</v>
      </c>
      <c r="U23" s="94"/>
      <c r="V23" s="106" t="n">
        <f aca="false">IF(AO23=1,0,IF((35000-L23-B23)&lt;0,0,35000-L23-B23))</f>
        <v>0</v>
      </c>
      <c r="W23" s="107"/>
      <c r="X23" s="97" t="n">
        <v>0</v>
      </c>
      <c r="Y23" s="108"/>
      <c r="Z23" s="109" t="n">
        <f aca="false">IF(AO23=1,0,30000-P23-F23)</f>
        <v>0</v>
      </c>
      <c r="AA23" s="110" t="n">
        <v>0</v>
      </c>
      <c r="AB23" s="111" t="n">
        <v>0</v>
      </c>
      <c r="AC23" s="99" t="n">
        <f aca="false">SUM(V23:AB23)</f>
        <v>0</v>
      </c>
      <c r="AD23" s="94"/>
      <c r="AE23" s="112" t="n">
        <f aca="false">+AC23+T23+J23</f>
        <v>60000</v>
      </c>
      <c r="AF23" s="94"/>
      <c r="AG23" s="113" t="n">
        <f aca="false">B23+L23+V23</f>
        <v>30000</v>
      </c>
      <c r="AH23" s="94" t="n">
        <f aca="false">D23+N23+X23</f>
        <v>0</v>
      </c>
      <c r="AI23" s="114" t="n">
        <f aca="false">AB23+AA23+Z23+S23+R23+Q23+P23+I23+H23+G23+F23</f>
        <v>30000</v>
      </c>
      <c r="AJ23" s="94"/>
      <c r="AK23" s="103" t="n">
        <f aca="false">B23+L23</f>
        <v>30000</v>
      </c>
      <c r="AL23" s="103" t="n">
        <f aca="false">V23</f>
        <v>0</v>
      </c>
      <c r="AM23" s="104" t="n">
        <f aca="false">SUM(AK23:AL23)</f>
        <v>30000</v>
      </c>
      <c r="AN23" s="94"/>
      <c r="AO23" s="94" t="n">
        <f aca="false">IF(now-1&gt;AR23,1,"")</f>
        <v>1</v>
      </c>
      <c r="AP23" s="94"/>
      <c r="AQ23" s="94"/>
      <c r="AR23" s="94" t="n">
        <f aca="false">AR22+1</f>
        <v>36502</v>
      </c>
      <c r="AS23" s="115" t="n">
        <v>36502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5" hidden="false" customHeight="true" outlineLevel="0" collapsed="false">
      <c r="A24" s="94" t="n">
        <f aca="false">+A23+1</f>
        <v>9</v>
      </c>
      <c r="B24" s="95" t="n">
        <v>69583</v>
      </c>
      <c r="C24" s="96"/>
      <c r="D24" s="97" t="n">
        <v>0</v>
      </c>
      <c r="E24" s="96"/>
      <c r="F24" s="98" t="n">
        <v>0</v>
      </c>
      <c r="G24" s="98" t="n">
        <v>0</v>
      </c>
      <c r="H24" s="98" t="n">
        <v>0</v>
      </c>
      <c r="I24" s="98" t="n">
        <f aca="false">I23</f>
        <v>0</v>
      </c>
      <c r="J24" s="99" t="n">
        <f aca="false">SUM(B24:I24)</f>
        <v>69583</v>
      </c>
      <c r="K24" s="100"/>
      <c r="L24" s="101" t="n">
        <v>0</v>
      </c>
      <c r="M24" s="102"/>
      <c r="N24" s="97" t="n">
        <v>0</v>
      </c>
      <c r="O24" s="102"/>
      <c r="P24" s="103" t="n">
        <v>30000</v>
      </c>
      <c r="Q24" s="104" t="n">
        <f aca="false">Q23</f>
        <v>0</v>
      </c>
      <c r="R24" s="104" t="n">
        <v>0</v>
      </c>
      <c r="S24" s="104" t="n">
        <v>0</v>
      </c>
      <c r="T24" s="105" t="n">
        <f aca="false">SUM(L24:S24)</f>
        <v>30000</v>
      </c>
      <c r="U24" s="94"/>
      <c r="V24" s="106" t="n">
        <f aca="false">IF(AO24=1,0,IF((35000-L24-B24)&lt;0,0,35000-L24-B24))</f>
        <v>0</v>
      </c>
      <c r="W24" s="107"/>
      <c r="X24" s="97" t="n">
        <v>0</v>
      </c>
      <c r="Y24" s="108"/>
      <c r="Z24" s="109" t="n">
        <f aca="false">IF(AO24=1,0,30000-P24-F24)</f>
        <v>0</v>
      </c>
      <c r="AA24" s="110" t="n">
        <v>0</v>
      </c>
      <c r="AB24" s="111" t="n">
        <v>0</v>
      </c>
      <c r="AC24" s="99" t="n">
        <f aca="false">SUM(V24:AB24)</f>
        <v>0</v>
      </c>
      <c r="AD24" s="94"/>
      <c r="AE24" s="112" t="n">
        <f aca="false">+AC24+T24+J24</f>
        <v>99583</v>
      </c>
      <c r="AF24" s="94"/>
      <c r="AG24" s="113" t="n">
        <f aca="false">B24+L24+V24</f>
        <v>69583</v>
      </c>
      <c r="AH24" s="94" t="n">
        <f aca="false">D24+N24+X24</f>
        <v>0</v>
      </c>
      <c r="AI24" s="114" t="n">
        <f aca="false">AB24+AA24+Z24+S24+R24+Q24+P24+I24+H24+G24+F24</f>
        <v>30000</v>
      </c>
      <c r="AJ24" s="94"/>
      <c r="AK24" s="103" t="n">
        <f aca="false">B24+L24</f>
        <v>69583</v>
      </c>
      <c r="AL24" s="103" t="n">
        <f aca="false">V24</f>
        <v>0</v>
      </c>
      <c r="AM24" s="104" t="n">
        <f aca="false">SUM(AK24:AL24)</f>
        <v>69583</v>
      </c>
      <c r="AN24" s="94"/>
      <c r="AO24" s="94" t="n">
        <f aca="false">IF(now-1&gt;AR24,1,"")</f>
        <v>1</v>
      </c>
      <c r="AP24" s="94"/>
      <c r="AQ24" s="94"/>
      <c r="AR24" s="94" t="n">
        <f aca="false">AR23+1</f>
        <v>36503</v>
      </c>
      <c r="AS24" s="115" t="n">
        <v>36503</v>
      </c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15" hidden="false" customHeight="true" outlineLevel="0" collapsed="false">
      <c r="A25" s="94" t="n">
        <f aca="false">+A24+1</f>
        <v>10</v>
      </c>
      <c r="B25" s="95" t="n">
        <v>60000</v>
      </c>
      <c r="C25" s="96"/>
      <c r="D25" s="97" t="n">
        <v>0</v>
      </c>
      <c r="E25" s="96"/>
      <c r="F25" s="98" t="n">
        <v>0</v>
      </c>
      <c r="G25" s="98" t="n">
        <v>0</v>
      </c>
      <c r="H25" s="98" t="n">
        <v>0</v>
      </c>
      <c r="I25" s="98" t="n">
        <f aca="false">I24</f>
        <v>0</v>
      </c>
      <c r="J25" s="99" t="n">
        <f aca="false">SUM(B25:I25)</f>
        <v>60000</v>
      </c>
      <c r="K25" s="100"/>
      <c r="L25" s="101" t="n">
        <v>0</v>
      </c>
      <c r="M25" s="102"/>
      <c r="N25" s="97" t="n">
        <v>0</v>
      </c>
      <c r="O25" s="102"/>
      <c r="P25" s="103" t="n">
        <v>30000</v>
      </c>
      <c r="Q25" s="104" t="n">
        <f aca="false">Q24</f>
        <v>0</v>
      </c>
      <c r="R25" s="104" t="n">
        <v>0</v>
      </c>
      <c r="S25" s="104" t="n">
        <v>0</v>
      </c>
      <c r="T25" s="105" t="n">
        <f aca="false">SUM(L25:S25)</f>
        <v>30000</v>
      </c>
      <c r="U25" s="94"/>
      <c r="V25" s="106" t="n">
        <f aca="false">IF(AO25=1,0,IF((35000-L25-B25)&lt;0,0,35000-L25-B25))</f>
        <v>0</v>
      </c>
      <c r="W25" s="107"/>
      <c r="X25" s="97" t="n">
        <v>0</v>
      </c>
      <c r="Y25" s="108"/>
      <c r="Z25" s="109" t="n">
        <v>0</v>
      </c>
      <c r="AA25" s="110" t="n">
        <v>0</v>
      </c>
      <c r="AB25" s="111" t="n">
        <v>0</v>
      </c>
      <c r="AC25" s="99" t="n">
        <f aca="false">SUM(V25:AB25)</f>
        <v>0</v>
      </c>
      <c r="AD25" s="94"/>
      <c r="AE25" s="112" t="n">
        <f aca="false">+AC25+T25+J25</f>
        <v>90000</v>
      </c>
      <c r="AF25" s="94"/>
      <c r="AG25" s="113" t="n">
        <f aca="false">B25+L25+V25</f>
        <v>60000</v>
      </c>
      <c r="AH25" s="94" t="n">
        <f aca="false">D25+N25+X25</f>
        <v>0</v>
      </c>
      <c r="AI25" s="114" t="n">
        <f aca="false">AB25+AA25+Z25+S25+R25+Q25+P25+I25+H25+G25+F25</f>
        <v>30000</v>
      </c>
      <c r="AJ25" s="94"/>
      <c r="AK25" s="103" t="n">
        <f aca="false">B25+L25</f>
        <v>60000</v>
      </c>
      <c r="AL25" s="103" t="n">
        <f aca="false">V25</f>
        <v>0</v>
      </c>
      <c r="AM25" s="104" t="n">
        <f aca="false">SUM(AK25:AL25)</f>
        <v>60000</v>
      </c>
      <c r="AN25" s="94"/>
      <c r="AO25" s="94" t="n">
        <f aca="false">IF(now-1&gt;AR25,1,"")</f>
        <v>1</v>
      </c>
      <c r="AP25" s="94"/>
      <c r="AQ25" s="94"/>
      <c r="AR25" s="94" t="n">
        <f aca="false">AR24+1</f>
        <v>36504</v>
      </c>
      <c r="AS25" s="115" t="n">
        <v>36504</v>
      </c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15" hidden="false" customHeight="true" outlineLevel="0" collapsed="false">
      <c r="A26" s="116" t="n">
        <f aca="false">+A25+1</f>
        <v>11</v>
      </c>
      <c r="B26" s="95" t="n">
        <v>50000</v>
      </c>
      <c r="C26" s="96"/>
      <c r="D26" s="109" t="n">
        <v>0</v>
      </c>
      <c r="E26" s="96"/>
      <c r="F26" s="110" t="n">
        <v>0</v>
      </c>
      <c r="G26" s="110" t="n">
        <v>0</v>
      </c>
      <c r="H26" s="110" t="n">
        <v>0</v>
      </c>
      <c r="I26" s="110" t="n">
        <f aca="false">I25</f>
        <v>0</v>
      </c>
      <c r="J26" s="117" t="n">
        <f aca="false">SUM(B26:I26)</f>
        <v>50000</v>
      </c>
      <c r="K26" s="118"/>
      <c r="L26" s="95" t="n">
        <v>20000</v>
      </c>
      <c r="M26" s="119"/>
      <c r="N26" s="109" t="n">
        <v>0</v>
      </c>
      <c r="O26" s="119"/>
      <c r="P26" s="103" t="n">
        <v>0</v>
      </c>
      <c r="Q26" s="103" t="n">
        <f aca="false">Q25</f>
        <v>0</v>
      </c>
      <c r="R26" s="103" t="n">
        <v>0</v>
      </c>
      <c r="S26" s="103" t="n">
        <v>0</v>
      </c>
      <c r="T26" s="105" t="n">
        <f aca="false">SUM(L26:S26)</f>
        <v>20000</v>
      </c>
      <c r="U26" s="116"/>
      <c r="V26" s="106" t="n">
        <f aca="false">IF(AO26=1,0,IF((35000-L26-B26)&lt;0,0,35000-L26-B26))</f>
        <v>0</v>
      </c>
      <c r="W26" s="120"/>
      <c r="X26" s="109" t="n">
        <v>0</v>
      </c>
      <c r="Y26" s="121"/>
      <c r="Z26" s="109" t="n">
        <v>0</v>
      </c>
      <c r="AA26" s="110" t="n">
        <v>0</v>
      </c>
      <c r="AB26" s="111" t="n">
        <v>0</v>
      </c>
      <c r="AC26" s="117" t="n">
        <f aca="false">SUM(V26:AB26)</f>
        <v>0</v>
      </c>
      <c r="AD26" s="116"/>
      <c r="AE26" s="122" t="n">
        <f aca="false">+AC26+T26+J26</f>
        <v>70000</v>
      </c>
      <c r="AF26" s="116"/>
      <c r="AG26" s="123" t="n">
        <f aca="false">B26+L26+V26</f>
        <v>70000</v>
      </c>
      <c r="AH26" s="116" t="n">
        <f aca="false">D26+N26+X26</f>
        <v>0</v>
      </c>
      <c r="AI26" s="124" t="n">
        <f aca="false">AB26+AA26+Z26+S26+R26+Q26+P26+I26+H26+G26+F26</f>
        <v>0</v>
      </c>
      <c r="AJ26" s="116"/>
      <c r="AK26" s="103" t="n">
        <f aca="false">B26+L26</f>
        <v>70000</v>
      </c>
      <c r="AL26" s="103" t="n">
        <f aca="false">V26</f>
        <v>0</v>
      </c>
      <c r="AM26" s="103" t="n">
        <f aca="false">SUM(AK26:AL26)</f>
        <v>70000</v>
      </c>
      <c r="AN26" s="116"/>
      <c r="AO26" s="116" t="n">
        <f aca="false">IF(now-1&gt;AR26,1,"")</f>
        <v>1</v>
      </c>
      <c r="AP26" s="116"/>
      <c r="AQ26" s="116"/>
      <c r="AR26" s="116" t="n">
        <f aca="false">AR25+1</f>
        <v>36505</v>
      </c>
      <c r="AS26" s="125" t="n">
        <v>36505</v>
      </c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5" hidden="false" customHeight="true" outlineLevel="0" collapsed="false">
      <c r="A27" s="116" t="n">
        <f aca="false">+A26+1</f>
        <v>12</v>
      </c>
      <c r="B27" s="95" t="n">
        <v>50000</v>
      </c>
      <c r="C27" s="96"/>
      <c r="D27" s="109" t="n">
        <v>0</v>
      </c>
      <c r="E27" s="96"/>
      <c r="F27" s="110" t="n">
        <v>0</v>
      </c>
      <c r="G27" s="110" t="n">
        <v>0</v>
      </c>
      <c r="H27" s="110" t="n">
        <v>0</v>
      </c>
      <c r="I27" s="110" t="n">
        <f aca="false">I26</f>
        <v>0</v>
      </c>
      <c r="J27" s="117" t="n">
        <f aca="false">SUM(B27:I27)</f>
        <v>50000</v>
      </c>
      <c r="K27" s="118"/>
      <c r="L27" s="95" t="n">
        <v>30000</v>
      </c>
      <c r="M27" s="119"/>
      <c r="N27" s="109" t="n">
        <v>0</v>
      </c>
      <c r="O27" s="119"/>
      <c r="P27" s="103" t="n">
        <v>0</v>
      </c>
      <c r="Q27" s="103" t="n">
        <f aca="false">Q26</f>
        <v>0</v>
      </c>
      <c r="R27" s="103" t="n">
        <v>0</v>
      </c>
      <c r="S27" s="103" t="n">
        <v>0</v>
      </c>
      <c r="T27" s="105" t="n">
        <f aca="false">SUM(L27:S27)</f>
        <v>30000</v>
      </c>
      <c r="U27" s="116"/>
      <c r="V27" s="106" t="n">
        <f aca="false">IF(AO27=1,0,IF((35000-L27-B27)&lt;0,0,35000-L27-B27))</f>
        <v>0</v>
      </c>
      <c r="W27" s="120"/>
      <c r="X27" s="109" t="n">
        <v>0</v>
      </c>
      <c r="Y27" s="121"/>
      <c r="Z27" s="109" t="n">
        <v>0</v>
      </c>
      <c r="AA27" s="110" t="n">
        <v>0</v>
      </c>
      <c r="AB27" s="111" t="n">
        <v>0</v>
      </c>
      <c r="AC27" s="117" t="n">
        <f aca="false">SUM(V27:AB27)</f>
        <v>0</v>
      </c>
      <c r="AD27" s="116"/>
      <c r="AE27" s="122" t="n">
        <f aca="false">+AC27+T27+J27</f>
        <v>80000</v>
      </c>
      <c r="AF27" s="116"/>
      <c r="AG27" s="123" t="n">
        <f aca="false">B27+L27+V27</f>
        <v>80000</v>
      </c>
      <c r="AH27" s="116" t="n">
        <f aca="false">D27+N27+X27</f>
        <v>0</v>
      </c>
      <c r="AI27" s="124" t="n">
        <f aca="false">AB27+AA27+Z27+S27+R27+Q27+P27+I27+H27+G27+F27</f>
        <v>0</v>
      </c>
      <c r="AJ27" s="116"/>
      <c r="AK27" s="103" t="n">
        <f aca="false">B27+L27</f>
        <v>80000</v>
      </c>
      <c r="AL27" s="103" t="n">
        <f aca="false">V27</f>
        <v>0</v>
      </c>
      <c r="AM27" s="103" t="n">
        <f aca="false">SUM(AK27:AL27)</f>
        <v>80000</v>
      </c>
      <c r="AN27" s="116"/>
      <c r="AO27" s="116" t="n">
        <f aca="false">IF(now-1&gt;AR27,1,"")</f>
        <v>1</v>
      </c>
      <c r="AP27" s="116"/>
      <c r="AQ27" s="116"/>
      <c r="AR27" s="116" t="n">
        <f aca="false">AR26+1</f>
        <v>36506</v>
      </c>
      <c r="AS27" s="125" t="n">
        <v>36506</v>
      </c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customFormat="false" ht="15" hidden="false" customHeight="true" outlineLevel="0" collapsed="false">
      <c r="A28" s="116" t="n">
        <f aca="false">+A27+1</f>
        <v>13</v>
      </c>
      <c r="B28" s="95" t="n">
        <v>103333</v>
      </c>
      <c r="C28" s="96"/>
      <c r="D28" s="109" t="n">
        <v>0</v>
      </c>
      <c r="E28" s="96"/>
      <c r="F28" s="110" t="n">
        <v>0</v>
      </c>
      <c r="G28" s="110" t="n">
        <v>0</v>
      </c>
      <c r="H28" s="110" t="n">
        <v>0</v>
      </c>
      <c r="I28" s="110" t="n">
        <f aca="false">I27</f>
        <v>0</v>
      </c>
      <c r="J28" s="117" t="n">
        <f aca="false">SUM(B28:I28)</f>
        <v>103333</v>
      </c>
      <c r="K28" s="118"/>
      <c r="L28" s="95" t="n">
        <v>0</v>
      </c>
      <c r="M28" s="119"/>
      <c r="N28" s="109" t="n">
        <v>0</v>
      </c>
      <c r="O28" s="119"/>
      <c r="P28" s="103" t="n">
        <v>30000</v>
      </c>
      <c r="Q28" s="103" t="n">
        <f aca="false">Q27</f>
        <v>0</v>
      </c>
      <c r="R28" s="103" t="n">
        <v>0</v>
      </c>
      <c r="S28" s="103" t="n">
        <v>0</v>
      </c>
      <c r="T28" s="105" t="n">
        <f aca="false">SUM(L28:S28)</f>
        <v>30000</v>
      </c>
      <c r="U28" s="116"/>
      <c r="V28" s="106" t="n">
        <f aca="false">IF(AO28=1,0,IF((35000-L28-B28)&lt;0,0,35000-L28-B28))</f>
        <v>0</v>
      </c>
      <c r="W28" s="120"/>
      <c r="X28" s="109" t="n">
        <v>0</v>
      </c>
      <c r="Y28" s="121"/>
      <c r="Z28" s="109" t="n">
        <v>0</v>
      </c>
      <c r="AA28" s="110" t="n">
        <v>0</v>
      </c>
      <c r="AB28" s="111" t="n">
        <v>0</v>
      </c>
      <c r="AC28" s="117" t="n">
        <f aca="false">SUM(V28:AB28)</f>
        <v>0</v>
      </c>
      <c r="AD28" s="116"/>
      <c r="AE28" s="122" t="n">
        <f aca="false">+AC28+T28+J28</f>
        <v>133333</v>
      </c>
      <c r="AF28" s="116"/>
      <c r="AG28" s="123" t="n">
        <f aca="false">B28+L28+V28</f>
        <v>103333</v>
      </c>
      <c r="AH28" s="116" t="n">
        <f aca="false">D28+N28+X28</f>
        <v>0</v>
      </c>
      <c r="AI28" s="124" t="n">
        <f aca="false">AB28+AA28+Z28+S28+R28+Q28+P28+I28+H28+G28+F28</f>
        <v>30000</v>
      </c>
      <c r="AJ28" s="116"/>
      <c r="AK28" s="103" t="n">
        <f aca="false">B28+L28</f>
        <v>103333</v>
      </c>
      <c r="AL28" s="103" t="n">
        <f aca="false">V28</f>
        <v>0</v>
      </c>
      <c r="AM28" s="103" t="n">
        <f aca="false">SUM(AK28:AL28)</f>
        <v>103333</v>
      </c>
      <c r="AN28" s="116"/>
      <c r="AO28" s="116" t="n">
        <f aca="false">IF(now-1&gt;AR28,1,"")</f>
        <v>1</v>
      </c>
      <c r="AP28" s="116"/>
      <c r="AQ28" s="116"/>
      <c r="AR28" s="116" t="n">
        <f aca="false">AR27+1</f>
        <v>36507</v>
      </c>
      <c r="AS28" s="125" t="n">
        <v>36507</v>
      </c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true" outlineLevel="0" collapsed="false">
      <c r="A29" s="116" t="n">
        <f aca="false">+A28+1</f>
        <v>14</v>
      </c>
      <c r="B29" s="95" t="n">
        <v>75000</v>
      </c>
      <c r="C29" s="96"/>
      <c r="D29" s="109" t="n">
        <v>0</v>
      </c>
      <c r="E29" s="96"/>
      <c r="F29" s="110" t="n">
        <v>0</v>
      </c>
      <c r="G29" s="110" t="n">
        <v>0</v>
      </c>
      <c r="H29" s="110" t="n">
        <v>0</v>
      </c>
      <c r="I29" s="110" t="n">
        <f aca="false">I28</f>
        <v>0</v>
      </c>
      <c r="J29" s="117" t="n">
        <f aca="false">SUM(B29:I29)</f>
        <v>75000</v>
      </c>
      <c r="K29" s="118"/>
      <c r="L29" s="95" t="n">
        <v>30000</v>
      </c>
      <c r="M29" s="119"/>
      <c r="N29" s="109" t="n">
        <v>0</v>
      </c>
      <c r="O29" s="119"/>
      <c r="P29" s="103" t="n">
        <v>30000</v>
      </c>
      <c r="Q29" s="103" t="n">
        <f aca="false">Q28</f>
        <v>0</v>
      </c>
      <c r="R29" s="103" t="n">
        <v>0</v>
      </c>
      <c r="S29" s="103" t="n">
        <v>0</v>
      </c>
      <c r="T29" s="105" t="n">
        <f aca="false">SUM(L29:S29)</f>
        <v>60000</v>
      </c>
      <c r="U29" s="116"/>
      <c r="V29" s="106" t="n">
        <f aca="false">IF(AO29=1,0,IF((35000-L29-B29)&lt;0,0,35000-L29-B29))</f>
        <v>0</v>
      </c>
      <c r="W29" s="120"/>
      <c r="X29" s="109" t="n">
        <v>0</v>
      </c>
      <c r="Y29" s="121"/>
      <c r="Z29" s="109" t="n">
        <f aca="false">IF(AO29=1,0,30000-P29-F29)</f>
        <v>0</v>
      </c>
      <c r="AA29" s="110" t="n">
        <v>0</v>
      </c>
      <c r="AB29" s="111" t="n">
        <v>0</v>
      </c>
      <c r="AC29" s="117" t="n">
        <f aca="false">SUM(V29:AB29)</f>
        <v>0</v>
      </c>
      <c r="AD29" s="116"/>
      <c r="AE29" s="122" t="n">
        <f aca="false">+AC29+T29+J29</f>
        <v>135000</v>
      </c>
      <c r="AF29" s="116"/>
      <c r="AG29" s="123" t="n">
        <f aca="false">B29+L29+V29</f>
        <v>105000</v>
      </c>
      <c r="AH29" s="116" t="n">
        <f aca="false">D29+N29+X29</f>
        <v>0</v>
      </c>
      <c r="AI29" s="124" t="n">
        <f aca="false">AB29+AA29+Z29+S29+R29+Q29+P29+I29+H29+G29+F29</f>
        <v>30000</v>
      </c>
      <c r="AJ29" s="116"/>
      <c r="AK29" s="103" t="n">
        <f aca="false">B29+L29</f>
        <v>105000</v>
      </c>
      <c r="AL29" s="103" t="n">
        <f aca="false">V29</f>
        <v>0</v>
      </c>
      <c r="AM29" s="103" t="n">
        <f aca="false">SUM(AK29:AL29)</f>
        <v>105000</v>
      </c>
      <c r="AN29" s="116"/>
      <c r="AO29" s="116" t="n">
        <f aca="false">IF(now-1&gt;AR29,1,"")</f>
        <v>1</v>
      </c>
      <c r="AP29" s="116"/>
      <c r="AQ29" s="116"/>
      <c r="AR29" s="116" t="n">
        <f aca="false">AR28+1</f>
        <v>36508</v>
      </c>
      <c r="AS29" s="125" t="n">
        <v>36508</v>
      </c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" hidden="false" customHeight="true" outlineLevel="0" collapsed="false">
      <c r="A30" s="116" t="n">
        <f aca="false">+A29+1</f>
        <v>15</v>
      </c>
      <c r="B30" s="95" t="n">
        <v>25000</v>
      </c>
      <c r="C30" s="96"/>
      <c r="D30" s="109" t="n">
        <v>0</v>
      </c>
      <c r="E30" s="96"/>
      <c r="F30" s="110" t="n">
        <v>0</v>
      </c>
      <c r="G30" s="110" t="n">
        <v>0</v>
      </c>
      <c r="H30" s="110" t="n">
        <v>0</v>
      </c>
      <c r="I30" s="110" t="n">
        <f aca="false">I29</f>
        <v>0</v>
      </c>
      <c r="J30" s="117" t="n">
        <f aca="false">SUM(B30:I30)</f>
        <v>25000</v>
      </c>
      <c r="K30" s="118"/>
      <c r="L30" s="95" t="n">
        <v>0</v>
      </c>
      <c r="M30" s="119"/>
      <c r="N30" s="109" t="n">
        <v>0</v>
      </c>
      <c r="O30" s="119"/>
      <c r="P30" s="103" t="n">
        <v>25000</v>
      </c>
      <c r="Q30" s="103" t="n">
        <f aca="false">Q29</f>
        <v>0</v>
      </c>
      <c r="R30" s="103" t="n">
        <v>0</v>
      </c>
      <c r="S30" s="103" t="n">
        <v>0</v>
      </c>
      <c r="T30" s="105" t="n">
        <f aca="false">SUM(L30:S30)</f>
        <v>25000</v>
      </c>
      <c r="U30" s="116"/>
      <c r="V30" s="106" t="n">
        <f aca="false">IF(AO30=1,0,IF((35000-L30-B30)&lt;0,0,35000-L30-B30))</f>
        <v>0</v>
      </c>
      <c r="W30" s="120"/>
      <c r="X30" s="109" t="n">
        <v>0</v>
      </c>
      <c r="Y30" s="121"/>
      <c r="Z30" s="109" t="n">
        <v>0</v>
      </c>
      <c r="AA30" s="110" t="n">
        <v>0</v>
      </c>
      <c r="AB30" s="111" t="n">
        <v>0</v>
      </c>
      <c r="AC30" s="117" t="n">
        <f aca="false">SUM(V30:AB30)</f>
        <v>0</v>
      </c>
      <c r="AD30" s="116"/>
      <c r="AE30" s="122" t="n">
        <f aca="false">+AC30+T30+J30</f>
        <v>50000</v>
      </c>
      <c r="AF30" s="116"/>
      <c r="AG30" s="123" t="n">
        <f aca="false">B30+L30+V30</f>
        <v>25000</v>
      </c>
      <c r="AH30" s="116" t="n">
        <f aca="false">D30+N30+X30</f>
        <v>0</v>
      </c>
      <c r="AI30" s="124" t="n">
        <f aca="false">AB30+AA30+Z30+S30+R30+Q30+P30+I30+H30+G30+F30</f>
        <v>25000</v>
      </c>
      <c r="AJ30" s="116"/>
      <c r="AK30" s="103" t="n">
        <f aca="false">B30+L30</f>
        <v>25000</v>
      </c>
      <c r="AL30" s="103" t="n">
        <f aca="false">V30</f>
        <v>0</v>
      </c>
      <c r="AM30" s="103" t="n">
        <f aca="false">SUM(AK30:AL30)</f>
        <v>25000</v>
      </c>
      <c r="AN30" s="116"/>
      <c r="AO30" s="116" t="n">
        <f aca="false">IF(now-1&gt;AR30,1,"")</f>
        <v>1</v>
      </c>
      <c r="AP30" s="116"/>
      <c r="AQ30" s="116"/>
      <c r="AR30" s="116" t="n">
        <f aca="false">AR29+1</f>
        <v>36509</v>
      </c>
      <c r="AS30" s="125" t="n">
        <v>36509</v>
      </c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" hidden="false" customHeight="true" outlineLevel="0" collapsed="false">
      <c r="A31" s="116" t="n">
        <f aca="false">+A30+1</f>
        <v>16</v>
      </c>
      <c r="B31" s="95" t="n">
        <v>0</v>
      </c>
      <c r="C31" s="96"/>
      <c r="D31" s="109" t="n">
        <v>0</v>
      </c>
      <c r="E31" s="96"/>
      <c r="F31" s="110" t="n">
        <v>0</v>
      </c>
      <c r="G31" s="110" t="n">
        <v>0</v>
      </c>
      <c r="H31" s="110" t="n">
        <v>0</v>
      </c>
      <c r="I31" s="110" t="n">
        <f aca="false">I30</f>
        <v>0</v>
      </c>
      <c r="J31" s="117" t="n">
        <f aca="false">SUM(B31:I31)</f>
        <v>0</v>
      </c>
      <c r="K31" s="118"/>
      <c r="L31" s="95" t="n">
        <v>25000</v>
      </c>
      <c r="M31" s="119"/>
      <c r="N31" s="109" t="n">
        <v>0</v>
      </c>
      <c r="O31" s="119"/>
      <c r="P31" s="103" t="n">
        <v>0</v>
      </c>
      <c r="Q31" s="103" t="n">
        <f aca="false">Q30</f>
        <v>0</v>
      </c>
      <c r="R31" s="103" t="n">
        <v>0</v>
      </c>
      <c r="S31" s="103" t="n">
        <v>0</v>
      </c>
      <c r="T31" s="105" t="n">
        <f aca="false">SUM(L31:S31)</f>
        <v>25000</v>
      </c>
      <c r="U31" s="116"/>
      <c r="V31" s="106" t="n">
        <v>0</v>
      </c>
      <c r="W31" s="120"/>
      <c r="X31" s="109" t="n">
        <v>0</v>
      </c>
      <c r="Y31" s="121"/>
      <c r="Z31" s="109" t="n">
        <v>0</v>
      </c>
      <c r="AA31" s="110" t="n">
        <v>0</v>
      </c>
      <c r="AB31" s="111" t="n">
        <v>0</v>
      </c>
      <c r="AC31" s="117" t="n">
        <f aca="false">SUM(V31:AB31)</f>
        <v>0</v>
      </c>
      <c r="AD31" s="116"/>
      <c r="AE31" s="122" t="n">
        <f aca="false">+AC31+T31+J31</f>
        <v>25000</v>
      </c>
      <c r="AF31" s="116"/>
      <c r="AG31" s="123" t="n">
        <f aca="false">B31+L31+V31</f>
        <v>25000</v>
      </c>
      <c r="AH31" s="116" t="n">
        <f aca="false">D31+N31+X31</f>
        <v>0</v>
      </c>
      <c r="AI31" s="124" t="n">
        <f aca="false">AB31+AA31+Z31+S31+R31+Q31+P31+I31+H31+G31+F31</f>
        <v>0</v>
      </c>
      <c r="AJ31" s="116"/>
      <c r="AK31" s="103" t="n">
        <f aca="false">B31+L31</f>
        <v>25000</v>
      </c>
      <c r="AL31" s="103" t="n">
        <f aca="false">V31</f>
        <v>0</v>
      </c>
      <c r="AM31" s="103" t="n">
        <f aca="false">SUM(AK31:AL31)</f>
        <v>25000</v>
      </c>
      <c r="AN31" s="116"/>
      <c r="AO31" s="116" t="n">
        <f aca="false">IF(now-1&gt;AR31,1,"")</f>
        <v>1</v>
      </c>
      <c r="AP31" s="116"/>
      <c r="AQ31" s="116"/>
      <c r="AR31" s="116" t="n">
        <f aca="false">AR30+1</f>
        <v>36510</v>
      </c>
      <c r="AS31" s="125" t="n">
        <v>36510</v>
      </c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true" outlineLevel="0" collapsed="false">
      <c r="A32" s="116" t="n">
        <f aca="false">+A31+1</f>
        <v>17</v>
      </c>
      <c r="B32" s="95" t="n">
        <v>0</v>
      </c>
      <c r="C32" s="96"/>
      <c r="D32" s="109" t="n">
        <v>0</v>
      </c>
      <c r="E32" s="96"/>
      <c r="F32" s="110" t="n">
        <v>0</v>
      </c>
      <c r="G32" s="110" t="n">
        <v>0</v>
      </c>
      <c r="H32" s="110" t="n">
        <v>0</v>
      </c>
      <c r="I32" s="110" t="n">
        <f aca="false">I31</f>
        <v>0</v>
      </c>
      <c r="J32" s="117" t="n">
        <f aca="false">SUM(B32:I32)</f>
        <v>0</v>
      </c>
      <c r="K32" s="118"/>
      <c r="L32" s="95" t="n">
        <v>3125</v>
      </c>
      <c r="M32" s="119"/>
      <c r="N32" s="109" t="n">
        <v>0</v>
      </c>
      <c r="O32" s="119"/>
      <c r="P32" s="103" t="n">
        <v>0</v>
      </c>
      <c r="Q32" s="103" t="n">
        <f aca="false">Q31</f>
        <v>0</v>
      </c>
      <c r="R32" s="103" t="n">
        <v>0</v>
      </c>
      <c r="S32" s="103" t="n">
        <v>0</v>
      </c>
      <c r="T32" s="105" t="n">
        <f aca="false">SUM(L32:S32)</f>
        <v>3125</v>
      </c>
      <c r="U32" s="116"/>
      <c r="V32" s="106" t="n">
        <f aca="false">IF(AO32=1,0,IF((35000-L32-B32)&lt;0,0,35000-L32-B32))</f>
        <v>0</v>
      </c>
      <c r="W32" s="120"/>
      <c r="X32" s="109" t="n">
        <v>0</v>
      </c>
      <c r="Y32" s="121"/>
      <c r="Z32" s="109" t="n">
        <v>0</v>
      </c>
      <c r="AA32" s="110" t="n">
        <v>0</v>
      </c>
      <c r="AB32" s="111" t="n">
        <v>0</v>
      </c>
      <c r="AC32" s="117" t="n">
        <f aca="false">SUM(V32:AB32)</f>
        <v>0</v>
      </c>
      <c r="AD32" s="116"/>
      <c r="AE32" s="122" t="n">
        <f aca="false">+AC32+T32+J32</f>
        <v>3125</v>
      </c>
      <c r="AF32" s="116"/>
      <c r="AG32" s="123" t="n">
        <f aca="false">B32+L32+V32</f>
        <v>3125</v>
      </c>
      <c r="AH32" s="116" t="n">
        <f aca="false">D32+N32+X32</f>
        <v>0</v>
      </c>
      <c r="AI32" s="124" t="n">
        <f aca="false">AB32+AA32+Z32+S32+R32+Q32+P32+I32+H32+G32+F32</f>
        <v>0</v>
      </c>
      <c r="AJ32" s="116"/>
      <c r="AK32" s="103" t="n">
        <f aca="false">B32+L32</f>
        <v>3125</v>
      </c>
      <c r="AL32" s="103" t="n">
        <f aca="false">V32</f>
        <v>0</v>
      </c>
      <c r="AM32" s="103" t="n">
        <f aca="false">SUM(AK32:AL32)</f>
        <v>3125</v>
      </c>
      <c r="AN32" s="116"/>
      <c r="AO32" s="116" t="n">
        <f aca="false">IF(now-1&gt;AR32,1,"")</f>
        <v>1</v>
      </c>
      <c r="AP32" s="116"/>
      <c r="AQ32" s="116"/>
      <c r="AR32" s="116" t="n">
        <f aca="false">AR31+1</f>
        <v>36511</v>
      </c>
      <c r="AS32" s="125" t="n">
        <v>36511</v>
      </c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customFormat="false" ht="15" hidden="false" customHeight="true" outlineLevel="0" collapsed="false">
      <c r="A33" s="116" t="n">
        <f aca="false">+A32+1</f>
        <v>18</v>
      </c>
      <c r="B33" s="95" t="n">
        <v>0</v>
      </c>
      <c r="C33" s="96"/>
      <c r="D33" s="109" t="n">
        <v>0</v>
      </c>
      <c r="E33" s="96"/>
      <c r="F33" s="110" t="n">
        <v>0</v>
      </c>
      <c r="G33" s="110" t="n">
        <v>0</v>
      </c>
      <c r="H33" s="110" t="n">
        <v>0</v>
      </c>
      <c r="I33" s="110" t="n">
        <f aca="false">I32</f>
        <v>0</v>
      </c>
      <c r="J33" s="117" t="n">
        <f aca="false">SUM(B33:I33)</f>
        <v>0</v>
      </c>
      <c r="K33" s="118"/>
      <c r="L33" s="95" t="n">
        <v>0</v>
      </c>
      <c r="M33" s="119"/>
      <c r="N33" s="109" t="n">
        <v>0</v>
      </c>
      <c r="O33" s="119"/>
      <c r="P33" s="103" t="n">
        <v>0</v>
      </c>
      <c r="Q33" s="103" t="n">
        <f aca="false">Q32</f>
        <v>0</v>
      </c>
      <c r="R33" s="103" t="n">
        <v>0</v>
      </c>
      <c r="S33" s="103" t="n">
        <v>0</v>
      </c>
      <c r="T33" s="105" t="n">
        <f aca="false">SUM(L33:S33)</f>
        <v>0</v>
      </c>
      <c r="U33" s="116"/>
      <c r="V33" s="106" t="n">
        <v>0</v>
      </c>
      <c r="W33" s="120"/>
      <c r="X33" s="109" t="n">
        <v>0</v>
      </c>
      <c r="Y33" s="121"/>
      <c r="Z33" s="109" t="n">
        <v>0</v>
      </c>
      <c r="AA33" s="110" t="n">
        <v>0</v>
      </c>
      <c r="AB33" s="111" t="n">
        <v>0</v>
      </c>
      <c r="AC33" s="117" t="n">
        <f aca="false">SUM(V33:AB33)</f>
        <v>0</v>
      </c>
      <c r="AD33" s="116"/>
      <c r="AE33" s="122" t="n">
        <f aca="false">+AC33+T33+J33</f>
        <v>0</v>
      </c>
      <c r="AF33" s="116"/>
      <c r="AG33" s="123" t="n">
        <f aca="false">B33+L33+V33</f>
        <v>0</v>
      </c>
      <c r="AH33" s="116" t="n">
        <f aca="false">D33+N33+X33</f>
        <v>0</v>
      </c>
      <c r="AI33" s="124" t="n">
        <f aca="false">AB33+AA33+Z33+S33+R33+Q33+P33+I33+H33+G33+F33</f>
        <v>0</v>
      </c>
      <c r="AJ33" s="116"/>
      <c r="AK33" s="103" t="n">
        <f aca="false">B33+L33</f>
        <v>0</v>
      </c>
      <c r="AL33" s="103" t="n">
        <f aca="false">V33</f>
        <v>0</v>
      </c>
      <c r="AM33" s="103" t="n">
        <f aca="false">SUM(AK33:AL33)</f>
        <v>0</v>
      </c>
      <c r="AN33" s="116"/>
      <c r="AO33" s="116" t="n">
        <f aca="false">IF(now-1&gt;AR33,1,"")</f>
        <v>1</v>
      </c>
      <c r="AP33" s="116"/>
      <c r="AQ33" s="116"/>
      <c r="AR33" s="116" t="n">
        <f aca="false">AR32+1</f>
        <v>36512</v>
      </c>
      <c r="AS33" s="125" t="n">
        <v>36512</v>
      </c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" hidden="false" customHeight="true" outlineLevel="0" collapsed="false">
      <c r="A34" s="116" t="n">
        <f aca="false">+A33+1</f>
        <v>19</v>
      </c>
      <c r="B34" s="95" t="n">
        <v>0</v>
      </c>
      <c r="C34" s="96"/>
      <c r="D34" s="109" t="n">
        <v>0</v>
      </c>
      <c r="E34" s="96"/>
      <c r="F34" s="110" t="n">
        <v>0</v>
      </c>
      <c r="G34" s="110" t="n">
        <v>0</v>
      </c>
      <c r="H34" s="110" t="n">
        <v>0</v>
      </c>
      <c r="I34" s="110" t="n">
        <f aca="false">I33</f>
        <v>0</v>
      </c>
      <c r="J34" s="117" t="n">
        <f aca="false">SUM(B34:I34)</f>
        <v>0</v>
      </c>
      <c r="K34" s="118"/>
      <c r="L34" s="95" t="n">
        <v>6250</v>
      </c>
      <c r="M34" s="119"/>
      <c r="N34" s="109" t="n">
        <v>0</v>
      </c>
      <c r="O34" s="119"/>
      <c r="P34" s="103" t="n">
        <v>0</v>
      </c>
      <c r="Q34" s="103" t="n">
        <f aca="false">Q33</f>
        <v>0</v>
      </c>
      <c r="R34" s="103" t="n">
        <v>0</v>
      </c>
      <c r="S34" s="103" t="n">
        <v>0</v>
      </c>
      <c r="T34" s="105" t="n">
        <f aca="false">SUM(L34:S34)</f>
        <v>6250</v>
      </c>
      <c r="U34" s="116"/>
      <c r="V34" s="106" t="n">
        <v>0</v>
      </c>
      <c r="W34" s="120"/>
      <c r="X34" s="109" t="n">
        <v>0</v>
      </c>
      <c r="Y34" s="121"/>
      <c r="Z34" s="109" t="n">
        <v>0</v>
      </c>
      <c r="AA34" s="110" t="n">
        <v>0</v>
      </c>
      <c r="AB34" s="111" t="n">
        <v>0</v>
      </c>
      <c r="AC34" s="117" t="n">
        <f aca="false">SUM(V34:AB34)</f>
        <v>0</v>
      </c>
      <c r="AD34" s="116"/>
      <c r="AE34" s="122" t="n">
        <f aca="false">+AC34+T34+J34</f>
        <v>6250</v>
      </c>
      <c r="AF34" s="116"/>
      <c r="AG34" s="123" t="n">
        <f aca="false">B34+L34+V34</f>
        <v>6250</v>
      </c>
      <c r="AH34" s="116" t="n">
        <f aca="false">D34+N34+X34</f>
        <v>0</v>
      </c>
      <c r="AI34" s="124" t="n">
        <f aca="false">AB34+AA34+Z34+S34+R34+Q34+P34+I34+H34+G34+F34</f>
        <v>0</v>
      </c>
      <c r="AJ34" s="116"/>
      <c r="AK34" s="103" t="n">
        <f aca="false">B34+L34</f>
        <v>6250</v>
      </c>
      <c r="AL34" s="103" t="n">
        <f aca="false">V34</f>
        <v>0</v>
      </c>
      <c r="AM34" s="103" t="n">
        <f aca="false">SUM(AK34:AL34)</f>
        <v>6250</v>
      </c>
      <c r="AN34" s="116"/>
      <c r="AO34" s="116" t="n">
        <f aca="false">IF(now-1&gt;AR34,1,"")</f>
        <v>1</v>
      </c>
      <c r="AP34" s="116"/>
      <c r="AQ34" s="116"/>
      <c r="AR34" s="116" t="n">
        <f aca="false">AR33+1</f>
        <v>36513</v>
      </c>
      <c r="AS34" s="125" t="n">
        <v>36513</v>
      </c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" hidden="false" customHeight="true" outlineLevel="0" collapsed="false">
      <c r="A35" s="116" t="n">
        <f aca="false">+A34+1</f>
        <v>20</v>
      </c>
      <c r="B35" s="95" t="n">
        <v>84001</v>
      </c>
      <c r="C35" s="96"/>
      <c r="D35" s="109" t="n">
        <v>0</v>
      </c>
      <c r="E35" s="96"/>
      <c r="F35" s="110" t="n">
        <v>0</v>
      </c>
      <c r="G35" s="110" t="n">
        <v>0</v>
      </c>
      <c r="H35" s="110" t="n">
        <v>0</v>
      </c>
      <c r="I35" s="110" t="n">
        <f aca="false">I34</f>
        <v>0</v>
      </c>
      <c r="J35" s="117" t="n">
        <f aca="false">SUM(B35:I35)</f>
        <v>84001</v>
      </c>
      <c r="K35" s="118"/>
      <c r="L35" s="95" t="n">
        <v>30000</v>
      </c>
      <c r="M35" s="119"/>
      <c r="N35" s="109" t="n">
        <v>0</v>
      </c>
      <c r="O35" s="119"/>
      <c r="P35" s="103" t="n">
        <v>10000</v>
      </c>
      <c r="Q35" s="103" t="n">
        <f aca="false">Q34</f>
        <v>0</v>
      </c>
      <c r="R35" s="103" t="n">
        <v>0</v>
      </c>
      <c r="S35" s="103" t="n">
        <v>0</v>
      </c>
      <c r="T35" s="105" t="n">
        <f aca="false">SUM(L35:S35)</f>
        <v>40000</v>
      </c>
      <c r="U35" s="116"/>
      <c r="V35" s="106" t="n">
        <f aca="false">150000-L35-B35</f>
        <v>35999</v>
      </c>
      <c r="W35" s="120"/>
      <c r="X35" s="109" t="n">
        <v>0</v>
      </c>
      <c r="Y35" s="121"/>
      <c r="Z35" s="109" t="n">
        <v>0</v>
      </c>
      <c r="AA35" s="110" t="n">
        <v>0</v>
      </c>
      <c r="AB35" s="111" t="n">
        <v>0</v>
      </c>
      <c r="AC35" s="117" t="n">
        <f aca="false">SUM(V35:AB35)</f>
        <v>35999</v>
      </c>
      <c r="AD35" s="116"/>
      <c r="AE35" s="122" t="n">
        <f aca="false">+AC35+T35+J35</f>
        <v>160000</v>
      </c>
      <c r="AF35" s="116"/>
      <c r="AG35" s="123" t="n">
        <f aca="false">B35+L35+V35</f>
        <v>150000</v>
      </c>
      <c r="AH35" s="116" t="n">
        <f aca="false">D35+N35+X35</f>
        <v>0</v>
      </c>
      <c r="AI35" s="124" t="n">
        <f aca="false">AB35+AA35+Z35+S35+R35+Q35+P35+I35+H35+G35+F35</f>
        <v>10000</v>
      </c>
      <c r="AJ35" s="116"/>
      <c r="AK35" s="103" t="n">
        <f aca="false">B35+L35</f>
        <v>114001</v>
      </c>
      <c r="AL35" s="103" t="n">
        <f aca="false">V35</f>
        <v>35999</v>
      </c>
      <c r="AM35" s="103" t="n">
        <f aca="false">SUM(AK35:AL35)</f>
        <v>150000</v>
      </c>
      <c r="AN35" s="116"/>
      <c r="AO35" s="116" t="n">
        <f aca="false">IF(now-1&gt;AR35,1,"")</f>
        <v>1</v>
      </c>
      <c r="AP35" s="116"/>
      <c r="AQ35" s="116"/>
      <c r="AR35" s="116" t="n">
        <f aca="false">AR34+1</f>
        <v>36514</v>
      </c>
      <c r="AS35" s="125" t="n">
        <v>36514</v>
      </c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5" hidden="false" customHeight="true" outlineLevel="0" collapsed="false">
      <c r="A36" s="116" t="n">
        <f aca="false">+A35+1</f>
        <v>21</v>
      </c>
      <c r="B36" s="95" t="n">
        <v>0</v>
      </c>
      <c r="C36" s="96"/>
      <c r="D36" s="109" t="n">
        <v>0</v>
      </c>
      <c r="E36" s="96"/>
      <c r="F36" s="110" t="n">
        <v>0</v>
      </c>
      <c r="G36" s="110" t="n">
        <v>0</v>
      </c>
      <c r="H36" s="110" t="n">
        <v>0</v>
      </c>
      <c r="I36" s="110" t="n">
        <f aca="false">I35</f>
        <v>0</v>
      </c>
      <c r="J36" s="117" t="n">
        <f aca="false">SUM(B36:I36)</f>
        <v>0</v>
      </c>
      <c r="K36" s="118"/>
      <c r="L36" s="95" t="n">
        <v>50000</v>
      </c>
      <c r="M36" s="119"/>
      <c r="N36" s="109" t="n">
        <v>0</v>
      </c>
      <c r="O36" s="119"/>
      <c r="P36" s="103" t="n">
        <v>5000</v>
      </c>
      <c r="Q36" s="103" t="n">
        <v>0</v>
      </c>
      <c r="R36" s="103" t="n">
        <v>0</v>
      </c>
      <c r="S36" s="103" t="n">
        <v>0</v>
      </c>
      <c r="T36" s="105" t="n">
        <f aca="false">SUM(L36:S36)</f>
        <v>55000</v>
      </c>
      <c r="U36" s="116"/>
      <c r="V36" s="106" t="n">
        <v>20000</v>
      </c>
      <c r="W36" s="120"/>
      <c r="X36" s="109" t="n">
        <v>0</v>
      </c>
      <c r="Y36" s="121"/>
      <c r="Z36" s="109" t="n">
        <v>9000</v>
      </c>
      <c r="AA36" s="110" t="n">
        <v>16000</v>
      </c>
      <c r="AB36" s="111" t="n">
        <v>0</v>
      </c>
      <c r="AC36" s="117" t="n">
        <f aca="false">SUM(V36:AB36)</f>
        <v>45000</v>
      </c>
      <c r="AD36" s="116"/>
      <c r="AE36" s="122" t="n">
        <f aca="false">+AC36+T36+J36</f>
        <v>100000</v>
      </c>
      <c r="AF36" s="116"/>
      <c r="AG36" s="123" t="n">
        <f aca="false">B36+L36+V36</f>
        <v>70000</v>
      </c>
      <c r="AH36" s="116" t="n">
        <f aca="false">D36+N36+X36</f>
        <v>0</v>
      </c>
      <c r="AI36" s="124" t="n">
        <f aca="false">AB36+AA36+Z36+S36+R36+Q36+P36+I36+H36+G36+F36</f>
        <v>30000</v>
      </c>
      <c r="AJ36" s="116"/>
      <c r="AK36" s="103" t="n">
        <f aca="false">B36+L36</f>
        <v>50000</v>
      </c>
      <c r="AL36" s="103" t="n">
        <f aca="false">V36</f>
        <v>20000</v>
      </c>
      <c r="AM36" s="103" t="n">
        <f aca="false">SUM(AK36:AL36)</f>
        <v>70000</v>
      </c>
      <c r="AN36" s="116"/>
      <c r="AO36" s="116" t="n">
        <f aca="false">IF(now-1&gt;AR36,1,"")</f>
        <v>1</v>
      </c>
      <c r="AP36" s="116"/>
      <c r="AQ36" s="116"/>
      <c r="AR36" s="116" t="n">
        <f aca="false">AR35+1</f>
        <v>36515</v>
      </c>
      <c r="AS36" s="125" t="n">
        <v>36515</v>
      </c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" hidden="false" customHeight="true" outlineLevel="0" collapsed="false">
      <c r="A37" s="116" t="n">
        <f aca="false">+A36+1</f>
        <v>22</v>
      </c>
      <c r="B37" s="95" t="n">
        <v>0</v>
      </c>
      <c r="C37" s="96"/>
      <c r="D37" s="109" t="n">
        <v>0</v>
      </c>
      <c r="E37" s="96"/>
      <c r="F37" s="110" t="n">
        <v>0</v>
      </c>
      <c r="G37" s="110" t="n">
        <v>0</v>
      </c>
      <c r="H37" s="110" t="n">
        <v>0</v>
      </c>
      <c r="I37" s="110" t="n">
        <v>0</v>
      </c>
      <c r="J37" s="117" t="n">
        <f aca="false">SUM(B37:I37)</f>
        <v>0</v>
      </c>
      <c r="K37" s="118"/>
      <c r="L37" s="95" t="n">
        <v>0</v>
      </c>
      <c r="M37" s="119"/>
      <c r="N37" s="109" t="n">
        <v>0</v>
      </c>
      <c r="O37" s="119"/>
      <c r="P37" s="103" t="n">
        <v>30000</v>
      </c>
      <c r="Q37" s="103" t="n">
        <v>0</v>
      </c>
      <c r="R37" s="103" t="n">
        <v>0</v>
      </c>
      <c r="S37" s="103" t="n">
        <v>0</v>
      </c>
      <c r="T37" s="105" t="n">
        <f aca="false">SUM(L37:S37)</f>
        <v>30000</v>
      </c>
      <c r="U37" s="116"/>
      <c r="V37" s="106" t="n">
        <v>20000</v>
      </c>
      <c r="W37" s="120"/>
      <c r="X37" s="109" t="n">
        <v>0</v>
      </c>
      <c r="Y37" s="121"/>
      <c r="Z37" s="109" t="n">
        <f aca="false">IF(AO37=1,0,30000-P37-F37)</f>
        <v>0</v>
      </c>
      <c r="AA37" s="110" t="n">
        <v>0</v>
      </c>
      <c r="AB37" s="111" t="n">
        <v>0</v>
      </c>
      <c r="AC37" s="117" t="n">
        <f aca="false">SUM(V37:AB37)</f>
        <v>20000</v>
      </c>
      <c r="AD37" s="116"/>
      <c r="AE37" s="122" t="n">
        <f aca="false">+AC37+T37+J37</f>
        <v>50000</v>
      </c>
      <c r="AF37" s="116"/>
      <c r="AG37" s="123" t="n">
        <f aca="false">B37+L37+V37</f>
        <v>20000</v>
      </c>
      <c r="AH37" s="116" t="n">
        <f aca="false">D37+N37+X37</f>
        <v>0</v>
      </c>
      <c r="AI37" s="124" t="n">
        <f aca="false">AB37+AA37+Z37+S37+R37+Q37+P37+I37+H37+G37+F37</f>
        <v>30000</v>
      </c>
      <c r="AJ37" s="116"/>
      <c r="AK37" s="103" t="n">
        <f aca="false">B37+L37</f>
        <v>0</v>
      </c>
      <c r="AL37" s="103" t="n">
        <f aca="false">V37</f>
        <v>20000</v>
      </c>
      <c r="AM37" s="103" t="n">
        <f aca="false">SUM(AK37:AL37)</f>
        <v>20000</v>
      </c>
      <c r="AN37" s="116"/>
      <c r="AO37" s="116" t="n">
        <f aca="false">IF(now-1&gt;AR37,1,"")</f>
        <v>1</v>
      </c>
      <c r="AP37" s="116"/>
      <c r="AQ37" s="116"/>
      <c r="AR37" s="116" t="n">
        <f aca="false">AR36+1</f>
        <v>36516</v>
      </c>
      <c r="AS37" s="125" t="n">
        <v>36516</v>
      </c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5" hidden="false" customHeight="true" outlineLevel="0" collapsed="false">
      <c r="A38" s="116" t="n">
        <f aca="false">+A37+1</f>
        <v>23</v>
      </c>
      <c r="B38" s="95" t="n">
        <v>0</v>
      </c>
      <c r="C38" s="96"/>
      <c r="D38" s="109" t="n">
        <v>0</v>
      </c>
      <c r="E38" s="96"/>
      <c r="F38" s="110" t="n">
        <v>0</v>
      </c>
      <c r="G38" s="110" t="n">
        <v>0</v>
      </c>
      <c r="H38" s="110" t="n">
        <v>0</v>
      </c>
      <c r="I38" s="110" t="n">
        <v>0</v>
      </c>
      <c r="J38" s="117" t="n">
        <f aca="false">SUM(B38:I38)</f>
        <v>0</v>
      </c>
      <c r="K38" s="118"/>
      <c r="L38" s="95" t="n">
        <v>0</v>
      </c>
      <c r="M38" s="119"/>
      <c r="N38" s="109" t="n">
        <v>0</v>
      </c>
      <c r="O38" s="119"/>
      <c r="P38" s="103" t="n">
        <v>0</v>
      </c>
      <c r="Q38" s="103" t="n">
        <f aca="false">Q37</f>
        <v>0</v>
      </c>
      <c r="R38" s="103" t="n">
        <v>0</v>
      </c>
      <c r="S38" s="103" t="n">
        <v>0</v>
      </c>
      <c r="T38" s="105" t="n">
        <f aca="false">SUM(L38:S38)</f>
        <v>0</v>
      </c>
      <c r="U38" s="116"/>
      <c r="V38" s="106" t="n">
        <v>0</v>
      </c>
      <c r="W38" s="120"/>
      <c r="X38" s="109" t="n">
        <v>0</v>
      </c>
      <c r="Y38" s="121"/>
      <c r="Z38" s="109" t="n">
        <v>0</v>
      </c>
      <c r="AA38" s="110" t="n">
        <v>0</v>
      </c>
      <c r="AB38" s="111" t="n">
        <v>0</v>
      </c>
      <c r="AC38" s="117" t="n">
        <f aca="false">SUM(V38:AB38)</f>
        <v>0</v>
      </c>
      <c r="AD38" s="116"/>
      <c r="AE38" s="122" t="n">
        <f aca="false">+AC38+T38+J38</f>
        <v>0</v>
      </c>
      <c r="AF38" s="116"/>
      <c r="AG38" s="123" t="n">
        <f aca="false">B38+L38+V38</f>
        <v>0</v>
      </c>
      <c r="AH38" s="116" t="n">
        <f aca="false">D38+N38+X38</f>
        <v>0</v>
      </c>
      <c r="AI38" s="124" t="n">
        <f aca="false">AB38+AA38+Z38+S38+R38+Q38+P38+I38+H38+G38+F38</f>
        <v>0</v>
      </c>
      <c r="AJ38" s="116"/>
      <c r="AK38" s="103" t="n">
        <f aca="false">B38+L38</f>
        <v>0</v>
      </c>
      <c r="AL38" s="103" t="n">
        <f aca="false">V38</f>
        <v>0</v>
      </c>
      <c r="AM38" s="103" t="n">
        <f aca="false">SUM(AK38:AL38)</f>
        <v>0</v>
      </c>
      <c r="AN38" s="116"/>
      <c r="AO38" s="116" t="n">
        <f aca="false">IF(now-1&gt;AR38,1,"")</f>
        <v>1</v>
      </c>
      <c r="AP38" s="116"/>
      <c r="AQ38" s="116"/>
      <c r="AR38" s="116" t="n">
        <f aca="false">AR37+1</f>
        <v>36517</v>
      </c>
      <c r="AS38" s="125" t="n">
        <v>36517</v>
      </c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true" outlineLevel="0" collapsed="false">
      <c r="A39" s="116" t="n">
        <f aca="false">+A38+1</f>
        <v>24</v>
      </c>
      <c r="B39" s="95" t="n">
        <v>0</v>
      </c>
      <c r="C39" s="96"/>
      <c r="D39" s="109" t="n">
        <v>0</v>
      </c>
      <c r="E39" s="96"/>
      <c r="F39" s="110" t="n">
        <v>0</v>
      </c>
      <c r="G39" s="110" t="n">
        <v>0</v>
      </c>
      <c r="H39" s="110" t="n">
        <v>0</v>
      </c>
      <c r="I39" s="110" t="n">
        <v>0</v>
      </c>
      <c r="J39" s="117" t="n">
        <f aca="false">SUM(B39:I39)</f>
        <v>0</v>
      </c>
      <c r="K39" s="118"/>
      <c r="L39" s="95" t="n">
        <v>0</v>
      </c>
      <c r="M39" s="119"/>
      <c r="N39" s="109" t="n">
        <v>0</v>
      </c>
      <c r="O39" s="119"/>
      <c r="P39" s="103" t="n">
        <v>0</v>
      </c>
      <c r="Q39" s="103" t="n">
        <f aca="false">Q38</f>
        <v>0</v>
      </c>
      <c r="R39" s="103" t="n">
        <v>0</v>
      </c>
      <c r="S39" s="103" t="n">
        <v>0</v>
      </c>
      <c r="T39" s="105" t="n">
        <f aca="false">SUM(L39:S39)</f>
        <v>0</v>
      </c>
      <c r="U39" s="116"/>
      <c r="V39" s="106" t="n">
        <v>0</v>
      </c>
      <c r="W39" s="120"/>
      <c r="X39" s="109" t="n">
        <v>0</v>
      </c>
      <c r="Y39" s="121"/>
      <c r="Z39" s="109" t="n">
        <v>0</v>
      </c>
      <c r="AA39" s="110" t="n">
        <v>0</v>
      </c>
      <c r="AB39" s="111" t="n">
        <v>0</v>
      </c>
      <c r="AC39" s="117" t="n">
        <f aca="false">SUM(V39:AB39)</f>
        <v>0</v>
      </c>
      <c r="AD39" s="116"/>
      <c r="AE39" s="122" t="n">
        <f aca="false">+AC39+T39+J39</f>
        <v>0</v>
      </c>
      <c r="AF39" s="116"/>
      <c r="AG39" s="123" t="n">
        <f aca="false">B39+L39+V39</f>
        <v>0</v>
      </c>
      <c r="AH39" s="116" t="n">
        <f aca="false">D39+N39+X39</f>
        <v>0</v>
      </c>
      <c r="AI39" s="124" t="n">
        <f aca="false">AB39+AA39+Z39+S39+R39+Q39+P39+I39+H39+G39+F39</f>
        <v>0</v>
      </c>
      <c r="AJ39" s="116"/>
      <c r="AK39" s="103" t="n">
        <f aca="false">B39+L39</f>
        <v>0</v>
      </c>
      <c r="AL39" s="103" t="n">
        <f aca="false">V39</f>
        <v>0</v>
      </c>
      <c r="AM39" s="103" t="n">
        <f aca="false">SUM(AK39:AL39)</f>
        <v>0</v>
      </c>
      <c r="AN39" s="116"/>
      <c r="AO39" s="116" t="n">
        <f aca="false">IF(now-1&gt;AR39,1,"")</f>
        <v>1</v>
      </c>
      <c r="AP39" s="116"/>
      <c r="AQ39" s="116"/>
      <c r="AR39" s="116" t="n">
        <f aca="false">AR38+1</f>
        <v>36518</v>
      </c>
      <c r="AS39" s="125" t="n">
        <v>36518</v>
      </c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" hidden="false" customHeight="true" outlineLevel="0" collapsed="false">
      <c r="A40" s="116" t="n">
        <f aca="false">+A39+1</f>
        <v>25</v>
      </c>
      <c r="B40" s="95" t="n">
        <v>0</v>
      </c>
      <c r="C40" s="96"/>
      <c r="D40" s="109" t="n">
        <v>0</v>
      </c>
      <c r="E40" s="96"/>
      <c r="F40" s="110" t="n">
        <v>0</v>
      </c>
      <c r="G40" s="110" t="n">
        <v>0</v>
      </c>
      <c r="H40" s="110" t="n">
        <v>0</v>
      </c>
      <c r="I40" s="110" t="n">
        <v>0</v>
      </c>
      <c r="J40" s="117" t="n">
        <f aca="false">SUM(B40:I40)</f>
        <v>0</v>
      </c>
      <c r="K40" s="118"/>
      <c r="L40" s="95" t="n">
        <v>0</v>
      </c>
      <c r="M40" s="119"/>
      <c r="N40" s="109" t="n">
        <v>0</v>
      </c>
      <c r="O40" s="119"/>
      <c r="P40" s="103" t="n">
        <v>0</v>
      </c>
      <c r="Q40" s="103" t="n">
        <f aca="false">Q39</f>
        <v>0</v>
      </c>
      <c r="R40" s="103" t="n">
        <v>0</v>
      </c>
      <c r="S40" s="103" t="n">
        <v>0</v>
      </c>
      <c r="T40" s="105" t="n">
        <f aca="false">SUM(L40:S40)</f>
        <v>0</v>
      </c>
      <c r="U40" s="116"/>
      <c r="V40" s="106" t="n">
        <v>0</v>
      </c>
      <c r="W40" s="120"/>
      <c r="X40" s="109" t="n">
        <v>0</v>
      </c>
      <c r="Y40" s="121"/>
      <c r="Z40" s="109" t="n">
        <v>0</v>
      </c>
      <c r="AA40" s="110" t="n">
        <v>0</v>
      </c>
      <c r="AB40" s="111" t="n">
        <v>0</v>
      </c>
      <c r="AC40" s="117" t="n">
        <f aca="false">SUM(V40:AB40)</f>
        <v>0</v>
      </c>
      <c r="AD40" s="116"/>
      <c r="AE40" s="122" t="n">
        <f aca="false">+AC40+T40+J40</f>
        <v>0</v>
      </c>
      <c r="AF40" s="116"/>
      <c r="AG40" s="123" t="n">
        <f aca="false">B40+L40+V40</f>
        <v>0</v>
      </c>
      <c r="AH40" s="116" t="n">
        <f aca="false">D40+N40+X40</f>
        <v>0</v>
      </c>
      <c r="AI40" s="124" t="n">
        <f aca="false">AB40+AA40+Z40+S40+R40+Q40+P40+I40+H40+G40+F40</f>
        <v>0</v>
      </c>
      <c r="AJ40" s="116"/>
      <c r="AK40" s="103" t="n">
        <f aca="false">B40+L40</f>
        <v>0</v>
      </c>
      <c r="AL40" s="103" t="n">
        <f aca="false">V40</f>
        <v>0</v>
      </c>
      <c r="AM40" s="103" t="n">
        <f aca="false">SUM(AK40:AL40)</f>
        <v>0</v>
      </c>
      <c r="AN40" s="116"/>
      <c r="AO40" s="116" t="n">
        <f aca="false">IF(now-1&gt;AR40,1,"")</f>
        <v>1</v>
      </c>
      <c r="AP40" s="116"/>
      <c r="AQ40" s="116"/>
      <c r="AR40" s="116" t="n">
        <f aca="false">AR39+1</f>
        <v>36519</v>
      </c>
      <c r="AS40" s="125" t="n">
        <v>36519</v>
      </c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15" hidden="false" customHeight="true" outlineLevel="0" collapsed="false">
      <c r="A41" s="116" t="n">
        <f aca="false">+A40+1</f>
        <v>26</v>
      </c>
      <c r="B41" s="95" t="n">
        <v>0</v>
      </c>
      <c r="C41" s="96"/>
      <c r="D41" s="109" t="n">
        <v>0</v>
      </c>
      <c r="E41" s="96"/>
      <c r="F41" s="110" t="n">
        <v>0</v>
      </c>
      <c r="G41" s="110" t="n">
        <v>0</v>
      </c>
      <c r="H41" s="110" t="n">
        <v>0</v>
      </c>
      <c r="I41" s="110" t="n">
        <v>0</v>
      </c>
      <c r="J41" s="117" t="n">
        <f aca="false">SUM(B41:I41)</f>
        <v>0</v>
      </c>
      <c r="K41" s="118"/>
      <c r="L41" s="95" t="n">
        <v>0</v>
      </c>
      <c r="M41" s="119"/>
      <c r="N41" s="109" t="n">
        <v>0</v>
      </c>
      <c r="O41" s="119"/>
      <c r="P41" s="103" t="n">
        <v>0</v>
      </c>
      <c r="Q41" s="103" t="n">
        <f aca="false">Q40</f>
        <v>0</v>
      </c>
      <c r="R41" s="103" t="n">
        <v>0</v>
      </c>
      <c r="S41" s="103" t="n">
        <v>0</v>
      </c>
      <c r="T41" s="105" t="n">
        <f aca="false">SUM(L41:S41)</f>
        <v>0</v>
      </c>
      <c r="U41" s="116"/>
      <c r="V41" s="106" t="n">
        <v>0</v>
      </c>
      <c r="W41" s="120"/>
      <c r="X41" s="109" t="n">
        <v>0</v>
      </c>
      <c r="Y41" s="121"/>
      <c r="Z41" s="109" t="n">
        <v>0</v>
      </c>
      <c r="AA41" s="110" t="n">
        <v>0</v>
      </c>
      <c r="AB41" s="111" t="n">
        <v>0</v>
      </c>
      <c r="AC41" s="117" t="n">
        <f aca="false">SUM(V41:AB41)</f>
        <v>0</v>
      </c>
      <c r="AD41" s="116"/>
      <c r="AE41" s="122" t="n">
        <f aca="false">+AC41+T41+J41</f>
        <v>0</v>
      </c>
      <c r="AF41" s="116"/>
      <c r="AG41" s="123" t="n">
        <f aca="false">B41+L41+V41</f>
        <v>0</v>
      </c>
      <c r="AH41" s="116" t="n">
        <f aca="false">D41+N41+X41</f>
        <v>0</v>
      </c>
      <c r="AI41" s="124" t="n">
        <f aca="false">AB41+AA41+Z41+S41+R41+Q41+P41+I41+H41+G41+F41</f>
        <v>0</v>
      </c>
      <c r="AJ41" s="116"/>
      <c r="AK41" s="103" t="n">
        <f aca="false">B41+L41</f>
        <v>0</v>
      </c>
      <c r="AL41" s="103" t="n">
        <f aca="false">V41</f>
        <v>0</v>
      </c>
      <c r="AM41" s="103" t="n">
        <f aca="false">SUM(AK41:AL41)</f>
        <v>0</v>
      </c>
      <c r="AN41" s="116"/>
      <c r="AO41" s="116" t="n">
        <f aca="false">IF(now-1&gt;AR41,1,"")</f>
        <v>1</v>
      </c>
      <c r="AP41" s="116"/>
      <c r="AQ41" s="116"/>
      <c r="AR41" s="116" t="n">
        <f aca="false">AR40+1</f>
        <v>36520</v>
      </c>
      <c r="AS41" s="125" t="n">
        <v>36520</v>
      </c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" hidden="false" customHeight="true" outlineLevel="0" collapsed="false">
      <c r="A42" s="116" t="n">
        <f aca="false">+A41+1</f>
        <v>27</v>
      </c>
      <c r="B42" s="95" t="n">
        <v>0</v>
      </c>
      <c r="C42" s="96"/>
      <c r="D42" s="109" t="n">
        <v>0</v>
      </c>
      <c r="E42" s="96"/>
      <c r="F42" s="110" t="n">
        <v>0</v>
      </c>
      <c r="G42" s="110" t="n">
        <v>0</v>
      </c>
      <c r="H42" s="110" t="n">
        <v>0</v>
      </c>
      <c r="I42" s="110" t="n">
        <v>0</v>
      </c>
      <c r="J42" s="117" t="n">
        <f aca="false">SUM(B42:I42)</f>
        <v>0</v>
      </c>
      <c r="K42" s="118"/>
      <c r="L42" s="95" t="n">
        <v>31375</v>
      </c>
      <c r="M42" s="119"/>
      <c r="N42" s="109" t="n">
        <v>0</v>
      </c>
      <c r="O42" s="119"/>
      <c r="P42" s="103" t="n">
        <v>0</v>
      </c>
      <c r="Q42" s="103" t="n">
        <f aca="false">Q41</f>
        <v>0</v>
      </c>
      <c r="R42" s="103" t="n">
        <v>0</v>
      </c>
      <c r="S42" s="103" t="n">
        <v>0</v>
      </c>
      <c r="T42" s="105" t="n">
        <f aca="false">SUM(L42:S42)</f>
        <v>31375</v>
      </c>
      <c r="U42" s="116"/>
      <c r="V42" s="106" t="n">
        <v>0</v>
      </c>
      <c r="W42" s="120"/>
      <c r="X42" s="109" t="n">
        <v>0</v>
      </c>
      <c r="Y42" s="121"/>
      <c r="Z42" s="109" t="n">
        <v>0</v>
      </c>
      <c r="AA42" s="110" t="n">
        <v>0</v>
      </c>
      <c r="AB42" s="111" t="n">
        <v>0</v>
      </c>
      <c r="AC42" s="117" t="n">
        <f aca="false">SUM(V42:AB42)</f>
        <v>0</v>
      </c>
      <c r="AD42" s="116"/>
      <c r="AE42" s="122" t="n">
        <f aca="false">+AC42+T42+J42</f>
        <v>31375</v>
      </c>
      <c r="AF42" s="116"/>
      <c r="AG42" s="123" t="n">
        <f aca="false">B42+L42+V42</f>
        <v>31375</v>
      </c>
      <c r="AH42" s="116" t="n">
        <f aca="false">D42+N42+X42</f>
        <v>0</v>
      </c>
      <c r="AI42" s="124" t="n">
        <f aca="false">AB42+AA42+Z42+S42+R42+Q42+P42+I42+H42+G42+F42</f>
        <v>0</v>
      </c>
      <c r="AJ42" s="116"/>
      <c r="AK42" s="103" t="n">
        <f aca="false">B42+L42</f>
        <v>31375</v>
      </c>
      <c r="AL42" s="103" t="n">
        <f aca="false">V42</f>
        <v>0</v>
      </c>
      <c r="AM42" s="103" t="n">
        <f aca="false">SUM(AK42:AL42)</f>
        <v>31375</v>
      </c>
      <c r="AN42" s="116"/>
      <c r="AO42" s="116" t="n">
        <f aca="false">IF(now-1&gt;AR42,1,"")</f>
        <v>1</v>
      </c>
      <c r="AP42" s="116"/>
      <c r="AQ42" s="116"/>
      <c r="AR42" s="116" t="n">
        <f aca="false">AR41+1</f>
        <v>36521</v>
      </c>
      <c r="AS42" s="125" t="n">
        <v>36521</v>
      </c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" hidden="false" customHeight="true" outlineLevel="0" collapsed="false">
      <c r="A43" s="116" t="n">
        <f aca="false">+A42+1</f>
        <v>28</v>
      </c>
      <c r="B43" s="95" t="n">
        <v>0</v>
      </c>
      <c r="C43" s="96"/>
      <c r="D43" s="109" t="n">
        <v>0</v>
      </c>
      <c r="E43" s="96"/>
      <c r="F43" s="110" t="n">
        <v>0</v>
      </c>
      <c r="G43" s="110" t="n">
        <v>0</v>
      </c>
      <c r="H43" s="110" t="n">
        <v>0</v>
      </c>
      <c r="I43" s="110" t="n">
        <v>0</v>
      </c>
      <c r="J43" s="117" t="n">
        <f aca="false">SUM(B43:I43)</f>
        <v>0</v>
      </c>
      <c r="K43" s="118"/>
      <c r="L43" s="95" t="n">
        <v>60000</v>
      </c>
      <c r="M43" s="119"/>
      <c r="N43" s="109" t="n">
        <v>0</v>
      </c>
      <c r="O43" s="119"/>
      <c r="P43" s="103" t="n">
        <v>0</v>
      </c>
      <c r="Q43" s="103" t="n">
        <f aca="false">Q42</f>
        <v>0</v>
      </c>
      <c r="R43" s="103" t="n">
        <v>0</v>
      </c>
      <c r="S43" s="103" t="n">
        <v>0</v>
      </c>
      <c r="T43" s="105" t="n">
        <f aca="false">SUM(L43:S43)</f>
        <v>60000</v>
      </c>
      <c r="U43" s="116"/>
      <c r="V43" s="106" t="n">
        <f aca="false">IF(AO43=1,0,IF((35000-L43-B43)&lt;0,0,35000-L43-B43))</f>
        <v>0</v>
      </c>
      <c r="W43" s="120"/>
      <c r="X43" s="109" t="n">
        <v>0</v>
      </c>
      <c r="Y43" s="121"/>
      <c r="Z43" s="109" t="n">
        <v>0</v>
      </c>
      <c r="AA43" s="110" t="n">
        <v>0</v>
      </c>
      <c r="AB43" s="111" t="n">
        <v>0</v>
      </c>
      <c r="AC43" s="117" t="n">
        <f aca="false">SUM(V43:AB43)</f>
        <v>0</v>
      </c>
      <c r="AD43" s="116"/>
      <c r="AE43" s="122" t="n">
        <f aca="false">+AC43+T43+J43</f>
        <v>60000</v>
      </c>
      <c r="AF43" s="116"/>
      <c r="AG43" s="123" t="n">
        <f aca="false">B43+L43+V43</f>
        <v>60000</v>
      </c>
      <c r="AH43" s="116" t="n">
        <f aca="false">D43+N43+X43</f>
        <v>0</v>
      </c>
      <c r="AI43" s="124" t="n">
        <f aca="false">AB43+AA43+Z43+S43+R43+Q43+P43+I43+H43+G43+F43</f>
        <v>0</v>
      </c>
      <c r="AJ43" s="116"/>
      <c r="AK43" s="103" t="n">
        <f aca="false">B43+L43</f>
        <v>60000</v>
      </c>
      <c r="AL43" s="103" t="n">
        <f aca="false">V43</f>
        <v>0</v>
      </c>
      <c r="AM43" s="103" t="n">
        <f aca="false">SUM(AK43:AL43)</f>
        <v>60000</v>
      </c>
      <c r="AN43" s="116"/>
      <c r="AO43" s="116" t="n">
        <f aca="false">IF(now-1&gt;AR43,1,"")</f>
        <v>1</v>
      </c>
      <c r="AP43" s="116"/>
      <c r="AQ43" s="116"/>
      <c r="AR43" s="116" t="n">
        <f aca="false">AR42+1</f>
        <v>36522</v>
      </c>
      <c r="AS43" s="125" t="n">
        <v>36522</v>
      </c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" hidden="false" customHeight="true" outlineLevel="0" collapsed="false">
      <c r="A44" s="446" t="n">
        <f aca="false">+A43+1</f>
        <v>29</v>
      </c>
      <c r="B44" s="447" t="n">
        <v>0</v>
      </c>
      <c r="C44" s="448"/>
      <c r="D44" s="449" t="n">
        <v>0</v>
      </c>
      <c r="E44" s="448"/>
      <c r="F44" s="450" t="n">
        <v>0</v>
      </c>
      <c r="G44" s="450" t="n">
        <v>0</v>
      </c>
      <c r="H44" s="450" t="n">
        <v>0</v>
      </c>
      <c r="I44" s="450" t="n">
        <v>0</v>
      </c>
      <c r="J44" s="451" t="n">
        <f aca="false">SUM(B44:I44)</f>
        <v>0</v>
      </c>
      <c r="K44" s="452"/>
      <c r="L44" s="447" t="n">
        <v>60000</v>
      </c>
      <c r="M44" s="453"/>
      <c r="N44" s="449" t="n">
        <v>0</v>
      </c>
      <c r="O44" s="453"/>
      <c r="P44" s="454" t="n">
        <v>0</v>
      </c>
      <c r="Q44" s="454" t="n">
        <f aca="false">Q43</f>
        <v>0</v>
      </c>
      <c r="R44" s="454" t="n">
        <v>0</v>
      </c>
      <c r="S44" s="454" t="n">
        <v>0</v>
      </c>
      <c r="T44" s="455" t="n">
        <f aca="false">SUM(L44:S44)</f>
        <v>60000</v>
      </c>
      <c r="U44" s="446"/>
      <c r="V44" s="456" t="n">
        <f aca="false">IF(AO44=1,0,IF((35000-L44-B44)&lt;0,0,35000-L44-B44))</f>
        <v>0</v>
      </c>
      <c r="W44" s="457"/>
      <c r="X44" s="449" t="n">
        <v>0</v>
      </c>
      <c r="Y44" s="458"/>
      <c r="Z44" s="449" t="n">
        <v>0</v>
      </c>
      <c r="AA44" s="450" t="n">
        <v>0</v>
      </c>
      <c r="AB44" s="459" t="n">
        <v>0</v>
      </c>
      <c r="AC44" s="451" t="n">
        <f aca="false">SUM(V44:AB44)</f>
        <v>0</v>
      </c>
      <c r="AD44" s="446"/>
      <c r="AE44" s="460" t="n">
        <f aca="false">+AC44+T44+J44</f>
        <v>60000</v>
      </c>
      <c r="AF44" s="446"/>
      <c r="AG44" s="461" t="n">
        <f aca="false">B44+L44+V44</f>
        <v>60000</v>
      </c>
      <c r="AH44" s="446" t="n">
        <f aca="false">D44+N44+X44</f>
        <v>0</v>
      </c>
      <c r="AI44" s="462" t="n">
        <f aca="false">AB44+AA44+Z44+S44+R44+Q44+P44+I44+H44+G44+F44</f>
        <v>0</v>
      </c>
      <c r="AJ44" s="446"/>
      <c r="AK44" s="454" t="n">
        <f aca="false">B44+L44</f>
        <v>60000</v>
      </c>
      <c r="AL44" s="454" t="n">
        <f aca="false">V44</f>
        <v>0</v>
      </c>
      <c r="AM44" s="454" t="n">
        <f aca="false">SUM(AK44:AL44)</f>
        <v>60000</v>
      </c>
      <c r="AN44" s="446"/>
      <c r="AO44" s="446" t="n">
        <f aca="false">IF(days&lt;30,"",IF(now-1&gt;AR44,1,""))</f>
        <v>1</v>
      </c>
      <c r="AP44" s="446"/>
      <c r="AQ44" s="446"/>
      <c r="AR44" s="237" t="n">
        <f aca="false">AR43+1</f>
        <v>36523</v>
      </c>
      <c r="AS44" s="463" t="n">
        <v>36523</v>
      </c>
      <c r="AT44" s="446"/>
      <c r="AU44" s="446"/>
      <c r="AV44" s="446"/>
      <c r="AW44" s="446"/>
      <c r="AX44" s="446"/>
      <c r="AY44" s="446"/>
      <c r="AZ44" s="446"/>
      <c r="BA44" s="446"/>
      <c r="BB44" s="446"/>
      <c r="BC44" s="446"/>
      <c r="BD44" s="446"/>
      <c r="BE44" s="446"/>
      <c r="BF44" s="446"/>
      <c r="BG44" s="446"/>
      <c r="BH44" s="446"/>
      <c r="BI44" s="446"/>
      <c r="BJ44" s="446"/>
      <c r="BK44" s="446"/>
      <c r="BL44" s="446"/>
      <c r="BM44" s="446"/>
      <c r="BN44" s="446"/>
      <c r="BO44" s="446"/>
      <c r="BP44" s="446"/>
      <c r="BQ44" s="446"/>
      <c r="BR44" s="446"/>
      <c r="BS44" s="446"/>
      <c r="BT44" s="446"/>
      <c r="BU44" s="446"/>
      <c r="BV44" s="446"/>
      <c r="BW44" s="446"/>
      <c r="BX44" s="446"/>
      <c r="BY44" s="446"/>
      <c r="BZ44" s="446"/>
      <c r="CA44" s="446"/>
      <c r="CB44" s="446"/>
      <c r="CC44" s="446"/>
      <c r="CD44" s="446"/>
      <c r="CE44" s="446"/>
      <c r="CF44" s="446"/>
      <c r="CG44" s="446"/>
      <c r="CH44" s="446"/>
      <c r="CI44" s="446"/>
      <c r="CJ44" s="446"/>
      <c r="CK44" s="446"/>
      <c r="CL44" s="446"/>
      <c r="CM44" s="446"/>
      <c r="CN44" s="446"/>
      <c r="CO44" s="446"/>
      <c r="CP44" s="446"/>
      <c r="CQ44" s="446"/>
      <c r="CR44" s="446"/>
      <c r="CS44" s="446"/>
      <c r="CT44" s="446"/>
      <c r="CU44" s="446"/>
      <c r="CV44" s="446"/>
      <c r="CW44" s="446"/>
      <c r="CX44" s="446"/>
      <c r="CY44" s="446"/>
      <c r="CZ44" s="446"/>
      <c r="DA44" s="446"/>
      <c r="DB44" s="446"/>
      <c r="DC44" s="446"/>
      <c r="DD44" s="446"/>
      <c r="DE44" s="446"/>
      <c r="DF44" s="446"/>
      <c r="DG44" s="446"/>
      <c r="DH44" s="446"/>
      <c r="DI44" s="446"/>
      <c r="DJ44" s="446"/>
      <c r="DK44" s="446"/>
      <c r="DL44" s="446"/>
      <c r="DM44" s="446"/>
      <c r="DN44" s="446"/>
      <c r="DO44" s="446"/>
      <c r="DP44" s="446"/>
      <c r="DQ44" s="446"/>
      <c r="DR44" s="446"/>
      <c r="DS44" s="446"/>
      <c r="DT44" s="446"/>
      <c r="DU44" s="446"/>
      <c r="DV44" s="446"/>
      <c r="DW44" s="446"/>
      <c r="DX44" s="446"/>
      <c r="DY44" s="446"/>
      <c r="DZ44" s="446"/>
      <c r="EA44" s="446"/>
      <c r="EB44" s="446"/>
      <c r="EC44" s="446"/>
      <c r="ED44" s="446"/>
      <c r="EE44" s="446"/>
      <c r="EF44" s="446"/>
      <c r="EG44" s="446"/>
      <c r="EH44" s="446"/>
      <c r="EI44" s="446"/>
      <c r="EJ44" s="446"/>
      <c r="EK44" s="446"/>
      <c r="EL44" s="446"/>
      <c r="EM44" s="446"/>
      <c r="EN44" s="446"/>
      <c r="EO44" s="446"/>
      <c r="EP44" s="446"/>
      <c r="EQ44" s="446"/>
      <c r="ER44" s="446"/>
      <c r="ES44" s="446"/>
      <c r="ET44" s="446"/>
      <c r="EU44" s="446"/>
      <c r="EV44" s="446"/>
      <c r="EW44" s="446"/>
      <c r="EX44" s="446"/>
      <c r="EY44" s="446"/>
      <c r="EZ44" s="446"/>
      <c r="FA44" s="446"/>
      <c r="FB44" s="446"/>
      <c r="FC44" s="446"/>
      <c r="FD44" s="446"/>
      <c r="FE44" s="446"/>
      <c r="FF44" s="446"/>
      <c r="FG44" s="446"/>
      <c r="FH44" s="446"/>
      <c r="FI44" s="446"/>
      <c r="FJ44" s="446"/>
      <c r="FK44" s="446"/>
      <c r="FL44" s="446"/>
      <c r="FM44" s="446"/>
      <c r="FN44" s="446"/>
      <c r="FO44" s="446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446"/>
      <c r="GB44" s="446"/>
      <c r="GC44" s="446"/>
      <c r="GD44" s="446"/>
      <c r="GE44" s="446"/>
      <c r="GF44" s="446"/>
      <c r="GG44" s="446"/>
      <c r="GH44" s="446"/>
      <c r="GI44" s="446"/>
      <c r="GJ44" s="446"/>
      <c r="GK44" s="446"/>
      <c r="GL44" s="446"/>
      <c r="GM44" s="446"/>
      <c r="GN44" s="446"/>
      <c r="GO44" s="446"/>
      <c r="GP44" s="446"/>
      <c r="GQ44" s="446"/>
      <c r="GR44" s="446"/>
      <c r="GS44" s="446"/>
      <c r="GT44" s="446"/>
      <c r="GU44" s="446"/>
      <c r="GV44" s="446"/>
      <c r="GW44" s="446"/>
      <c r="GX44" s="446"/>
      <c r="GY44" s="446"/>
      <c r="GZ44" s="446"/>
      <c r="HA44" s="446"/>
      <c r="HB44" s="446"/>
      <c r="HC44" s="446"/>
      <c r="HD44" s="446"/>
      <c r="HE44" s="446"/>
      <c r="HF44" s="446"/>
      <c r="HG44" s="446"/>
      <c r="HH44" s="446"/>
      <c r="HI44" s="446"/>
      <c r="HJ44" s="446"/>
      <c r="HK44" s="446"/>
      <c r="HL44" s="446"/>
      <c r="HM44" s="446"/>
      <c r="HN44" s="446"/>
      <c r="HO44" s="446"/>
      <c r="HP44" s="446"/>
      <c r="HQ44" s="446"/>
      <c r="HR44" s="446"/>
      <c r="HS44" s="446"/>
      <c r="HT44" s="446"/>
      <c r="HU44" s="446"/>
      <c r="HV44" s="446"/>
      <c r="HW44" s="446"/>
      <c r="HX44" s="446"/>
      <c r="HY44" s="446"/>
      <c r="HZ44" s="446"/>
      <c r="IA44" s="446"/>
      <c r="IB44" s="446"/>
      <c r="IC44" s="446"/>
      <c r="ID44" s="446"/>
      <c r="IE44" s="446"/>
      <c r="IF44" s="446"/>
      <c r="IG44" s="446"/>
      <c r="IH44" s="446"/>
      <c r="II44" s="446"/>
      <c r="IJ44" s="446"/>
      <c r="IK44" s="446"/>
      <c r="IL44" s="446"/>
      <c r="IM44" s="446"/>
      <c r="IN44" s="446"/>
      <c r="IO44" s="446"/>
      <c r="IP44" s="446"/>
      <c r="IQ44" s="446"/>
      <c r="IR44" s="446"/>
      <c r="IS44" s="446"/>
      <c r="IT44" s="446"/>
      <c r="IU44" s="446"/>
      <c r="IV44" s="446"/>
      <c r="IW44" s="446"/>
    </row>
    <row r="45" customFormat="false" ht="15" hidden="false" customHeight="true" outlineLevel="0" collapsed="false">
      <c r="A45" s="156" t="n">
        <f aca="false">+A44+1</f>
        <v>30</v>
      </c>
      <c r="B45" s="464" t="n">
        <v>0</v>
      </c>
      <c r="C45" s="397"/>
      <c r="D45" s="465" t="n">
        <v>0</v>
      </c>
      <c r="E45" s="397"/>
      <c r="F45" s="466" t="n">
        <v>0</v>
      </c>
      <c r="G45" s="466" t="n">
        <v>0</v>
      </c>
      <c r="H45" s="466" t="n">
        <v>0</v>
      </c>
      <c r="I45" s="466" t="n">
        <v>0</v>
      </c>
      <c r="J45" s="467" t="n">
        <f aca="false">SUM(B45:I45)</f>
        <v>0</v>
      </c>
      <c r="K45" s="468"/>
      <c r="L45" s="469" t="n">
        <v>60000</v>
      </c>
      <c r="M45" s="453"/>
      <c r="N45" s="465" t="n">
        <v>0</v>
      </c>
      <c r="O45" s="453"/>
      <c r="P45" s="470" t="n">
        <v>0</v>
      </c>
      <c r="Q45" s="471" t="n">
        <f aca="false">Q44</f>
        <v>0</v>
      </c>
      <c r="R45" s="471" t="n">
        <v>0</v>
      </c>
      <c r="S45" s="471" t="n">
        <v>0</v>
      </c>
      <c r="T45" s="472" t="n">
        <f aca="false">SUM(L45:S45)</f>
        <v>60000</v>
      </c>
      <c r="U45" s="156"/>
      <c r="V45" s="473" t="n">
        <f aca="false">IF(AO45=1,0,IF((35000-L45-B45)&lt;0,0,35000-L45-B45))</f>
        <v>0</v>
      </c>
      <c r="W45" s="457"/>
      <c r="X45" s="465" t="n">
        <v>0</v>
      </c>
      <c r="Y45" s="458"/>
      <c r="Z45" s="474" t="n">
        <v>0</v>
      </c>
      <c r="AA45" s="475" t="n">
        <v>0</v>
      </c>
      <c r="AB45" s="476" t="n">
        <v>0</v>
      </c>
      <c r="AC45" s="467" t="n">
        <f aca="false">SUM(V45:AB45)</f>
        <v>0</v>
      </c>
      <c r="AD45" s="156"/>
      <c r="AE45" s="477" t="n">
        <f aca="false">+AC45+T45+J45</f>
        <v>60000</v>
      </c>
      <c r="AF45" s="156"/>
      <c r="AG45" s="478" t="n">
        <f aca="false">B45+L45+V45</f>
        <v>60000</v>
      </c>
      <c r="AH45" s="156" t="n">
        <f aca="false">D45+N45+X45</f>
        <v>0</v>
      </c>
      <c r="AI45" s="479" t="n">
        <f aca="false">AB45+AA45+Z45+S45+R45+Q45+P45+I45+H45+G45+F45</f>
        <v>0</v>
      </c>
      <c r="AJ45" s="156"/>
      <c r="AK45" s="470" t="n">
        <f aca="false">B45+L45</f>
        <v>60000</v>
      </c>
      <c r="AL45" s="470" t="n">
        <f aca="false">V45</f>
        <v>0</v>
      </c>
      <c r="AM45" s="471" t="n">
        <f aca="false">SUM(AK45:AL45)</f>
        <v>60000</v>
      </c>
      <c r="AN45" s="156"/>
      <c r="AO45" s="156" t="n">
        <f aca="false">IF(days&lt;30,"",IF(now-1&gt;AR45,1,""))</f>
        <v>1</v>
      </c>
      <c r="AP45" s="156"/>
      <c r="AQ45" s="156"/>
      <c r="AR45" s="94" t="n">
        <f aca="false">AR44+1</f>
        <v>36524</v>
      </c>
      <c r="AS45" s="445" t="n">
        <v>36524</v>
      </c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  <c r="IE45" s="156"/>
      <c r="IF45" s="156"/>
      <c r="IG45" s="156"/>
      <c r="IH45" s="156"/>
      <c r="II45" s="156"/>
      <c r="IJ45" s="156"/>
      <c r="IK45" s="156"/>
      <c r="IL45" s="156"/>
      <c r="IM45" s="156"/>
      <c r="IN45" s="156"/>
      <c r="IO45" s="156"/>
      <c r="IP45" s="156"/>
      <c r="IQ45" s="156"/>
      <c r="IR45" s="156"/>
      <c r="IS45" s="156"/>
      <c r="IT45" s="156"/>
      <c r="IU45" s="156"/>
      <c r="IV45" s="156"/>
      <c r="IW45" s="156"/>
    </row>
    <row r="46" customFormat="false" ht="15" hidden="false" customHeight="true" outlineLevel="0" collapsed="false">
      <c r="A46" s="480" t="n">
        <f aca="false">+A45+1</f>
        <v>31</v>
      </c>
      <c r="B46" s="464" t="n">
        <v>0</v>
      </c>
      <c r="C46" s="400"/>
      <c r="D46" s="481" t="n">
        <v>0</v>
      </c>
      <c r="E46" s="400"/>
      <c r="F46" s="482" t="n">
        <v>0</v>
      </c>
      <c r="G46" s="482" t="n">
        <v>0</v>
      </c>
      <c r="H46" s="482" t="n">
        <v>0</v>
      </c>
      <c r="I46" s="482" t="n">
        <v>0</v>
      </c>
      <c r="J46" s="483" t="n">
        <f aca="false">SUM(B46:I46)</f>
        <v>0</v>
      </c>
      <c r="K46" s="484"/>
      <c r="L46" s="485" t="n">
        <f aca="false">930000-871583</f>
        <v>58417</v>
      </c>
      <c r="M46" s="486"/>
      <c r="N46" s="481" t="n">
        <v>0</v>
      </c>
      <c r="O46" s="486"/>
      <c r="P46" s="470" t="n">
        <v>0</v>
      </c>
      <c r="Q46" s="487" t="n">
        <f aca="false">Q45</f>
        <v>0</v>
      </c>
      <c r="R46" s="487" t="n">
        <v>0</v>
      </c>
      <c r="S46" s="487" t="n">
        <v>0</v>
      </c>
      <c r="T46" s="483" t="n">
        <f aca="false">SUM(L46:S46)</f>
        <v>58417</v>
      </c>
      <c r="U46" s="156"/>
      <c r="V46" s="473" t="n">
        <f aca="false">IF(AO46=1,0,IF((35000-L46-B46)&lt;0,0,35000-L46-B46))</f>
        <v>0</v>
      </c>
      <c r="W46" s="488"/>
      <c r="X46" s="487" t="n">
        <v>0</v>
      </c>
      <c r="Y46" s="489"/>
      <c r="Z46" s="474" t="n">
        <v>0</v>
      </c>
      <c r="AA46" s="490" t="n">
        <v>0</v>
      </c>
      <c r="AB46" s="490" t="n">
        <v>0</v>
      </c>
      <c r="AC46" s="483" t="n">
        <f aca="false">SUM(V46:AB46)</f>
        <v>0</v>
      </c>
      <c r="AD46" s="480"/>
      <c r="AE46" s="491" t="n">
        <f aca="false">+AC46+T46+J46</f>
        <v>58417</v>
      </c>
      <c r="AF46" s="480"/>
      <c r="AG46" s="492" t="n">
        <f aca="false">B46+L46+V46</f>
        <v>58417</v>
      </c>
      <c r="AH46" s="493" t="n">
        <f aca="false">D46+N46+X46</f>
        <v>0</v>
      </c>
      <c r="AI46" s="494" t="n">
        <f aca="false">AB46+AA46+Z46+S46+R46+Q46+P46+I46+H46+G46+F46</f>
        <v>0</v>
      </c>
      <c r="AJ46" s="480"/>
      <c r="AK46" s="470" t="n">
        <f aca="false">B46+L46</f>
        <v>58417</v>
      </c>
      <c r="AL46" s="470" t="n">
        <f aca="false">V46</f>
        <v>0</v>
      </c>
      <c r="AM46" s="471" t="n">
        <f aca="false">SUM(AK46:AL46)</f>
        <v>58417</v>
      </c>
      <c r="AN46" s="480"/>
      <c r="AO46" s="156" t="str">
        <f aca="false">IF(days&lt;31,"",IF(now-1&gt;AR46,1,""))</f>
        <v/>
      </c>
      <c r="AP46" s="480"/>
      <c r="AQ46" s="480"/>
      <c r="AR46" s="94" t="n">
        <f aca="false">AR45+1</f>
        <v>36525</v>
      </c>
      <c r="AS46" s="445" t="n">
        <v>36525</v>
      </c>
      <c r="AT46" s="480"/>
      <c r="AU46" s="480"/>
      <c r="AV46" s="480"/>
      <c r="AW46" s="480"/>
      <c r="AX46" s="480"/>
      <c r="AY46" s="480"/>
      <c r="AZ46" s="480"/>
      <c r="BA46" s="480"/>
      <c r="BB46" s="480"/>
      <c r="BC46" s="480"/>
      <c r="BD46" s="480"/>
      <c r="BE46" s="480"/>
      <c r="BF46" s="480"/>
      <c r="BG46" s="480"/>
      <c r="BH46" s="480"/>
      <c r="BI46" s="480"/>
      <c r="BJ46" s="480"/>
      <c r="BK46" s="480"/>
      <c r="BL46" s="480"/>
      <c r="BM46" s="480"/>
      <c r="BN46" s="480"/>
      <c r="BO46" s="480"/>
      <c r="BP46" s="480"/>
      <c r="BQ46" s="480"/>
      <c r="BR46" s="480"/>
      <c r="BS46" s="480"/>
      <c r="BT46" s="480"/>
      <c r="BU46" s="480"/>
      <c r="BV46" s="480"/>
      <c r="BW46" s="480"/>
      <c r="BX46" s="480"/>
      <c r="BY46" s="480"/>
      <c r="BZ46" s="480"/>
      <c r="CA46" s="480"/>
      <c r="CB46" s="480"/>
      <c r="CC46" s="480"/>
      <c r="CD46" s="480"/>
      <c r="CE46" s="480"/>
      <c r="CF46" s="480"/>
      <c r="CG46" s="480"/>
      <c r="CH46" s="480"/>
      <c r="CI46" s="480"/>
      <c r="CJ46" s="480"/>
      <c r="CK46" s="480"/>
      <c r="CL46" s="480"/>
      <c r="CM46" s="480"/>
      <c r="CN46" s="480"/>
      <c r="CO46" s="480"/>
      <c r="CP46" s="480"/>
      <c r="CQ46" s="480"/>
      <c r="CR46" s="480"/>
      <c r="CS46" s="480"/>
      <c r="CT46" s="480"/>
      <c r="CU46" s="480"/>
      <c r="CV46" s="480"/>
      <c r="CW46" s="480"/>
      <c r="CX46" s="480"/>
      <c r="CY46" s="480"/>
      <c r="CZ46" s="480"/>
      <c r="DA46" s="480"/>
      <c r="DB46" s="480"/>
      <c r="DC46" s="480"/>
      <c r="DD46" s="480"/>
      <c r="DE46" s="480"/>
      <c r="DF46" s="480"/>
      <c r="DG46" s="480"/>
      <c r="DH46" s="480"/>
      <c r="DI46" s="480"/>
      <c r="DJ46" s="480"/>
      <c r="DK46" s="480"/>
      <c r="DL46" s="480"/>
      <c r="DM46" s="480"/>
      <c r="DN46" s="480"/>
      <c r="DO46" s="480"/>
      <c r="DP46" s="480"/>
      <c r="DQ46" s="480"/>
      <c r="DR46" s="480"/>
      <c r="DS46" s="480"/>
      <c r="DT46" s="480"/>
      <c r="DU46" s="480"/>
      <c r="DV46" s="480"/>
      <c r="DW46" s="480"/>
      <c r="DX46" s="480"/>
      <c r="DY46" s="480"/>
      <c r="DZ46" s="480"/>
      <c r="EA46" s="480"/>
      <c r="EB46" s="480"/>
      <c r="EC46" s="480"/>
      <c r="ED46" s="480"/>
      <c r="EE46" s="480"/>
      <c r="EF46" s="480"/>
      <c r="EG46" s="480"/>
      <c r="EH46" s="480"/>
      <c r="EI46" s="480"/>
      <c r="EJ46" s="480"/>
      <c r="EK46" s="480"/>
      <c r="EL46" s="480"/>
      <c r="EM46" s="480"/>
      <c r="EN46" s="480"/>
      <c r="EO46" s="480"/>
      <c r="EP46" s="480"/>
      <c r="EQ46" s="480"/>
      <c r="ER46" s="480"/>
      <c r="ES46" s="480"/>
      <c r="ET46" s="480"/>
      <c r="EU46" s="480"/>
      <c r="EV46" s="480"/>
      <c r="EW46" s="480"/>
      <c r="EX46" s="480"/>
      <c r="EY46" s="480"/>
      <c r="EZ46" s="480"/>
      <c r="FA46" s="480"/>
      <c r="FB46" s="480"/>
      <c r="FC46" s="480"/>
      <c r="FD46" s="480"/>
      <c r="FE46" s="480"/>
      <c r="FF46" s="480"/>
      <c r="FG46" s="480"/>
      <c r="FH46" s="480"/>
      <c r="FI46" s="480"/>
      <c r="FJ46" s="480"/>
      <c r="FK46" s="480"/>
      <c r="FL46" s="480"/>
      <c r="FM46" s="480"/>
      <c r="FN46" s="480"/>
      <c r="FO46" s="480"/>
      <c r="FP46" s="480"/>
      <c r="FQ46" s="480"/>
      <c r="FR46" s="480"/>
      <c r="FS46" s="480"/>
      <c r="FT46" s="480"/>
      <c r="FU46" s="480"/>
      <c r="FV46" s="480"/>
      <c r="FW46" s="480"/>
      <c r="FX46" s="480"/>
      <c r="FY46" s="480"/>
      <c r="FZ46" s="480"/>
      <c r="GA46" s="480"/>
      <c r="GB46" s="480"/>
      <c r="GC46" s="480"/>
      <c r="GD46" s="480"/>
      <c r="GE46" s="480"/>
      <c r="GF46" s="480"/>
      <c r="GG46" s="480"/>
      <c r="GH46" s="480"/>
      <c r="GI46" s="480"/>
      <c r="GJ46" s="480"/>
      <c r="GK46" s="480"/>
      <c r="GL46" s="480"/>
      <c r="GM46" s="480"/>
      <c r="GN46" s="480"/>
      <c r="GO46" s="480"/>
      <c r="GP46" s="480"/>
      <c r="GQ46" s="480"/>
      <c r="GR46" s="480"/>
      <c r="GS46" s="480"/>
      <c r="GT46" s="480"/>
      <c r="GU46" s="480"/>
      <c r="GV46" s="480"/>
      <c r="GW46" s="480"/>
      <c r="GX46" s="480"/>
      <c r="GY46" s="480"/>
      <c r="GZ46" s="480"/>
      <c r="HA46" s="480"/>
      <c r="HB46" s="480"/>
      <c r="HC46" s="480"/>
      <c r="HD46" s="480"/>
      <c r="HE46" s="480"/>
      <c r="HF46" s="480"/>
      <c r="HG46" s="480"/>
      <c r="HH46" s="480"/>
      <c r="HI46" s="480"/>
      <c r="HJ46" s="480"/>
      <c r="HK46" s="480"/>
      <c r="HL46" s="480"/>
      <c r="HM46" s="480"/>
      <c r="HN46" s="480"/>
      <c r="HO46" s="480"/>
      <c r="HP46" s="480"/>
      <c r="HQ46" s="480"/>
      <c r="HR46" s="480"/>
      <c r="HS46" s="480"/>
      <c r="HT46" s="480"/>
      <c r="HU46" s="480"/>
      <c r="HV46" s="480"/>
      <c r="HW46" s="480"/>
      <c r="HX46" s="480"/>
      <c r="HY46" s="480"/>
      <c r="HZ46" s="480"/>
      <c r="IA46" s="480"/>
      <c r="IB46" s="480"/>
      <c r="IC46" s="480"/>
      <c r="ID46" s="480"/>
      <c r="IE46" s="480"/>
      <c r="IF46" s="480"/>
      <c r="IG46" s="480"/>
      <c r="IH46" s="480"/>
      <c r="II46" s="480"/>
      <c r="IJ46" s="480"/>
      <c r="IK46" s="480"/>
      <c r="IL46" s="480"/>
      <c r="IM46" s="480"/>
      <c r="IN46" s="480"/>
      <c r="IO46" s="480"/>
      <c r="IP46" s="480"/>
      <c r="IQ46" s="480"/>
      <c r="IR46" s="480"/>
      <c r="IS46" s="480"/>
      <c r="IT46" s="480"/>
      <c r="IU46" s="480"/>
      <c r="IV46" s="480"/>
      <c r="IW46" s="480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1085000</v>
      </c>
      <c r="C48" s="158"/>
      <c r="D48" s="158" t="n">
        <f aca="false">SUM(D16:D46)</f>
        <v>0</v>
      </c>
      <c r="E48" s="158"/>
      <c r="F48" s="158" t="n">
        <f aca="false">SUM(F16:F46)</f>
        <v>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1085000</v>
      </c>
      <c r="K48" s="158"/>
      <c r="L48" s="158" t="n">
        <f aca="false">SUM(L16:L46)</f>
        <v>490000</v>
      </c>
      <c r="M48" s="158"/>
      <c r="N48" s="158" t="n">
        <f aca="false">SUM(N16:N46)</f>
        <v>0</v>
      </c>
      <c r="O48" s="158"/>
      <c r="P48" s="158" t="n">
        <f aca="false">SUM(P16:P46)</f>
        <v>440000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75999</v>
      </c>
      <c r="W48" s="158"/>
      <c r="X48" s="158" t="n">
        <f aca="false">SUM(X16:X46)</f>
        <v>0</v>
      </c>
      <c r="Y48" s="158"/>
      <c r="Z48" s="158" t="n">
        <f aca="false">SUM(Z16:Z46)</f>
        <v>9000</v>
      </c>
      <c r="AA48" s="158" t="n">
        <f aca="false">SUM(AA16:AA46)</f>
        <v>16000</v>
      </c>
      <c r="AB48" s="158" t="n">
        <f aca="false">SUM(AB16:AB46)</f>
        <v>0</v>
      </c>
      <c r="AC48" s="158" t="n">
        <f aca="false">SUM(AC16:AC46)</f>
        <v>100999</v>
      </c>
      <c r="AD48" s="158"/>
      <c r="AE48" s="158" t="n">
        <f aca="false">SUM(AE16:AE47)</f>
        <v>2115999</v>
      </c>
      <c r="AF48" s="158"/>
      <c r="AG48" s="158" t="n">
        <f aca="false">SUM(AG16:AG47)</f>
        <v>1650999</v>
      </c>
      <c r="AH48" s="158" t="n">
        <f aca="false">SUM(AH16:AH47)</f>
        <v>0</v>
      </c>
      <c r="AI48" s="158" t="n">
        <f aca="false">SUM(AI16:AI47)</f>
        <v>465000</v>
      </c>
      <c r="AJ48" s="158"/>
      <c r="AK48" s="158" t="n">
        <f aca="false">SUM(AK16:AK46)</f>
        <v>1575000</v>
      </c>
      <c r="AL48" s="158" t="n">
        <f aca="false">SUM(AL16:AL46)</f>
        <v>75999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 t="n">
        <v>131726</v>
      </c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 t="n">
        <v>131727</v>
      </c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36166.6666666667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29052.7666666667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58417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58417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e">
        <f aca="false">DSUM(tufco,"wbtotal",cnt)+'Nov '!S58</f>
        <v>#REF!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S58/(SUM(AO16:AO46)+'Jan 99a'!days+days+days+days+days+days+days+days+days+'Oct '!days+'Nov '!days)</f>
        <v>#REF!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e">
        <f aca="false">DSUM(tufco,"hplrtotal",cnt)+'Nov '!H61</f>
        <v>#REF!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3366.63333333333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H61/(SUM(AO16:AO46)+'Jan 99a'!days+days+days+days+days+days+days+days+days+'Oct '!days+'Nov '!days)</f>
        <v>#REF!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(+H60-H61)/(365-SUM(AO16:AO46)-'Jan 99a'!days-days-days-days-days-days-days-days-days-'Oct '!days-'Nov '!days)</f>
        <v>#REF!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1185999</v>
      </c>
      <c r="L65" s="35" t="s">
        <v>60</v>
      </c>
      <c r="M65" s="36"/>
      <c r="N65" s="36"/>
      <c r="O65" s="36"/>
      <c r="P65" s="36"/>
      <c r="Q65" s="36"/>
      <c r="R65" s="36"/>
      <c r="S65" s="169" t="e">
        <f aca="false">DSUM(tufco,"gdtotal",cnt)+'Nov '!S65</f>
        <v>#REF!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e">
        <f aca="false">H65+'Nov '!H66</f>
        <v>#REF!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S65/(SUM(AO16:AO46)+'Jan 99a'!days+days+days+days+days+days+days+days+days+'Oct '!days+'Nov '!days)</f>
        <v>#REF!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#REF!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(+S64-S65)/(365-SUM(AO16:AO46)-'Jan 99a'!days-days-days-days-days-days-days-days-days-'Oct '!days-'Nov '!days)</f>
        <v>#REF!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95" width="9.14"/>
    <col collapsed="false" customWidth="true" hidden="false" outlineLevel="0" max="2" min="2" style="496" width="1.7"/>
    <col collapsed="false" customWidth="false" hidden="false" outlineLevel="0" max="3" min="3" style="496" width="9.14"/>
    <col collapsed="false" customWidth="true" hidden="false" outlineLevel="0" max="4" min="4" style="497" width="1.7"/>
    <col collapsed="false" customWidth="true" hidden="false" outlineLevel="0" max="5" min="5" style="497" width="7.28"/>
    <col collapsed="false" customWidth="true" hidden="false" outlineLevel="0" max="6" min="6" style="497" width="1.7"/>
    <col collapsed="false" customWidth="false" hidden="false" outlineLevel="0" max="257" min="7" style="497" width="9.14"/>
  </cols>
  <sheetData>
    <row r="1" customFormat="false" ht="12.75" hidden="false" customHeight="false" outlineLevel="0" collapsed="false">
      <c r="A1" s="498" t="s">
        <v>119</v>
      </c>
      <c r="B1" s="499"/>
      <c r="C1" s="499"/>
      <c r="D1" s="498"/>
      <c r="E1" s="498" t="s">
        <v>120</v>
      </c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0"/>
      <c r="AP1" s="500"/>
      <c r="AQ1" s="500"/>
      <c r="AR1" s="500"/>
      <c r="AS1" s="500"/>
      <c r="AT1" s="500"/>
      <c r="AU1" s="500"/>
      <c r="AV1" s="500"/>
      <c r="AW1" s="500"/>
      <c r="AX1" s="500"/>
      <c r="AY1" s="500"/>
      <c r="AZ1" s="500"/>
      <c r="BA1" s="500"/>
      <c r="BB1" s="500"/>
      <c r="BC1" s="500"/>
      <c r="BD1" s="500"/>
      <c r="BE1" s="500"/>
      <c r="BF1" s="500"/>
      <c r="BG1" s="500"/>
      <c r="BH1" s="500"/>
      <c r="BI1" s="500"/>
      <c r="BJ1" s="500"/>
      <c r="BK1" s="500"/>
      <c r="BL1" s="500"/>
      <c r="BM1" s="500"/>
      <c r="BN1" s="500"/>
      <c r="BO1" s="500"/>
      <c r="BP1" s="500"/>
      <c r="BQ1" s="500"/>
      <c r="BR1" s="500"/>
      <c r="BS1" s="500"/>
      <c r="BT1" s="500"/>
      <c r="BU1" s="500"/>
      <c r="BV1" s="500"/>
      <c r="BW1" s="500"/>
      <c r="BX1" s="500"/>
      <c r="BY1" s="500"/>
      <c r="BZ1" s="500"/>
      <c r="CA1" s="500"/>
      <c r="CB1" s="500"/>
      <c r="CC1" s="500"/>
      <c r="CD1" s="500"/>
      <c r="CE1" s="500"/>
      <c r="CF1" s="500"/>
      <c r="CG1" s="500"/>
      <c r="CH1" s="500"/>
      <c r="CI1" s="500"/>
      <c r="CJ1" s="500"/>
      <c r="CK1" s="500"/>
      <c r="CL1" s="500"/>
      <c r="CM1" s="500"/>
      <c r="CN1" s="500"/>
      <c r="CO1" s="500"/>
      <c r="CP1" s="500"/>
      <c r="CQ1" s="500"/>
      <c r="CR1" s="500"/>
      <c r="CS1" s="500"/>
      <c r="CT1" s="500"/>
      <c r="CU1" s="500"/>
      <c r="CV1" s="500"/>
      <c r="CW1" s="500"/>
      <c r="CX1" s="500"/>
      <c r="CY1" s="500"/>
      <c r="CZ1" s="500"/>
      <c r="DA1" s="500"/>
      <c r="DB1" s="500"/>
      <c r="DC1" s="500"/>
      <c r="DD1" s="500"/>
      <c r="DE1" s="500"/>
      <c r="DF1" s="500"/>
      <c r="DG1" s="500"/>
      <c r="DH1" s="500"/>
      <c r="DI1" s="500"/>
      <c r="DJ1" s="500"/>
      <c r="DK1" s="500"/>
      <c r="DL1" s="500"/>
      <c r="DM1" s="500"/>
      <c r="DN1" s="500"/>
      <c r="DO1" s="500"/>
      <c r="DP1" s="500"/>
      <c r="DQ1" s="500"/>
      <c r="DR1" s="500"/>
      <c r="DS1" s="500"/>
      <c r="DT1" s="500"/>
      <c r="DU1" s="500"/>
      <c r="DV1" s="500"/>
      <c r="DW1" s="500"/>
      <c r="DX1" s="500"/>
      <c r="DY1" s="500"/>
      <c r="DZ1" s="500"/>
      <c r="EA1" s="500"/>
      <c r="EB1" s="500"/>
      <c r="EC1" s="500"/>
      <c r="ED1" s="500"/>
      <c r="EE1" s="500"/>
      <c r="EF1" s="500"/>
      <c r="EG1" s="500"/>
      <c r="EH1" s="500"/>
      <c r="EI1" s="500"/>
      <c r="EJ1" s="500"/>
      <c r="EK1" s="500"/>
      <c r="EL1" s="500"/>
      <c r="EM1" s="500"/>
      <c r="EN1" s="500"/>
      <c r="EO1" s="500"/>
      <c r="EP1" s="500"/>
      <c r="EQ1" s="500"/>
      <c r="ER1" s="500"/>
      <c r="ES1" s="500"/>
      <c r="ET1" s="500"/>
      <c r="EU1" s="500"/>
      <c r="EV1" s="500"/>
      <c r="EW1" s="500"/>
      <c r="EX1" s="500"/>
      <c r="EY1" s="500"/>
      <c r="EZ1" s="500"/>
      <c r="FA1" s="500"/>
      <c r="FB1" s="500"/>
      <c r="FC1" s="500"/>
      <c r="FD1" s="500"/>
      <c r="FE1" s="500"/>
      <c r="FF1" s="500"/>
      <c r="FG1" s="500"/>
      <c r="FH1" s="500"/>
      <c r="FI1" s="500"/>
      <c r="FJ1" s="500"/>
      <c r="FK1" s="500"/>
      <c r="FL1" s="500"/>
      <c r="FM1" s="500"/>
      <c r="FN1" s="500"/>
      <c r="FO1" s="500"/>
      <c r="FP1" s="500"/>
      <c r="FQ1" s="500"/>
      <c r="FR1" s="500"/>
      <c r="FS1" s="500"/>
      <c r="FT1" s="500"/>
      <c r="FU1" s="500"/>
      <c r="FV1" s="500"/>
      <c r="FW1" s="500"/>
      <c r="FX1" s="500"/>
      <c r="FY1" s="500"/>
      <c r="FZ1" s="500"/>
      <c r="GA1" s="500"/>
      <c r="GB1" s="500"/>
      <c r="GC1" s="500"/>
      <c r="GD1" s="500"/>
      <c r="GE1" s="500"/>
      <c r="GF1" s="500"/>
      <c r="GG1" s="500"/>
      <c r="GH1" s="500"/>
      <c r="GI1" s="500"/>
      <c r="GJ1" s="500"/>
      <c r="GK1" s="500"/>
      <c r="GL1" s="500"/>
      <c r="GM1" s="500"/>
      <c r="GN1" s="500"/>
      <c r="GO1" s="500"/>
      <c r="GP1" s="500"/>
      <c r="GQ1" s="500"/>
      <c r="GR1" s="500"/>
      <c r="GS1" s="500"/>
      <c r="GT1" s="500"/>
      <c r="GU1" s="500"/>
      <c r="GV1" s="500"/>
      <c r="GW1" s="500"/>
      <c r="GX1" s="500"/>
      <c r="GY1" s="500"/>
      <c r="GZ1" s="500"/>
      <c r="HA1" s="500"/>
      <c r="HB1" s="500"/>
      <c r="HC1" s="500"/>
      <c r="HD1" s="500"/>
      <c r="HE1" s="500"/>
      <c r="HF1" s="500"/>
      <c r="HG1" s="500"/>
      <c r="HH1" s="500"/>
      <c r="HI1" s="500"/>
      <c r="HJ1" s="500"/>
      <c r="HK1" s="500"/>
      <c r="HL1" s="500"/>
      <c r="HM1" s="500"/>
      <c r="HN1" s="500"/>
      <c r="HO1" s="500"/>
      <c r="HP1" s="500"/>
      <c r="HQ1" s="500"/>
      <c r="HR1" s="500"/>
      <c r="HS1" s="500"/>
      <c r="HT1" s="500"/>
      <c r="HU1" s="500"/>
      <c r="HV1" s="500"/>
      <c r="HW1" s="500"/>
      <c r="HX1" s="500"/>
      <c r="HY1" s="500"/>
      <c r="HZ1" s="500"/>
      <c r="IA1" s="500"/>
      <c r="IB1" s="500"/>
      <c r="IC1" s="500"/>
      <c r="ID1" s="500"/>
      <c r="IE1" s="500"/>
      <c r="IF1" s="500"/>
      <c r="IG1" s="500"/>
      <c r="IH1" s="500"/>
      <c r="II1" s="500"/>
      <c r="IJ1" s="500"/>
      <c r="IK1" s="500"/>
      <c r="IL1" s="500"/>
      <c r="IM1" s="500"/>
      <c r="IN1" s="500"/>
      <c r="IO1" s="500"/>
      <c r="IP1" s="500"/>
      <c r="IQ1" s="500"/>
      <c r="IR1" s="500"/>
      <c r="IS1" s="500"/>
      <c r="IT1" s="500"/>
      <c r="IU1" s="500"/>
      <c r="IV1" s="500"/>
      <c r="IW1" s="500"/>
    </row>
    <row r="2" customFormat="false" ht="12.75" hidden="false" customHeight="false" outlineLevel="0" collapsed="false">
      <c r="B2" s="499"/>
      <c r="C2" s="499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501"/>
      <c r="BK2" s="501"/>
      <c r="BL2" s="501"/>
      <c r="BM2" s="501"/>
      <c r="BN2" s="501"/>
      <c r="BO2" s="501"/>
      <c r="BP2" s="501"/>
      <c r="BQ2" s="501"/>
      <c r="BR2" s="501"/>
      <c r="BS2" s="501"/>
      <c r="BT2" s="501"/>
      <c r="BU2" s="501"/>
      <c r="BV2" s="501"/>
      <c r="BW2" s="501"/>
      <c r="BX2" s="501"/>
      <c r="BY2" s="501"/>
      <c r="BZ2" s="501"/>
      <c r="CA2" s="501"/>
      <c r="CB2" s="501"/>
      <c r="CC2" s="501"/>
      <c r="CD2" s="501"/>
      <c r="CE2" s="501"/>
      <c r="CF2" s="501"/>
      <c r="CG2" s="501"/>
      <c r="CH2" s="501"/>
      <c r="CI2" s="501"/>
      <c r="CJ2" s="501"/>
      <c r="CK2" s="501"/>
      <c r="CL2" s="501"/>
      <c r="CM2" s="501"/>
      <c r="CN2" s="501"/>
      <c r="CO2" s="501"/>
      <c r="CP2" s="501"/>
      <c r="CQ2" s="501"/>
      <c r="CR2" s="501"/>
      <c r="CS2" s="501"/>
      <c r="CT2" s="501"/>
      <c r="CU2" s="501"/>
      <c r="CV2" s="501"/>
      <c r="CW2" s="501"/>
      <c r="CX2" s="501"/>
      <c r="CY2" s="501"/>
      <c r="CZ2" s="501"/>
      <c r="DA2" s="501"/>
      <c r="DB2" s="501"/>
      <c r="DC2" s="501"/>
      <c r="DD2" s="501"/>
      <c r="DE2" s="501"/>
      <c r="DF2" s="501"/>
      <c r="DG2" s="501"/>
      <c r="DH2" s="501"/>
      <c r="DI2" s="501"/>
      <c r="DJ2" s="501"/>
      <c r="DK2" s="501"/>
      <c r="DL2" s="501"/>
      <c r="DM2" s="501"/>
      <c r="DN2" s="501"/>
      <c r="DO2" s="501"/>
      <c r="DP2" s="501"/>
      <c r="DQ2" s="501"/>
      <c r="DR2" s="501"/>
      <c r="DS2" s="501"/>
      <c r="DT2" s="501"/>
      <c r="DU2" s="501"/>
      <c r="DV2" s="501"/>
      <c r="DW2" s="501"/>
      <c r="DX2" s="501"/>
      <c r="DY2" s="501"/>
      <c r="DZ2" s="501"/>
      <c r="EA2" s="501"/>
      <c r="EB2" s="501"/>
      <c r="EC2" s="501"/>
      <c r="ED2" s="501"/>
      <c r="EE2" s="501"/>
      <c r="EF2" s="501"/>
      <c r="EG2" s="501"/>
      <c r="EH2" s="501"/>
      <c r="EI2" s="501"/>
      <c r="EJ2" s="501"/>
      <c r="EK2" s="501"/>
      <c r="EL2" s="501"/>
      <c r="EM2" s="501"/>
      <c r="EN2" s="501"/>
      <c r="EO2" s="501"/>
      <c r="EP2" s="501"/>
      <c r="EQ2" s="501"/>
      <c r="ER2" s="501"/>
      <c r="ES2" s="501"/>
      <c r="ET2" s="501"/>
      <c r="EU2" s="501"/>
      <c r="EV2" s="501"/>
      <c r="EW2" s="501"/>
      <c r="EX2" s="501"/>
      <c r="EY2" s="501"/>
      <c r="EZ2" s="501"/>
      <c r="FA2" s="501"/>
      <c r="FB2" s="501"/>
      <c r="FC2" s="501"/>
      <c r="FD2" s="501"/>
      <c r="FE2" s="501"/>
      <c r="FF2" s="501"/>
      <c r="FG2" s="501"/>
      <c r="FH2" s="501"/>
      <c r="FI2" s="501"/>
      <c r="FJ2" s="501"/>
      <c r="FK2" s="501"/>
      <c r="FL2" s="501"/>
      <c r="FM2" s="501"/>
      <c r="FN2" s="501"/>
      <c r="FO2" s="501"/>
      <c r="FP2" s="501"/>
      <c r="FQ2" s="501"/>
      <c r="FR2" s="501"/>
      <c r="FS2" s="501"/>
      <c r="FT2" s="501"/>
      <c r="FU2" s="501"/>
      <c r="FV2" s="501"/>
      <c r="FW2" s="501"/>
      <c r="FX2" s="501"/>
      <c r="FY2" s="501"/>
      <c r="FZ2" s="501"/>
      <c r="GA2" s="501"/>
      <c r="GB2" s="501"/>
      <c r="GC2" s="501"/>
      <c r="GD2" s="501"/>
      <c r="GE2" s="501"/>
      <c r="GF2" s="501"/>
      <c r="GG2" s="501"/>
      <c r="GH2" s="501"/>
      <c r="GI2" s="501"/>
      <c r="GJ2" s="501"/>
      <c r="GK2" s="501"/>
      <c r="GL2" s="501"/>
      <c r="GM2" s="501"/>
      <c r="GN2" s="501"/>
      <c r="GO2" s="501"/>
      <c r="GP2" s="501"/>
      <c r="GQ2" s="501"/>
      <c r="GR2" s="501"/>
      <c r="GS2" s="501"/>
      <c r="GT2" s="501"/>
      <c r="GU2" s="501"/>
      <c r="GV2" s="501"/>
      <c r="GW2" s="501"/>
      <c r="GX2" s="501"/>
      <c r="GY2" s="501"/>
      <c r="GZ2" s="501"/>
      <c r="HA2" s="501"/>
      <c r="HB2" s="501"/>
      <c r="HC2" s="501"/>
      <c r="HD2" s="501"/>
      <c r="HE2" s="501"/>
      <c r="HF2" s="501"/>
      <c r="HG2" s="501"/>
      <c r="HH2" s="501"/>
      <c r="HI2" s="501"/>
      <c r="HJ2" s="501"/>
      <c r="HK2" s="501"/>
      <c r="HL2" s="501"/>
      <c r="HM2" s="501"/>
      <c r="HN2" s="501"/>
      <c r="HO2" s="501"/>
      <c r="HP2" s="501"/>
      <c r="HQ2" s="501"/>
      <c r="HR2" s="501"/>
      <c r="HS2" s="501"/>
      <c r="HT2" s="501"/>
      <c r="HU2" s="501"/>
      <c r="HV2" s="501"/>
      <c r="HW2" s="501"/>
      <c r="HX2" s="501"/>
      <c r="HY2" s="501"/>
      <c r="HZ2" s="501"/>
      <c r="IA2" s="501"/>
      <c r="IB2" s="501"/>
      <c r="IC2" s="501"/>
      <c r="ID2" s="501"/>
      <c r="IE2" s="501"/>
      <c r="IF2" s="501"/>
      <c r="IG2" s="501"/>
      <c r="IH2" s="501"/>
      <c r="II2" s="501"/>
      <c r="IJ2" s="501"/>
      <c r="IK2" s="501"/>
      <c r="IL2" s="501"/>
      <c r="IM2" s="501"/>
      <c r="IN2" s="501"/>
      <c r="IO2" s="501"/>
      <c r="IP2" s="501"/>
      <c r="IQ2" s="501"/>
      <c r="IR2" s="501"/>
      <c r="IS2" s="501"/>
      <c r="IT2" s="501"/>
      <c r="IU2" s="501"/>
      <c r="IV2" s="501"/>
      <c r="IW2" s="501"/>
    </row>
    <row r="3" customFormat="false" ht="12.75" hidden="false" customHeight="false" outlineLevel="0" collapsed="false">
      <c r="A3" s="495" t="s">
        <v>121</v>
      </c>
    </row>
    <row r="4" customFormat="false" ht="12.75" hidden="false" customHeight="false" outlineLevel="0" collapsed="false">
      <c r="A4" s="502"/>
      <c r="B4" s="496" t="s">
        <v>122</v>
      </c>
      <c r="C4" s="503"/>
      <c r="D4" s="504"/>
      <c r="E4" s="504"/>
      <c r="F4" s="504"/>
      <c r="G4" s="504"/>
      <c r="H4" s="504"/>
    </row>
    <row r="5" customFormat="false" ht="12.75" hidden="false" customHeight="false" outlineLevel="0" collapsed="false">
      <c r="C5" s="503"/>
      <c r="D5" s="504"/>
      <c r="E5" s="504"/>
      <c r="F5" s="504"/>
      <c r="G5" s="504"/>
      <c r="H5" s="504"/>
    </row>
    <row r="6" customFormat="false" ht="12.75" hidden="false" customHeight="false" outlineLevel="0" collapsed="false">
      <c r="A6" s="502" t="s">
        <v>123</v>
      </c>
      <c r="C6" s="503"/>
      <c r="D6" s="504"/>
      <c r="E6" s="504"/>
      <c r="F6" s="504"/>
      <c r="G6" s="504"/>
      <c r="H6" s="504"/>
    </row>
    <row r="7" customFormat="false" ht="12.75" hidden="false" customHeight="false" outlineLevel="0" collapsed="false">
      <c r="B7" s="496" t="s">
        <v>124</v>
      </c>
      <c r="C7" s="505"/>
    </row>
    <row r="8" customFormat="false" ht="12.75" hidden="false" customHeight="false" outlineLevel="0" collapsed="false">
      <c r="B8" s="496" t="s">
        <v>125</v>
      </c>
      <c r="C8" s="505"/>
    </row>
    <row r="9" customFormat="false" ht="12.75" hidden="false" customHeight="false" outlineLevel="0" collapsed="false">
      <c r="C9" s="505" t="s">
        <v>126</v>
      </c>
    </row>
    <row r="10" customFormat="false" ht="12.75" hidden="false" customHeight="false" outlineLevel="0" collapsed="false">
      <c r="C10" s="505" t="s">
        <v>127</v>
      </c>
    </row>
    <row r="12" customFormat="false" ht="12.75" hidden="false" customHeight="false" outlineLevel="0" collapsed="false">
      <c r="A12" s="495" t="s">
        <v>128</v>
      </c>
      <c r="C12" s="505"/>
    </row>
    <row r="13" customFormat="false" ht="12.75" hidden="false" customHeight="false" outlineLevel="0" collapsed="false">
      <c r="C13" s="496" t="s">
        <v>129</v>
      </c>
    </row>
    <row r="14" customFormat="false" ht="12.75" hidden="false" customHeight="false" outlineLevel="0" collapsed="false">
      <c r="C14" s="496" t="s">
        <v>130</v>
      </c>
    </row>
    <row r="15" customFormat="false" ht="12.75" hidden="false" customHeight="false" outlineLevel="0" collapsed="false">
      <c r="B15" s="496" t="s">
        <v>131</v>
      </c>
    </row>
    <row r="17" customFormat="false" ht="12.75" hidden="false" customHeight="false" outlineLevel="0" collapsed="false">
      <c r="A17" s="495" t="s">
        <v>132</v>
      </c>
    </row>
    <row r="18" customFormat="false" ht="12.75" hidden="false" customHeight="false" outlineLevel="0" collapsed="false">
      <c r="B18" s="496" t="s">
        <v>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1998-12-21T18:03:20Z</dcterms:created>
  <dc:creator> </dc:creator>
  <dc:description/>
  <dc:language>en-US</dc:language>
  <cp:lastModifiedBy>Daren Farmer</cp:lastModifiedBy>
  <cp:lastPrinted>2000-08-01T10:19:25Z</cp:lastPrinted>
  <cp:revision>0</cp:revision>
  <dc:subject/>
  <dc:title/>
</cp:coreProperties>
</file>