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vmlDrawing2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TC Derivation" sheetId="1" state="visible" r:id="rId3"/>
    <sheet name="PG&amp;E" sheetId="2" state="visible" r:id="rId4"/>
    <sheet name="SCE" sheetId="3" state="visible" r:id="rId5"/>
    <sheet name="SDG&amp;E" sheetId="4" state="visible" r:id="rId6"/>
  </sheets>
  <externalReferences>
    <externalReference r:id="rId7"/>
  </externalReferences>
  <definedNames>
    <definedName function="false" hidden="false" localSheetId="1" name="_xlnm.Print_Area" vbProcedure="false">'PG&amp;E'!$A$1:$R$79</definedName>
    <definedName function="false" hidden="false" localSheetId="2" name="_xlnm.Print_Area" vbProcedure="false">SCE!$A$1:$R$93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9" authorId="0">
      <text>
        <r>
          <rPr>
            <b val="true"/>
            <sz val="8"/>
            <color rgb="FF000000"/>
            <rFont val="Tahoma"/>
            <family val="0"/>
          </rPr>
          <t xml:space="preserve">Tamara Johnson:
</t>
        </r>
        <r>
          <rPr>
            <sz val="9"/>
            <color rgb="FF000000"/>
            <rFont val="Tahoma"/>
            <family val="2"/>
          </rPr>
          <t xml:space="preserve">assume that costs do not increase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7</xdr:row>
                <xdr:rowOff>11</xdr:rowOff>
              </xdr:from>
              <xdr:to>
                <xdr:col>8</xdr:col>
                <xdr:colOff>71</xdr:colOff>
                <xdr:row>9</xdr:row>
                <xdr:rowOff>3</xdr:rowOff>
              </xdr:to>
            </anchor>
          </commentPr>
        </mc:Choice>
        <mc:Fallback/>
      </mc:AlternateContent>
    </comment>
    <comment ref="F10" authorId="0">
      <text>
        <r>
          <rPr>
            <b val="true"/>
            <sz val="8"/>
            <color rgb="FF000000"/>
            <rFont val="Tahoma"/>
            <family val="0"/>
          </rPr>
          <t xml:space="preserve">Tamara Johnson:
</t>
        </r>
        <r>
          <rPr>
            <sz val="9"/>
            <color rgb="FF000000"/>
            <rFont val="Tahoma"/>
            <family val="2"/>
          </rPr>
          <t xml:space="preserve">Assume that costs increase at same rate as load increases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8</xdr:row>
                <xdr:rowOff>11</xdr:rowOff>
              </xdr:from>
              <xdr:to>
                <xdr:col>8</xdr:col>
                <xdr:colOff>50</xdr:colOff>
                <xdr:row>10</xdr:row>
                <xdr:rowOff>20</xdr:rowOff>
              </xdr:to>
            </anchor>
          </commentPr>
        </mc:Choice>
        <mc:Fallback/>
      </mc:AlternateContent>
    </comment>
    <comment ref="J10" authorId="0">
      <text>
        <r>
          <rPr>
            <b val="true"/>
            <sz val="8"/>
            <color rgb="FF000000"/>
            <rFont val="Tahoma"/>
            <family val="0"/>
          </rPr>
          <t xml:space="preserve">Tamara Johnson:
</t>
        </r>
        <r>
          <rPr>
            <sz val="8"/>
            <color rgb="FF000000"/>
            <rFont val="Tahoma"/>
            <family val="0"/>
          </rPr>
          <t xml:space="preserve">per Roger Yang,
"includes CARE shortfall"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16</xdr:colOff>
                <xdr:row>8</xdr:row>
                <xdr:rowOff>11</xdr:rowOff>
              </xdr:from>
              <xdr:to>
                <xdr:col>11</xdr:col>
                <xdr:colOff>62</xdr:colOff>
                <xdr:row>11</xdr:row>
                <xdr:rowOff>21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6" authorId="0">
      <text>
        <r>
          <rPr>
            <b val="true"/>
            <sz val="8"/>
            <color rgb="FF000000"/>
            <rFont val="Tahoma"/>
            <family val="0"/>
          </rPr>
          <t xml:space="preserve">1860-E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4</xdr:row>
                <xdr:rowOff>7</xdr:rowOff>
              </xdr:from>
              <xdr:to>
                <xdr:col>4</xdr:col>
                <xdr:colOff>59</xdr:colOff>
                <xdr:row>8</xdr:row>
                <xdr:rowOff>12</xdr:rowOff>
              </xdr:to>
            </anchor>
          </commentPr>
        </mc:Choice>
        <mc:Fallback/>
      </mc:AlternateContent>
    </comment>
    <comment ref="C7" authorId="0">
      <text>
        <r>
          <rPr>
            <b val="true"/>
            <sz val="8"/>
            <color rgb="FF000000"/>
            <rFont val="Tahoma"/>
            <family val="0"/>
          </rPr>
          <t xml:space="preserve">1860-E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5</xdr:row>
                <xdr:rowOff>7</xdr:rowOff>
              </xdr:from>
              <xdr:to>
                <xdr:col>4</xdr:col>
                <xdr:colOff>59</xdr:colOff>
                <xdr:row>9</xdr:row>
                <xdr:rowOff>12</xdr:rowOff>
              </xdr:to>
            </anchor>
          </commentPr>
        </mc:Choice>
        <mc:Fallback/>
      </mc:AlternateContent>
    </comment>
    <comment ref="C41" authorId="0">
      <text>
        <r>
          <rPr>
            <b val="true"/>
            <sz val="8"/>
            <color rgb="FF000000"/>
            <rFont val="Tahoma"/>
            <family val="0"/>
          </rPr>
          <t xml:space="preserve">1832-E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38</xdr:row>
                <xdr:rowOff>8</xdr:rowOff>
              </xdr:from>
              <xdr:to>
                <xdr:col>4</xdr:col>
                <xdr:colOff>59</xdr:colOff>
                <xdr:row>42</xdr:row>
                <xdr:rowOff>10</xdr:rowOff>
              </xdr:to>
            </anchor>
          </commentPr>
        </mc:Choice>
        <mc:Fallback/>
      </mc:AlternateContent>
    </comment>
    <comment ref="D6" authorId="0">
      <text>
        <r>
          <rPr>
            <b val="true"/>
            <sz val="8"/>
            <color rgb="FF000000"/>
            <rFont val="Tahoma"/>
            <family val="0"/>
          </rPr>
          <t xml:space="preserve">2042-E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4</xdr:row>
                <xdr:rowOff>7</xdr:rowOff>
              </xdr:from>
              <xdr:to>
                <xdr:col>5</xdr:col>
                <xdr:colOff>62</xdr:colOff>
                <xdr:row>8</xdr:row>
                <xdr:rowOff>12</xdr:rowOff>
              </xdr:to>
            </anchor>
          </commentPr>
        </mc:Choice>
        <mc:Fallback/>
      </mc:AlternateContent>
    </comment>
    <comment ref="D14" authorId="0">
      <text>
        <r>
          <rPr>
            <b val="true"/>
            <sz val="8"/>
            <color rgb="FF000000"/>
            <rFont val="Tahoma"/>
            <family val="0"/>
          </rPr>
          <t xml:space="preserve">2013-E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12</xdr:row>
                <xdr:rowOff>8</xdr:rowOff>
              </xdr:from>
              <xdr:to>
                <xdr:col>5</xdr:col>
                <xdr:colOff>62</xdr:colOff>
                <xdr:row>15</xdr:row>
                <xdr:rowOff>14</xdr:rowOff>
              </xdr:to>
            </anchor>
          </commentPr>
        </mc:Choice>
        <mc:Fallback/>
      </mc:AlternateContent>
    </comment>
    <comment ref="D15" authorId="0">
      <text>
        <r>
          <rPr>
            <b val="true"/>
            <sz val="8"/>
            <color rgb="FF000000"/>
            <rFont val="Tahoma"/>
            <family val="0"/>
          </rPr>
          <t xml:space="preserve">2013-E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12</xdr:row>
                <xdr:rowOff>25</xdr:rowOff>
              </xdr:from>
              <xdr:to>
                <xdr:col>5</xdr:col>
                <xdr:colOff>62</xdr:colOff>
                <xdr:row>16</xdr:row>
                <xdr:rowOff>11</xdr:rowOff>
              </xdr:to>
            </anchor>
          </commentPr>
        </mc:Choice>
        <mc:Fallback/>
      </mc:AlternateContent>
    </comment>
    <comment ref="D18" authorId="0">
      <text>
        <r>
          <rPr>
            <b val="true"/>
            <sz val="8"/>
            <color rgb="FF000000"/>
            <rFont val="Tahoma"/>
            <family val="0"/>
          </rPr>
          <t xml:space="preserve">2013-E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15</xdr:row>
                <xdr:rowOff>11</xdr:rowOff>
              </xdr:from>
              <xdr:to>
                <xdr:col>5</xdr:col>
                <xdr:colOff>62</xdr:colOff>
                <xdr:row>19</xdr:row>
                <xdr:rowOff>11</xdr:rowOff>
              </xdr:to>
            </anchor>
          </commentPr>
        </mc:Choice>
        <mc:Fallback/>
      </mc:AlternateContent>
    </comment>
    <comment ref="D20" authorId="0">
      <text>
        <r>
          <rPr>
            <b val="true"/>
            <sz val="8"/>
            <color rgb="FF000000"/>
            <rFont val="Tahoma"/>
            <family val="0"/>
          </rPr>
          <t xml:space="preserve">2013-E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17</xdr:row>
                <xdr:rowOff>11</xdr:rowOff>
              </xdr:from>
              <xdr:to>
                <xdr:col>5</xdr:col>
                <xdr:colOff>62</xdr:colOff>
                <xdr:row>21</xdr:row>
                <xdr:rowOff>12</xdr:rowOff>
              </xdr:to>
            </anchor>
          </commentPr>
        </mc:Choice>
        <mc:Fallback/>
      </mc:AlternateContent>
    </comment>
    <comment ref="D41" authorId="0">
      <text>
        <r>
          <rPr>
            <b val="true"/>
            <sz val="8"/>
            <color rgb="FF000000"/>
            <rFont val="Tahoma"/>
            <family val="0"/>
          </rPr>
          <t xml:space="preserve">1942-E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38</xdr:row>
                <xdr:rowOff>8</xdr:rowOff>
              </xdr:from>
              <xdr:to>
                <xdr:col>5</xdr:col>
                <xdr:colOff>62</xdr:colOff>
                <xdr:row>42</xdr:row>
                <xdr:rowOff>10</xdr:rowOff>
              </xdr:to>
            </anchor>
          </commentPr>
        </mc:Choice>
        <mc:Fallback/>
      </mc:AlternateContent>
    </comment>
    <comment ref="E6" authorId="0">
      <text>
        <r>
          <rPr>
            <b val="true"/>
            <sz val="8"/>
            <color rgb="FF000000"/>
            <rFont val="Tahoma"/>
            <family val="0"/>
          </rPr>
          <t xml:space="preserve">TO5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7</xdr:rowOff>
              </xdr:from>
              <xdr:to>
                <xdr:col>6</xdr:col>
                <xdr:colOff>75</xdr:colOff>
                <xdr:row>8</xdr:row>
                <xdr:rowOff>12</xdr:rowOff>
              </xdr:to>
            </anchor>
          </commentPr>
        </mc:Choice>
        <mc:Fallback/>
      </mc:AlternateContent>
    </comment>
    <comment ref="E7" authorId="0">
      <text>
        <r>
          <rPr>
            <b val="true"/>
            <sz val="8"/>
            <color rgb="FF000000"/>
            <rFont val="Tahoma"/>
            <family val="0"/>
          </rPr>
          <t xml:space="preserve">TO5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5</xdr:row>
                <xdr:rowOff>7</xdr:rowOff>
              </xdr:from>
              <xdr:to>
                <xdr:col>6</xdr:col>
                <xdr:colOff>75</xdr:colOff>
                <xdr:row>9</xdr:row>
                <xdr:rowOff>12</xdr:rowOff>
              </xdr:to>
            </anchor>
          </commentPr>
        </mc:Choice>
        <mc:Fallback/>
      </mc:AlternateContent>
    </comment>
    <comment ref="E8" authorId="0">
      <text>
        <r>
          <rPr>
            <b val="true"/>
            <sz val="8"/>
            <color rgb="FF000000"/>
            <rFont val="Tahoma"/>
            <family val="0"/>
          </rPr>
          <t xml:space="preserve">1999-E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6</xdr:row>
                <xdr:rowOff>7</xdr:rowOff>
              </xdr:from>
              <xdr:to>
                <xdr:col>6</xdr:col>
                <xdr:colOff>75</xdr:colOff>
                <xdr:row>10</xdr:row>
                <xdr:rowOff>11</xdr:rowOff>
              </xdr:to>
            </anchor>
          </commentPr>
        </mc:Choice>
        <mc:Fallback/>
      </mc:AlternateContent>
    </comment>
    <comment ref="E15" authorId="0">
      <text>
        <r>
          <rPr>
            <b val="true"/>
            <sz val="8"/>
            <color rgb="FF000000"/>
            <rFont val="Tahoma"/>
            <family val="0"/>
          </rPr>
          <t xml:space="preserve">Cost of Capital, ERCA &amp; Attrition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12</xdr:row>
                <xdr:rowOff>25</xdr:rowOff>
              </xdr:from>
              <xdr:to>
                <xdr:col>6</xdr:col>
                <xdr:colOff>75</xdr:colOff>
                <xdr:row>16</xdr:row>
                <xdr:rowOff>11</xdr:rowOff>
              </xdr:to>
            </anchor>
          </commentPr>
        </mc:Choice>
        <mc:Fallback/>
      </mc:AlternateContent>
    </comment>
    <comment ref="E18" authorId="0">
      <text>
        <r>
          <rPr>
            <b val="true"/>
            <sz val="8"/>
            <color rgb="FF000000"/>
            <rFont val="Tahoma"/>
            <family val="0"/>
          </rPr>
          <t xml:space="preserve">Humboldt Nuclear SAFSTOR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15</xdr:row>
                <xdr:rowOff>11</xdr:rowOff>
              </xdr:from>
              <xdr:to>
                <xdr:col>6</xdr:col>
                <xdr:colOff>75</xdr:colOff>
                <xdr:row>19</xdr:row>
                <xdr:rowOff>11</xdr:rowOff>
              </xdr:to>
            </anchor>
          </commentPr>
        </mc:Choice>
        <mc:Fallback/>
      </mc:AlternateContent>
    </comment>
    <comment ref="E23" authorId="0">
      <text>
        <r>
          <rPr>
            <b val="true"/>
            <sz val="8"/>
            <color rgb="FF000000"/>
            <rFont val="Tahoma"/>
            <family val="0"/>
          </rPr>
          <t xml:space="preserve">DC ICIP Expires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20</xdr:row>
                <xdr:rowOff>9</xdr:rowOff>
              </xdr:from>
              <xdr:to>
                <xdr:col>6</xdr:col>
                <xdr:colOff>75</xdr:colOff>
                <xdr:row>24</xdr:row>
                <xdr:rowOff>15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4" authorId="0">
      <text>
        <r>
          <rPr>
            <b val="true"/>
            <sz val="8"/>
            <color rgb="FF000000"/>
            <rFont val="Tahoma"/>
            <family val="0"/>
          </rPr>
          <t xml:space="preserve">Tamara Johnson:
</t>
        </r>
        <r>
          <rPr>
            <sz val="8"/>
            <color rgb="FF000000"/>
            <rFont val="Tahoma"/>
            <family val="0"/>
          </rPr>
          <t xml:space="preserve">1387E (for PBR exclusions, ND and PPP)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6</xdr:colOff>
                <xdr:row>2</xdr:row>
                <xdr:rowOff>7</xdr:rowOff>
              </xdr:from>
              <xdr:to>
                <xdr:col>4</xdr:col>
                <xdr:colOff>55</xdr:colOff>
                <xdr:row>6</xdr:row>
                <xdr:rowOff>12</xdr:rowOff>
              </xdr:to>
            </anchor>
          </commentPr>
        </mc:Choice>
        <mc:Fallback/>
      </mc:AlternateContent>
    </comment>
    <comment ref="C8" authorId="0">
      <text>
        <r>
          <rPr>
            <b val="true"/>
            <sz val="8"/>
            <color rgb="FF000000"/>
            <rFont val="Tahoma"/>
            <family val="0"/>
          </rPr>
          <t xml:space="preserve">1355-E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6</xdr:colOff>
                <xdr:row>6</xdr:row>
                <xdr:rowOff>7</xdr:rowOff>
              </xdr:from>
              <xdr:to>
                <xdr:col>4</xdr:col>
                <xdr:colOff>55</xdr:colOff>
                <xdr:row>10</xdr:row>
                <xdr:rowOff>13</xdr:rowOff>
              </xdr:to>
            </anchor>
          </commentPr>
        </mc:Choice>
        <mc:Fallback/>
      </mc:AlternateContent>
    </comment>
    <comment ref="C14" authorId="0">
      <text>
        <r>
          <rPr>
            <b val="true"/>
            <sz val="8"/>
            <color rgb="FF000000"/>
            <rFont val="Tahoma"/>
            <family val="0"/>
          </rPr>
          <t xml:space="preserve">1345-E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6</xdr:colOff>
                <xdr:row>12</xdr:row>
                <xdr:rowOff>7</xdr:rowOff>
              </xdr:from>
              <xdr:to>
                <xdr:col>4</xdr:col>
                <xdr:colOff>55</xdr:colOff>
                <xdr:row>16</xdr:row>
                <xdr:rowOff>14</xdr:rowOff>
              </xdr:to>
            </anchor>
          </commentPr>
        </mc:Choice>
        <mc:Fallback/>
      </mc:AlternateContent>
    </comment>
    <comment ref="C15" authorId="0">
      <text>
        <r>
          <rPr>
            <b val="true"/>
            <sz val="8"/>
            <color rgb="FF000000"/>
            <rFont val="Tahoma"/>
            <family val="0"/>
          </rPr>
          <t xml:space="preserve">1353-E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6</xdr:colOff>
                <xdr:row>13</xdr:row>
                <xdr:rowOff>7</xdr:rowOff>
              </xdr:from>
              <xdr:to>
                <xdr:col>4</xdr:col>
                <xdr:colOff>55</xdr:colOff>
                <xdr:row>17</xdr:row>
                <xdr:rowOff>11</xdr:rowOff>
              </xdr:to>
            </anchor>
          </commentPr>
        </mc:Choice>
        <mc:Fallback/>
      </mc:AlternateContent>
    </comment>
    <comment ref="C24" authorId="0">
      <text>
        <r>
          <rPr>
            <b val="true"/>
            <sz val="8"/>
            <color rgb="FF000000"/>
            <rFont val="Tahoma"/>
            <family val="0"/>
          </rPr>
          <t xml:space="preserve">1387-E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6</xdr:colOff>
                <xdr:row>22</xdr:row>
                <xdr:rowOff>7</xdr:rowOff>
              </xdr:from>
              <xdr:to>
                <xdr:col>4</xdr:col>
                <xdr:colOff>55</xdr:colOff>
                <xdr:row>26</xdr:row>
                <xdr:rowOff>9</xdr:rowOff>
              </xdr:to>
            </anchor>
          </commentPr>
        </mc:Choice>
        <mc:Fallback/>
      </mc:AlternateContent>
    </comment>
    <comment ref="C37" authorId="0">
      <text>
        <r>
          <rPr>
            <b val="true"/>
            <sz val="8"/>
            <color rgb="FF000000"/>
            <rFont val="Tahoma"/>
            <family val="0"/>
          </rPr>
          <t xml:space="preserve">1387-E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6</xdr:colOff>
                <xdr:row>35</xdr:row>
                <xdr:rowOff>7</xdr:rowOff>
              </xdr:from>
              <xdr:to>
                <xdr:col>4</xdr:col>
                <xdr:colOff>55</xdr:colOff>
                <xdr:row>39</xdr:row>
                <xdr:rowOff>9</xdr:rowOff>
              </xdr:to>
            </anchor>
          </commentPr>
        </mc:Choice>
        <mc:Fallback/>
      </mc:AlternateContent>
    </comment>
    <comment ref="C60" authorId="0">
      <text>
        <r>
          <rPr>
            <b val="true"/>
            <sz val="8"/>
            <color rgb="FF000000"/>
            <rFont val="Tahoma"/>
            <family val="0"/>
          </rPr>
          <t xml:space="preserve">1356-E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6</xdr:colOff>
                <xdr:row>58</xdr:row>
                <xdr:rowOff>7</xdr:rowOff>
              </xdr:from>
              <xdr:to>
                <xdr:col>4</xdr:col>
                <xdr:colOff>55</xdr:colOff>
                <xdr:row>62</xdr:row>
                <xdr:rowOff>8</xdr:rowOff>
              </xdr:to>
            </anchor>
          </commentPr>
        </mc:Choice>
        <mc:Fallback/>
      </mc:AlternateContent>
    </comment>
    <comment ref="D8" authorId="0">
      <text>
        <r>
          <rPr>
            <b val="true"/>
            <sz val="8"/>
            <color rgb="FF000000"/>
            <rFont val="Tahoma"/>
            <family val="0"/>
          </rPr>
          <t xml:space="preserve">1423-E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</xdr:colOff>
                <xdr:row>6</xdr:row>
                <xdr:rowOff>7</xdr:rowOff>
              </xdr:from>
              <xdr:to>
                <xdr:col>5</xdr:col>
                <xdr:colOff>46</xdr:colOff>
                <xdr:row>10</xdr:row>
                <xdr:rowOff>13</xdr:rowOff>
              </xdr:to>
            </anchor>
          </commentPr>
        </mc:Choice>
        <mc:Fallback/>
      </mc:AlternateContent>
    </comment>
    <comment ref="D14" authorId="0">
      <text>
        <r>
          <rPr>
            <b val="true"/>
            <sz val="8"/>
            <color rgb="FF000000"/>
            <rFont val="Tahoma"/>
            <family val="0"/>
          </rPr>
          <t xml:space="preserve">1414-E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</xdr:colOff>
                <xdr:row>12</xdr:row>
                <xdr:rowOff>7</xdr:rowOff>
              </xdr:from>
              <xdr:to>
                <xdr:col>5</xdr:col>
                <xdr:colOff>46</xdr:colOff>
                <xdr:row>16</xdr:row>
                <xdr:rowOff>14</xdr:rowOff>
              </xdr:to>
            </anchor>
          </commentPr>
        </mc:Choice>
        <mc:Fallback/>
      </mc:AlternateContent>
    </comment>
    <comment ref="D15" authorId="0">
      <text>
        <r>
          <rPr>
            <b val="true"/>
            <sz val="8"/>
            <color rgb="FF000000"/>
            <rFont val="Tahoma"/>
            <family val="0"/>
          </rPr>
          <t xml:space="preserve">1420-E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</xdr:colOff>
                <xdr:row>13</xdr:row>
                <xdr:rowOff>7</xdr:rowOff>
              </xdr:from>
              <xdr:to>
                <xdr:col>5</xdr:col>
                <xdr:colOff>46</xdr:colOff>
                <xdr:row>17</xdr:row>
                <xdr:rowOff>11</xdr:rowOff>
              </xdr:to>
            </anchor>
          </commentPr>
        </mc:Choice>
        <mc:Fallback/>
      </mc:AlternateContent>
    </comment>
    <comment ref="D60" authorId="0">
      <text>
        <r>
          <rPr>
            <b val="true"/>
            <sz val="8"/>
            <color rgb="FF000000"/>
            <rFont val="Tahoma"/>
            <family val="0"/>
          </rPr>
          <t xml:space="preserve">1398-E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</xdr:colOff>
                <xdr:row>58</xdr:row>
                <xdr:rowOff>7</xdr:rowOff>
              </xdr:from>
              <xdr:to>
                <xdr:col>5</xdr:col>
                <xdr:colOff>46</xdr:colOff>
                <xdr:row>62</xdr:row>
                <xdr:rowOff>8</xdr:rowOff>
              </xdr:to>
            </anchor>
          </commentPr>
        </mc:Choice>
        <mc:Fallback/>
      </mc:AlternateContent>
    </comment>
    <comment ref="E14" authorId="0">
      <text>
        <r>
          <rPr>
            <b val="true"/>
            <sz val="8"/>
            <color rgb="FF000000"/>
            <rFont val="Tahoma"/>
            <family val="0"/>
          </rPr>
          <t xml:space="preserve">1494-E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6</xdr:colOff>
                <xdr:row>12</xdr:row>
                <xdr:rowOff>7</xdr:rowOff>
              </xdr:from>
              <xdr:to>
                <xdr:col>6</xdr:col>
                <xdr:colOff>66</xdr:colOff>
                <xdr:row>16</xdr:row>
                <xdr:rowOff>14</xdr:rowOff>
              </xdr:to>
            </anchor>
          </commentPr>
        </mc:Choice>
        <mc:Fallback/>
      </mc:AlternateContent>
    </comment>
    <comment ref="E15" authorId="0">
      <text>
        <r>
          <rPr>
            <b val="true"/>
            <sz val="8"/>
            <color rgb="FF000000"/>
            <rFont val="Tahoma"/>
            <family val="0"/>
          </rPr>
          <t xml:space="preserve">1420-E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6</xdr:colOff>
                <xdr:row>13</xdr:row>
                <xdr:rowOff>7</xdr:rowOff>
              </xdr:from>
              <xdr:to>
                <xdr:col>6</xdr:col>
                <xdr:colOff>66</xdr:colOff>
                <xdr:row>17</xdr:row>
                <xdr:rowOff>11</xdr:rowOff>
              </xdr:to>
            </anchor>
          </commentPr>
        </mc:Choice>
        <mc:Fallback/>
      </mc:AlternateContent>
    </comment>
    <comment ref="F15" authorId="0">
      <text>
        <r>
          <rPr>
            <b val="true"/>
            <sz val="8"/>
            <color rgb="FF000000"/>
            <rFont val="Tahoma"/>
            <family val="0"/>
          </rPr>
          <t xml:space="preserve">1420-E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6</xdr:colOff>
                <xdr:row>13</xdr:row>
                <xdr:rowOff>7</xdr:rowOff>
              </xdr:from>
              <xdr:to>
                <xdr:col>7</xdr:col>
                <xdr:colOff>66</xdr:colOff>
                <xdr:row>17</xdr:row>
                <xdr:rowOff>11</xdr:rowOff>
              </xdr:to>
            </anchor>
          </commentPr>
        </mc:Choice>
        <mc:Fallback/>
      </mc:AlternateContent>
    </comment>
    <comment ref="G15" authorId="0">
      <text>
        <r>
          <rPr>
            <b val="true"/>
            <sz val="8"/>
            <color rgb="FF000000"/>
            <rFont val="Tahoma"/>
            <family val="0"/>
          </rPr>
          <t xml:space="preserve">Tamara Johnson:
</t>
        </r>
        <r>
          <rPr>
            <sz val="8"/>
            <color rgb="FF000000"/>
            <rFont val="Tahoma"/>
            <family val="0"/>
          </rPr>
          <t xml:space="preserve">cost was recovered in a generation balancing account; will go back to distribution after rate freeze ends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13</xdr:row>
                <xdr:rowOff>7</xdr:rowOff>
              </xdr:from>
              <xdr:to>
                <xdr:col>9</xdr:col>
                <xdr:colOff>67</xdr:colOff>
                <xdr:row>17</xdr:row>
                <xdr:rowOff>7</xdr:rowOff>
              </xdr:to>
            </anchor>
          </commentPr>
        </mc:Choice>
        <mc:Fallback/>
      </mc:AlternateContent>
    </comment>
    <comment ref="G42" authorId="0">
      <text>
        <r>
          <rPr>
            <b val="true"/>
            <sz val="8"/>
            <color rgb="FF000000"/>
            <rFont val="Tahoma"/>
            <family val="0"/>
          </rPr>
          <t xml:space="preserve">SONGS ICIP Expires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6</xdr:colOff>
                <xdr:row>40</xdr:row>
                <xdr:rowOff>7</xdr:rowOff>
              </xdr:from>
              <xdr:to>
                <xdr:col>8</xdr:col>
                <xdr:colOff>66</xdr:colOff>
                <xdr:row>44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6" authorId="0">
      <text>
        <r>
          <rPr>
            <b val="true"/>
            <sz val="8"/>
            <color rgb="FF000000"/>
            <rFont val="Tahoma"/>
            <family val="0"/>
          </rPr>
          <t xml:space="preserve">1157-E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4</xdr:row>
                <xdr:rowOff>7</xdr:rowOff>
              </xdr:from>
              <xdr:to>
                <xdr:col>4</xdr:col>
                <xdr:colOff>72</xdr:colOff>
                <xdr:row>8</xdr:row>
                <xdr:rowOff>12</xdr:rowOff>
              </xdr:to>
            </anchor>
          </commentPr>
        </mc:Choice>
        <mc:Fallback/>
      </mc:AlternateContent>
    </comment>
    <comment ref="C7" authorId="0">
      <text>
        <r>
          <rPr>
            <b val="true"/>
            <sz val="8"/>
            <color rgb="FF000000"/>
            <rFont val="Tahoma"/>
            <family val="0"/>
          </rPr>
          <t xml:space="preserve">1141-E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5</xdr:row>
                <xdr:rowOff>7</xdr:rowOff>
              </xdr:from>
              <xdr:to>
                <xdr:col>4</xdr:col>
                <xdr:colOff>72</xdr:colOff>
                <xdr:row>9</xdr:row>
                <xdr:rowOff>12</xdr:rowOff>
              </xdr:to>
            </anchor>
          </commentPr>
        </mc:Choice>
        <mc:Fallback/>
      </mc:AlternateContent>
    </comment>
    <comment ref="C8" authorId="0">
      <text>
        <r>
          <rPr>
            <b val="true"/>
            <sz val="8"/>
            <color rgb="FF000000"/>
            <rFont val="Tahoma"/>
            <family val="0"/>
          </rPr>
          <t xml:space="preserve">1174-E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6</xdr:row>
                <xdr:rowOff>7</xdr:rowOff>
              </xdr:from>
              <xdr:to>
                <xdr:col>4</xdr:col>
                <xdr:colOff>72</xdr:colOff>
                <xdr:row>10</xdr:row>
                <xdr:rowOff>11</xdr:rowOff>
              </xdr:to>
            </anchor>
          </commentPr>
        </mc:Choice>
        <mc:Fallback/>
      </mc:AlternateContent>
    </comment>
    <comment ref="C16" authorId="0">
      <text>
        <r>
          <rPr>
            <b val="true"/>
            <sz val="8"/>
            <color rgb="FF000000"/>
            <rFont val="Tahoma"/>
            <family val="0"/>
          </rPr>
          <t xml:space="preserve">1174-E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14</xdr:row>
                <xdr:rowOff>7</xdr:rowOff>
              </xdr:from>
              <xdr:to>
                <xdr:col>4</xdr:col>
                <xdr:colOff>72</xdr:colOff>
                <xdr:row>18</xdr:row>
                <xdr:rowOff>9</xdr:rowOff>
              </xdr:to>
            </anchor>
          </commentPr>
        </mc:Choice>
        <mc:Fallback/>
      </mc:AlternateContent>
    </comment>
    <comment ref="C21" authorId="0">
      <text>
        <r>
          <rPr>
            <b val="true"/>
            <sz val="8"/>
            <color rgb="FF000000"/>
            <rFont val="Tahoma"/>
            <family val="0"/>
          </rPr>
          <t xml:space="preserve">1174-E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19</xdr:row>
                <xdr:rowOff>11</xdr:rowOff>
              </xdr:from>
              <xdr:to>
                <xdr:col>4</xdr:col>
                <xdr:colOff>72</xdr:colOff>
                <xdr:row>23</xdr:row>
                <xdr:rowOff>13</xdr:rowOff>
              </xdr:to>
            </anchor>
          </commentPr>
        </mc:Choice>
        <mc:Fallback/>
      </mc:AlternateContent>
    </comment>
    <comment ref="C23" authorId="0">
      <text>
        <r>
          <rPr>
            <b val="true"/>
            <sz val="8"/>
            <color rgb="FF000000"/>
            <rFont val="Tahoma"/>
            <family val="0"/>
          </rPr>
          <t xml:space="preserve">1174-E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21</xdr:row>
                <xdr:rowOff>13</xdr:rowOff>
              </xdr:from>
              <xdr:to>
                <xdr:col>4</xdr:col>
                <xdr:colOff>72</xdr:colOff>
                <xdr:row>25</xdr:row>
                <xdr:rowOff>11</xdr:rowOff>
              </xdr:to>
            </anchor>
          </commentPr>
        </mc:Choice>
        <mc:Fallback/>
      </mc:AlternateContent>
    </comment>
    <comment ref="C27" authorId="0">
      <text>
        <r>
          <rPr>
            <b val="true"/>
            <sz val="8"/>
            <color rgb="FF000000"/>
            <rFont val="Tahoma"/>
            <family val="0"/>
          </rPr>
          <t xml:space="preserve">1138-E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25</xdr:row>
                <xdr:rowOff>11</xdr:rowOff>
              </xdr:from>
              <xdr:to>
                <xdr:col>4</xdr:col>
                <xdr:colOff>72</xdr:colOff>
                <xdr:row>30</xdr:row>
                <xdr:rowOff>3</xdr:rowOff>
              </xdr:to>
            </anchor>
          </commentPr>
        </mc:Choice>
        <mc:Fallback/>
      </mc:AlternateContent>
    </comment>
    <comment ref="C37" authorId="0">
      <text>
        <r>
          <rPr>
            <b val="true"/>
            <sz val="8"/>
            <color rgb="FF000000"/>
            <rFont val="Tahoma"/>
            <family val="0"/>
          </rPr>
          <t xml:space="preserve">1174-E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35</xdr:row>
                <xdr:rowOff>9</xdr:rowOff>
              </xdr:from>
              <xdr:to>
                <xdr:col>4</xdr:col>
                <xdr:colOff>72</xdr:colOff>
                <xdr:row>39</xdr:row>
                <xdr:rowOff>18</xdr:rowOff>
              </xdr:to>
            </anchor>
          </commentPr>
        </mc:Choice>
        <mc:Fallback/>
      </mc:AlternateContent>
    </comment>
    <comment ref="C38" authorId="0">
      <text>
        <r>
          <rPr>
            <b val="true"/>
            <sz val="8"/>
            <color rgb="FF000000"/>
            <rFont val="Tahoma"/>
            <family val="0"/>
          </rPr>
          <t xml:space="preserve">1174-E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36</xdr:row>
                <xdr:rowOff>10</xdr:rowOff>
              </xdr:from>
              <xdr:to>
                <xdr:col>4</xdr:col>
                <xdr:colOff>72</xdr:colOff>
                <xdr:row>40</xdr:row>
                <xdr:rowOff>12</xdr:rowOff>
              </xdr:to>
            </anchor>
          </commentPr>
        </mc:Choice>
        <mc:Fallback/>
      </mc:AlternateContent>
    </comment>
    <comment ref="D7" authorId="0">
      <text>
        <r>
          <rPr>
            <b val="true"/>
            <sz val="8"/>
            <color rgb="FF000000"/>
            <rFont val="Tahoma"/>
            <family val="0"/>
          </rPr>
          <t xml:space="preserve">1205-E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5</xdr:row>
                <xdr:rowOff>7</xdr:rowOff>
              </xdr:from>
              <xdr:to>
                <xdr:col>6</xdr:col>
                <xdr:colOff>4</xdr:colOff>
                <xdr:row>9</xdr:row>
                <xdr:rowOff>12</xdr:rowOff>
              </xdr:to>
            </anchor>
          </commentPr>
        </mc:Choice>
        <mc:Fallback/>
      </mc:AlternateContent>
    </comment>
    <comment ref="D8" authorId="0">
      <text>
        <r>
          <rPr>
            <b val="true"/>
            <sz val="8"/>
            <color rgb="FF000000"/>
            <rFont val="Tahoma"/>
            <family val="0"/>
          </rPr>
          <t xml:space="preserve">1205-E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6</xdr:row>
                <xdr:rowOff>7</xdr:rowOff>
              </xdr:from>
              <xdr:to>
                <xdr:col>6</xdr:col>
                <xdr:colOff>4</xdr:colOff>
                <xdr:row>10</xdr:row>
                <xdr:rowOff>11</xdr:rowOff>
              </xdr:to>
            </anchor>
          </commentPr>
        </mc:Choice>
        <mc:Fallback/>
      </mc:AlternateContent>
    </comment>
    <comment ref="D16" authorId="0">
      <text>
        <r>
          <rPr>
            <sz val="8"/>
            <color rgb="FF000000"/>
            <rFont val="Tahoma"/>
            <family val="0"/>
          </rPr>
          <t xml:space="preserve">1201-E, 1235-E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14</xdr:row>
                <xdr:rowOff>7</xdr:rowOff>
              </xdr:from>
              <xdr:to>
                <xdr:col>6</xdr:col>
                <xdr:colOff>4</xdr:colOff>
                <xdr:row>18</xdr:row>
                <xdr:rowOff>9</xdr:rowOff>
              </xdr:to>
            </anchor>
          </commentPr>
        </mc:Choice>
        <mc:Fallback/>
      </mc:AlternateContent>
    </comment>
    <comment ref="D27" authorId="0">
      <text>
        <r>
          <rPr>
            <b val="true"/>
            <sz val="8"/>
            <color rgb="FF000000"/>
            <rFont val="Tahoma"/>
            <family val="0"/>
          </rPr>
          <t xml:space="preserve">1204-E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25</xdr:row>
                <xdr:rowOff>11</xdr:rowOff>
              </xdr:from>
              <xdr:to>
                <xdr:col>6</xdr:col>
                <xdr:colOff>4</xdr:colOff>
                <xdr:row>30</xdr:row>
                <xdr:rowOff>3</xdr:rowOff>
              </xdr:to>
            </anchor>
          </commentPr>
        </mc:Choice>
        <mc:Fallback/>
      </mc:AlternateContent>
    </comment>
    <comment ref="D37" authorId="0">
      <text>
        <r>
          <rPr>
            <b val="true"/>
            <sz val="8"/>
            <color rgb="FF000000"/>
            <rFont val="Tahoma"/>
            <family val="0"/>
          </rPr>
          <t xml:space="preserve">1184-E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35</xdr:row>
                <xdr:rowOff>9</xdr:rowOff>
              </xdr:from>
              <xdr:to>
                <xdr:col>6</xdr:col>
                <xdr:colOff>4</xdr:colOff>
                <xdr:row>39</xdr:row>
                <xdr:rowOff>18</xdr:rowOff>
              </xdr:to>
            </anchor>
          </commentPr>
        </mc:Choice>
        <mc:Fallback/>
      </mc:AlternateContent>
    </comment>
    <comment ref="D38" authorId="0">
      <text>
        <r>
          <rPr>
            <b val="true"/>
            <sz val="8"/>
            <color rgb="FF000000"/>
            <rFont val="Tahoma"/>
            <family val="0"/>
          </rPr>
          <t xml:space="preserve">1184-E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36</xdr:row>
                <xdr:rowOff>10</xdr:rowOff>
              </xdr:from>
              <xdr:to>
                <xdr:col>6</xdr:col>
                <xdr:colOff>4</xdr:colOff>
                <xdr:row>40</xdr:row>
                <xdr:rowOff>12</xdr:rowOff>
              </xdr:to>
            </anchor>
          </commentPr>
        </mc:Choice>
        <mc:Fallback/>
      </mc:AlternateContent>
    </comment>
    <comment ref="E16" authorId="0">
      <text>
        <r>
          <rPr>
            <b val="true"/>
            <sz val="8"/>
            <color rgb="FF000000"/>
            <rFont val="Tahoma"/>
            <family val="0"/>
          </rPr>
          <t xml:space="preserve">1193-E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14</xdr:row>
                <xdr:rowOff>7</xdr:rowOff>
              </xdr:from>
              <xdr:to>
                <xdr:col>7</xdr:col>
                <xdr:colOff>4</xdr:colOff>
                <xdr:row>18</xdr:row>
                <xdr:rowOff>9</xdr:rowOff>
              </xdr:to>
            </anchor>
          </commentPr>
        </mc:Choice>
        <mc:Fallback/>
      </mc:AlternateContent>
    </comment>
    <comment ref="E31" authorId="0">
      <text>
        <r>
          <rPr>
            <b val="true"/>
            <sz val="8"/>
            <color rgb="FF000000"/>
            <rFont val="Tahoma"/>
            <family val="0"/>
          </rPr>
          <t xml:space="preserve">PNM Contract expires April 30, 2001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29</xdr:row>
                <xdr:rowOff>10</xdr:rowOff>
              </xdr:from>
              <xdr:to>
                <xdr:col>7</xdr:col>
                <xdr:colOff>4</xdr:colOff>
                <xdr:row>33</xdr:row>
                <xdr:rowOff>11</xdr:rowOff>
              </xdr:to>
            </anchor>
          </commentPr>
        </mc:Choice>
        <mc:Fallback/>
      </mc:AlternateContent>
    </comment>
    <comment ref="E32" authorId="0">
      <text>
        <r>
          <rPr>
            <b val="true"/>
            <sz val="8"/>
            <color rgb="FF000000"/>
            <rFont val="Tahoma"/>
            <family val="0"/>
          </rPr>
          <t xml:space="preserve">D.00-10-048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30</xdr:row>
                <xdr:rowOff>11</xdr:rowOff>
              </xdr:from>
              <xdr:to>
                <xdr:col>7</xdr:col>
                <xdr:colOff>4</xdr:colOff>
                <xdr:row>34</xdr:row>
                <xdr:rowOff>7</xdr:rowOff>
              </xdr:to>
            </anchor>
          </commentPr>
        </mc:Choice>
        <mc:Fallback/>
      </mc:AlternateContent>
    </comment>
    <comment ref="G30" authorId="0">
      <text>
        <r>
          <rPr>
            <b val="true"/>
            <sz val="8"/>
            <color rgb="FF000000"/>
            <rFont val="Tahoma"/>
            <family val="0"/>
          </rPr>
          <t xml:space="preserve">SONGS ICIP Expires December 31, 2003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28</xdr:row>
                <xdr:rowOff>9</xdr:rowOff>
              </xdr:from>
              <xdr:to>
                <xdr:col>9</xdr:col>
                <xdr:colOff>21</xdr:colOff>
                <xdr:row>32</xdr:row>
                <xdr:rowOff>16</xdr:rowOff>
              </xdr:to>
            </anchor>
          </commentPr>
        </mc:Choice>
        <mc:Fallback/>
      </mc:AlternateContent>
    </comment>
    <comment ref="I31" authorId="0">
      <text>
        <r>
          <rPr>
            <b val="true"/>
            <sz val="8"/>
            <color rgb="FF000000"/>
            <rFont val="Tahoma"/>
            <family val="0"/>
          </rPr>
          <t xml:space="preserve">Tamara Johnson:
</t>
        </r>
        <r>
          <rPr>
            <sz val="8"/>
            <color rgb="FF000000"/>
            <rFont val="Tahoma"/>
            <family val="0"/>
          </rPr>
          <t xml:space="preserve">Changes per Roger Yang (with Scott Stoness) Dec 20/00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29</xdr:row>
                <xdr:rowOff>7</xdr:rowOff>
              </xdr:from>
              <xdr:to>
                <xdr:col>11</xdr:col>
                <xdr:colOff>22</xdr:colOff>
                <xdr:row>33</xdr:row>
                <xdr:rowOff>11</xdr:rowOff>
              </xdr:to>
            </anchor>
          </commentPr>
        </mc:Choice>
        <mc:Fallback/>
      </mc:AlternateContent>
    </comment>
    <comment ref="Q31" authorId="0">
      <text>
        <r>
          <rPr>
            <b val="true"/>
            <sz val="8"/>
            <color rgb="FF000000"/>
            <rFont val="Tahoma"/>
            <family val="0"/>
          </rPr>
          <t xml:space="preserve">PGE Contract expires on December 31, 2013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29</xdr:row>
                <xdr:rowOff>7</xdr:rowOff>
              </xdr:from>
              <xdr:to>
                <xdr:col>19</xdr:col>
                <xdr:colOff>18</xdr:colOff>
                <xdr:row>33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<sst xmlns="http://schemas.openxmlformats.org/spreadsheetml/2006/main" count="231" uniqueCount="79">
  <si>
    <t xml:space="preserve">CTC/Other Scalars</t>
  </si>
  <si>
    <t xml:space="preserve">PG&amp;E</t>
  </si>
  <si>
    <t xml:space="preserve">SCE</t>
  </si>
  <si>
    <t xml:space="preserve">SDG&amp;E</t>
  </si>
  <si>
    <t xml:space="preserve">CTC Scalars -- Backup Calculations</t>
  </si>
  <si>
    <t xml:space="preserve">Fcst MWh</t>
  </si>
  <si>
    <t xml:space="preserve">load growth</t>
  </si>
  <si>
    <t xml:space="preserve">Nuclear Decommissioning</t>
  </si>
  <si>
    <t xml:space="preserve">Public Goods</t>
  </si>
  <si>
    <t xml:space="preserve">QF</t>
  </si>
  <si>
    <t xml:space="preserve">Adder for Risk (per Roger Yang Dec 18/00)</t>
  </si>
  <si>
    <t xml:space="preserve">CTC Total</t>
  </si>
  <si>
    <t xml:space="preserve">CTC Rate</t>
  </si>
  <si>
    <t xml:space="preserve">CTC Scalar </t>
  </si>
  <si>
    <t xml:space="preserve">CTC Scalar CURRENTLY IN USE</t>
  </si>
  <si>
    <t xml:space="preserve">QF &amp; Interutility</t>
  </si>
  <si>
    <t xml:space="preserve">RIC</t>
  </si>
  <si>
    <t xml:space="preserve">UNBUNDLED REVENUE REQUIREMENTS</t>
  </si>
  <si>
    <t xml:space="preserve">AL1766-E</t>
  </si>
  <si>
    <t xml:space="preserve">Forecast</t>
  </si>
  <si>
    <t xml:space="preserve">SALES (GWH)</t>
  </si>
  <si>
    <t xml:space="preserve">Transmission (Including RMR &amp; TRBAA)</t>
  </si>
  <si>
    <t xml:space="preserve">Transmission </t>
  </si>
  <si>
    <t xml:space="preserve">TRBAA</t>
  </si>
  <si>
    <t xml:space="preserve">Reliability Must Run</t>
  </si>
  <si>
    <t xml:space="preserve">AB1890 TAC</t>
  </si>
  <si>
    <t xml:space="preserve">Total Transmission</t>
  </si>
  <si>
    <t xml:space="preserve">Average T-rate ($/MWh)</t>
  </si>
  <si>
    <t xml:space="preserve">T scalar (currently in use)</t>
  </si>
  <si>
    <t xml:space="preserve">Distribution</t>
  </si>
  <si>
    <t xml:space="preserve">Base</t>
  </si>
  <si>
    <t xml:space="preserve">Other</t>
  </si>
  <si>
    <t xml:space="preserve">Distribution Total</t>
  </si>
  <si>
    <t xml:space="preserve">CTC</t>
  </si>
  <si>
    <t xml:space="preserve">Nuclear</t>
  </si>
  <si>
    <t xml:space="preserve">Interutility Contracts</t>
  </si>
  <si>
    <t xml:space="preserve">Total CTC</t>
  </si>
  <si>
    <t xml:space="preserve">PUC Reimbursement Fee</t>
  </si>
  <si>
    <t xml:space="preserve">CEC State Surcharge Tax</t>
  </si>
  <si>
    <t xml:space="preserve">Fixed Transition Amount</t>
  </si>
  <si>
    <t xml:space="preserve">UNBUNDLED SCALARS - B01</t>
  </si>
  <si>
    <t xml:space="preserve">ND &amp; PG (Including CTC)</t>
  </si>
  <si>
    <t xml:space="preserve">CEC</t>
  </si>
  <si>
    <t xml:space="preserve">UNBUNDLED CUMULATIVE SCALARS - B97</t>
  </si>
  <si>
    <r>
      <rPr>
        <b val="true"/>
        <sz val="10"/>
        <rFont val="Arial"/>
        <family val="2"/>
      </rPr>
      <t xml:space="preserve">UNBUNDLED CUMULATIVE SCALARS - B97  </t>
    </r>
    <r>
      <rPr>
        <b val="true"/>
        <i val="true"/>
        <sz val="14"/>
        <rFont val="Arial"/>
        <family val="2"/>
      </rPr>
      <t xml:space="preserve">Reflecting Dave Foti's T&amp;D Cost Forecast</t>
    </r>
  </si>
  <si>
    <t xml:space="preserve">CTC/Other</t>
  </si>
  <si>
    <t xml:space="preserve">last updated</t>
  </si>
  <si>
    <t xml:space="preserve">Notes:</t>
  </si>
  <si>
    <t xml:space="preserve">PUC Reimbursement Fee recovered in the Distribution Rate</t>
  </si>
  <si>
    <t xml:space="preserve">The franchise fees for commodity are currently in the Distribution Rate</t>
  </si>
  <si>
    <t xml:space="preserve">City User Taxes are not reflected and should be passed through to customers.</t>
  </si>
  <si>
    <t xml:space="preserve">AL1245-E-B</t>
  </si>
  <si>
    <t xml:space="preserve">RCRA &amp; Incremental Return</t>
  </si>
  <si>
    <t xml:space="preserve">recalculate rates</t>
  </si>
  <si>
    <t xml:space="preserve">SONGS 1 Shutdown O&amp;M</t>
  </si>
  <si>
    <t xml:space="preserve">DOE D&amp;D Fees</t>
  </si>
  <si>
    <t xml:space="preserve">Spent Nuclear Fuel Storage Fee</t>
  </si>
  <si>
    <t xml:space="preserve">DSM</t>
  </si>
  <si>
    <t xml:space="preserve">RD&amp;D</t>
  </si>
  <si>
    <t xml:space="preserve">R&amp;D Expense</t>
  </si>
  <si>
    <t xml:space="preserve">Renewables</t>
  </si>
  <si>
    <t xml:space="preserve">LIEE</t>
  </si>
  <si>
    <t xml:space="preserve">CARE Admin Costs</t>
  </si>
  <si>
    <t xml:space="preserve">Intervenor Compensation</t>
  </si>
  <si>
    <t xml:space="preserve">FF&amp;U</t>
  </si>
  <si>
    <t xml:space="preserve">State Surcharge Tax</t>
  </si>
  <si>
    <t xml:space="preserve">PUCF &amp; CEC</t>
  </si>
  <si>
    <t xml:space="preserve">CEC &amp; PUCF</t>
  </si>
  <si>
    <t xml:space="preserve">AL-1042</t>
  </si>
  <si>
    <t xml:space="preserve">PBR Adjustment</t>
  </si>
  <si>
    <t xml:space="preserve">RIC Adjustment</t>
  </si>
  <si>
    <t xml:space="preserve">QF &amp; PP</t>
  </si>
  <si>
    <t xml:space="preserve">Other (RIC)</t>
  </si>
  <si>
    <t xml:space="preserve">IMC RIC</t>
  </si>
  <si>
    <t xml:space="preserve">EMC RIC</t>
  </si>
  <si>
    <t xml:space="preserve">Total RIC</t>
  </si>
  <si>
    <t xml:space="preserve">CEC &amp; PUC</t>
  </si>
  <si>
    <t xml:space="preserve">The franchise fees for commodity are not shown, but should be included in Rate Engine Rates.</t>
  </si>
  <si>
    <t xml:space="preserve">The City San Diego franchise fee surcharge is not shown, but should be included in Rate Engine Rates.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</si>
</sst>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_(* #,##0.00_);_(* \(#,##0.00\);_(* \-??_);_(@_)"/>
    <numFmt numFmtId="166" formatCode="_(* #,##0_);_(* \(#,##0\);_(* \-??_);_(@_)"/>
    <numFmt numFmtId="167" formatCode="0.00%"/>
    <numFmt numFmtId="168" formatCode="_(* #,##0.000_);_(* \(#,##0.000\);_(* \-??_);_(@_)"/>
    <numFmt numFmtId="169" formatCode="[$-409]m/d/yyyy\ h:mm"/>
    <numFmt numFmtId="170" formatCode="_(* #,##0.0000_);_(* \(#,##0.0000\);_(* \-??_);_(@_)"/>
    <numFmt numFmtId="171" formatCode="_(* #,##0.00000_);_(* \(#,##0.00000\);_(* \-??_);_(@_)"/>
    <numFmt numFmtId="172" formatCode="0%"/>
    <numFmt numFmtId="173" formatCode="0.0%"/>
  </numFmts>
  <fonts count="3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2"/>
    </font>
    <font>
      <b val="true"/>
      <sz val="12"/>
      <name val="Arial"/>
      <family val="2"/>
    </font>
    <font>
      <sz val="12"/>
      <color rgb="FFFF0000"/>
      <name val="Arial"/>
      <family val="2"/>
    </font>
    <font>
      <sz val="12"/>
      <color rgb="FF000080"/>
      <name val="Arial"/>
      <family val="2"/>
    </font>
    <font>
      <sz val="12"/>
      <color rgb="FF0000FF"/>
      <name val="Arial"/>
      <family val="2"/>
    </font>
    <font>
      <i val="true"/>
      <sz val="12"/>
      <name val="Arial"/>
      <family val="2"/>
    </font>
    <font>
      <b val="true"/>
      <sz val="8"/>
      <color rgb="FF000000"/>
      <name val="Tahoma"/>
      <family val="0"/>
    </font>
    <font>
      <sz val="9"/>
      <color rgb="FF000000"/>
      <name val="Tahoma"/>
      <family val="2"/>
    </font>
    <font>
      <sz val="8"/>
      <color rgb="FF000000"/>
      <name val="Tahoma"/>
      <family val="0"/>
    </font>
    <font>
      <b val="true"/>
      <sz val="12"/>
      <color rgb="FF000000"/>
      <name val="Arial"/>
      <family val="2"/>
    </font>
    <font>
      <sz val="10.5"/>
      <color rgb="FF000000"/>
      <name val="Arial"/>
      <family val="2"/>
    </font>
    <font>
      <sz val="12"/>
      <color rgb="FF000000"/>
      <name val="Arial"/>
      <family val="2"/>
    </font>
    <font>
      <b val="true"/>
      <sz val="10"/>
      <name val="Arial"/>
      <family val="2"/>
    </font>
    <font>
      <i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4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  <font>
      <b val="true"/>
      <sz val="10"/>
      <color rgb="FF000000"/>
      <name val="Arial"/>
      <family val="2"/>
    </font>
    <font>
      <sz val="8"/>
      <color rgb="FF000000"/>
      <name val="Arial"/>
      <family val="2"/>
    </font>
    <font>
      <b val="true"/>
      <sz val="9"/>
      <color rgb="FF000000"/>
      <name val="Arial"/>
      <family val="2"/>
    </font>
    <font>
      <sz val="5.5"/>
      <color rgb="FF000000"/>
      <name val="Arial"/>
      <family val="2"/>
    </font>
    <font>
      <sz val="10"/>
      <name val="Arial"/>
      <family val="2"/>
    </font>
    <font>
      <b val="true"/>
      <sz val="8"/>
      <color rgb="FF000000"/>
      <name val="Arial"/>
      <family val="2"/>
    </font>
    <font>
      <sz val="5"/>
      <color rgb="FF000000"/>
      <name val="Arial"/>
      <family val="2"/>
    </font>
    <font>
      <sz val="4.75"/>
      <color rgb="FF000000"/>
      <name val="Arial"/>
      <family val="2"/>
    </font>
    <font>
      <sz val="4.25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CCFFFF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</fills>
  <borders count="34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medium">
        <color rgb="FFFF0000"/>
      </right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>
        <color rgb="FFFF0000"/>
      </right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>
        <color rgb="FFFF0000"/>
      </right>
      <top style="medium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>
        <color rgb="FFFF0000"/>
      </right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>
        <color rgb="FFFF0000"/>
      </right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</cellStyleXfs>
  <cellXfs count="10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4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5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6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6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5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5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5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5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5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5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5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5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6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6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0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6" fillId="0" borderId="1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4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0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PG&amp;E CTC/Other Scalar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'CTC Derivation'!$F$15</c:f>
              <c:strCache>
                <c:ptCount val="1"/>
                <c:pt idx="0">
                  <c:v>CTC Scalar 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'CTC Derivation'!$G$5:$W$5</c:f>
              <c:strCache>
                <c:ptCount val="17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</c:strCache>
            </c:strRef>
          </c:cat>
          <c:val>
            <c:numRef>
              <c:f>'CTC Derivation'!$G$15:$W$15</c:f>
              <c:numCache>
                <c:formatCode>_(* #,##0.00_);_(* \(#,##0.00\);_(* \-??_);_(@_)</c:formatCode>
                <c:ptCount val="17"/>
                <c:pt idx="0">
                  <c:v>1</c:v>
                </c:pt>
                <c:pt idx="1">
                  <c:v>0.756162351641005</c:v>
                </c:pt>
                <c:pt idx="2">
                  <c:v>0.744834004675647</c:v>
                </c:pt>
                <c:pt idx="3">
                  <c:v>2.65863397833701</c:v>
                </c:pt>
                <c:pt idx="4">
                  <c:v>2.46353821800626</c:v>
                </c:pt>
                <c:pt idx="5">
                  <c:v>2.42077539689338</c:v>
                </c:pt>
                <c:pt idx="6">
                  <c:v>2.35573295796515</c:v>
                </c:pt>
                <c:pt idx="7">
                  <c:v>2.30566491850547</c:v>
                </c:pt>
                <c:pt idx="8">
                  <c:v>2.2733644287007</c:v>
                </c:pt>
                <c:pt idx="9">
                  <c:v>2.17913718085902</c:v>
                </c:pt>
                <c:pt idx="10">
                  <c:v>2.12019925953983</c:v>
                </c:pt>
                <c:pt idx="11">
                  <c:v>2.03321132530659</c:v>
                </c:pt>
                <c:pt idx="12">
                  <c:v>1.96093810919252</c:v>
                </c:pt>
                <c:pt idx="13">
                  <c:v>1.91289629826106</c:v>
                </c:pt>
                <c:pt idx="14">
                  <c:v>1.8491984057045</c:v>
                </c:pt>
                <c:pt idx="15">
                  <c:v>1.80976205589035</c:v>
                </c:pt>
                <c:pt idx="16">
                  <c:v>1.7460236071686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'CTC Derivation'!$F$16</c:f>
              <c:strCache>
                <c:ptCount val="1"/>
                <c:pt idx="0">
                  <c:v>CTC Scalar CURRENTLY IN USE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'CTC Derivation'!$G$5:$W$5</c:f>
              <c:strCache>
                <c:ptCount val="17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</c:strCache>
            </c:strRef>
          </c:cat>
          <c:val>
            <c:numRef>
              <c:f>'CTC Derivation'!$G$16:$W$16</c:f>
              <c:numCache>
                <c:formatCode>_(* #,##0.00_);_(* \(#,##0.00\);_(* \-??_);_(@_)</c:formatCode>
                <c:ptCount val="17"/>
                <c:pt idx="0">
                  <c:v>1</c:v>
                </c:pt>
                <c:pt idx="1">
                  <c:v>0.759200998426958</c:v>
                </c:pt>
                <c:pt idx="2">
                  <c:v>0.759200998426958</c:v>
                </c:pt>
                <c:pt idx="3">
                  <c:v>2.61570962415985</c:v>
                </c:pt>
                <c:pt idx="4">
                  <c:v>2.43995462877498</c:v>
                </c:pt>
                <c:pt idx="5">
                  <c:v>2.42502372564059</c:v>
                </c:pt>
                <c:pt idx="6">
                  <c:v>2.38399461785468</c:v>
                </c:pt>
                <c:pt idx="7">
                  <c:v>2.35800691618674</c:v>
                </c:pt>
                <c:pt idx="8">
                  <c:v>2.35116873155575</c:v>
                </c:pt>
                <c:pt idx="9">
                  <c:v>2.27027729748703</c:v>
                </c:pt>
                <c:pt idx="10">
                  <c:v>2.22841941732427</c:v>
                </c:pt>
                <c:pt idx="11">
                  <c:v>2.1501443038962</c:v>
                </c:pt>
                <c:pt idx="12">
                  <c:v>2.0869040964106</c:v>
                </c:pt>
                <c:pt idx="13">
                  <c:v>2.05168614552593</c:v>
                </c:pt>
                <c:pt idx="14">
                  <c:v>1.99448785117198</c:v>
                </c:pt>
                <c:pt idx="15">
                  <c:v>1.96671910141574</c:v>
                </c:pt>
                <c:pt idx="16">
                  <c:v>1.90494468350645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9329038"/>
        <c:axId val="76748825"/>
      </c:lineChart>
      <c:catAx>
        <c:axId val="6932903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748825"/>
        <c:crossesAt val="0"/>
        <c:auto val="1"/>
        <c:lblAlgn val="ctr"/>
        <c:lblOffset val="100"/>
        <c:noMultiLvlLbl val="0"/>
      </c:catAx>
      <c:valAx>
        <c:axId val="7674882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329038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SCE CTC/Other Scalar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'CTC Derivation'!$F$28</c:f>
              <c:strCache>
                <c:ptCount val="1"/>
                <c:pt idx="0">
                  <c:v>CTC Scalar 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'CTC Derivation'!$G$18:$W$18</c:f>
              <c:strCache>
                <c:ptCount val="17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</c:strCache>
            </c:strRef>
          </c:cat>
          <c:val>
            <c:numRef>
              <c:f>'CTC Derivation'!$G$28:$W$28</c:f>
              <c:numCache>
                <c:formatCode>_(* #,##0.00_);_(* \(#,##0.00\);_(* \-??_);_(@_)</c:formatCode>
                <c:ptCount val="17"/>
                <c:pt idx="0">
                  <c:v>1</c:v>
                </c:pt>
                <c:pt idx="1">
                  <c:v>0.728910996970041</c:v>
                </c:pt>
                <c:pt idx="2">
                  <c:v>0.716022590343851</c:v>
                </c:pt>
                <c:pt idx="3">
                  <c:v>3.54914680253051</c:v>
                </c:pt>
                <c:pt idx="4">
                  <c:v>2.65017669813692</c:v>
                </c:pt>
                <c:pt idx="5">
                  <c:v>2.61332438485667</c:v>
                </c:pt>
                <c:pt idx="6">
                  <c:v>2.56274801610242</c:v>
                </c:pt>
                <c:pt idx="7">
                  <c:v>2.44114041589854</c:v>
                </c:pt>
                <c:pt idx="8">
                  <c:v>2.34645640495411</c:v>
                </c:pt>
                <c:pt idx="9">
                  <c:v>2.31487605589972</c:v>
                </c:pt>
                <c:pt idx="10">
                  <c:v>1.94283563223011</c:v>
                </c:pt>
                <c:pt idx="11">
                  <c:v>1.81702155497828</c:v>
                </c:pt>
                <c:pt idx="12">
                  <c:v>1.71989788047484</c:v>
                </c:pt>
                <c:pt idx="13">
                  <c:v>1.67693077181882</c:v>
                </c:pt>
                <c:pt idx="14">
                  <c:v>1.64161631736153</c:v>
                </c:pt>
                <c:pt idx="15">
                  <c:v>1.61048255200025</c:v>
                </c:pt>
                <c:pt idx="16">
                  <c:v>1.5889240558234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'CTC Derivation'!$F$29</c:f>
              <c:strCache>
                <c:ptCount val="1"/>
                <c:pt idx="0">
                  <c:v>CTC Scalar CURRENTLY IN USE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'CTC Derivation'!$G$18:$W$18</c:f>
              <c:strCache>
                <c:ptCount val="17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</c:strCache>
            </c:strRef>
          </c:cat>
          <c:val>
            <c:numRef>
              <c:f>'CTC Derivation'!$G$29:$W$29</c:f>
              <c:numCache>
                <c:formatCode>_(* #,##0.00_);_(* \(#,##0.00\);_(* \-??_);_(@_)</c:formatCode>
                <c:ptCount val="17"/>
                <c:pt idx="0">
                  <c:v>1</c:v>
                </c:pt>
                <c:pt idx="1">
                  <c:v>0.728910996970041</c:v>
                </c:pt>
                <c:pt idx="2">
                  <c:v>0.728910996970041</c:v>
                </c:pt>
                <c:pt idx="3">
                  <c:v>3.67806601098563</c:v>
                </c:pt>
                <c:pt idx="4">
                  <c:v>2.78532009008863</c:v>
                </c:pt>
                <c:pt idx="5">
                  <c:v>2.78532009008863</c:v>
                </c:pt>
                <c:pt idx="6">
                  <c:v>2.76960318874864</c:v>
                </c:pt>
                <c:pt idx="7">
                  <c:v>2.67355185767293</c:v>
                </c:pt>
                <c:pt idx="8">
                  <c:v>2.6038401088841</c:v>
                </c:pt>
                <c:pt idx="9">
                  <c:v>2.6037266879466</c:v>
                </c:pt>
                <c:pt idx="10">
                  <c:v>2.20319847043764</c:v>
                </c:pt>
                <c:pt idx="11">
                  <c:v>2.08191260106616</c:v>
                </c:pt>
                <c:pt idx="12">
                  <c:v>1.99064763355315</c:v>
                </c:pt>
                <c:pt idx="13">
                  <c:v>1.96269747395369</c:v>
                </c:pt>
                <c:pt idx="14">
                  <c:v>1.9429363060421</c:v>
                </c:pt>
                <c:pt idx="15">
                  <c:v>1.92738467521104</c:v>
                </c:pt>
                <c:pt idx="16">
                  <c:v>1.92334688983586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4090288"/>
        <c:axId val="36527309"/>
      </c:lineChart>
      <c:catAx>
        <c:axId val="54090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527309"/>
        <c:crossesAt val="0"/>
        <c:auto val="1"/>
        <c:lblAlgn val="ctr"/>
        <c:lblOffset val="100"/>
        <c:noMultiLvlLbl val="0"/>
      </c:catAx>
      <c:valAx>
        <c:axId val="3652730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090288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SDG&amp;E CTC/Other Scalar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'CTC Derivation'!$F$28</c:f>
              <c:strCache>
                <c:ptCount val="1"/>
                <c:pt idx="0">
                  <c:v>CTC Scalar 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'CTC Derivation'!$G$18:$W$18</c:f>
              <c:strCache>
                <c:ptCount val="17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</c:strCache>
            </c:strRef>
          </c:cat>
          <c:val>
            <c:numRef>
              <c:f>'CTC Derivation'!$G$42:$W$42</c:f>
              <c:numCache>
                <c:formatCode>_(* #,##0.00_);_(* \(#,##0.00\);_(* \-??_);_(@_)</c:formatCode>
                <c:ptCount val="17"/>
                <c:pt idx="0">
                  <c:v>1</c:v>
                </c:pt>
                <c:pt idx="1">
                  <c:v>2.5327246311761</c:v>
                </c:pt>
                <c:pt idx="2">
                  <c:v>2.8005220821866</c:v>
                </c:pt>
                <c:pt idx="3">
                  <c:v>2.42490639137265</c:v>
                </c:pt>
                <c:pt idx="4">
                  <c:v>1.00838264474784</c:v>
                </c:pt>
                <c:pt idx="5">
                  <c:v>0.75855750860019</c:v>
                </c:pt>
                <c:pt idx="6">
                  <c:v>0.75855750860019</c:v>
                </c:pt>
                <c:pt idx="7">
                  <c:v>1.26931156559016</c:v>
                </c:pt>
                <c:pt idx="8">
                  <c:v>1.28829085564163</c:v>
                </c:pt>
                <c:pt idx="9">
                  <c:v>1.30684243910073</c:v>
                </c:pt>
                <c:pt idx="10">
                  <c:v>1.31694892776534</c:v>
                </c:pt>
                <c:pt idx="11">
                  <c:v>1.31145207623278</c:v>
                </c:pt>
                <c:pt idx="12">
                  <c:v>1.30167594438859</c:v>
                </c:pt>
                <c:pt idx="13">
                  <c:v>1.289257288012</c:v>
                </c:pt>
                <c:pt idx="14">
                  <c:v>1.27987359839569</c:v>
                </c:pt>
                <c:pt idx="15">
                  <c:v>1.27065582863506</c:v>
                </c:pt>
                <c:pt idx="16">
                  <c:v>0.972050786639458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'CTC Derivation'!$F$29</c:f>
              <c:strCache>
                <c:ptCount val="1"/>
                <c:pt idx="0">
                  <c:v>CTC Scalar CURRENTLY IN USE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'CTC Derivation'!$G$18:$W$18</c:f>
              <c:strCache>
                <c:ptCount val="17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</c:strCache>
            </c:strRef>
          </c:cat>
          <c:val>
            <c:numRef>
              <c:f>'CTC Derivation'!$G$43:$W$43</c:f>
              <c:numCache>
                <c:formatCode>_(* #,##0.00_);_(* \(#,##0.00\);_(* \-??_);_(@_)</c:formatCode>
                <c:ptCount val="17"/>
                <c:pt idx="0">
                  <c:v>1</c:v>
                </c:pt>
                <c:pt idx="1">
                  <c:v>2.5327246311761</c:v>
                </c:pt>
                <c:pt idx="2">
                  <c:v>2.8005220821866</c:v>
                </c:pt>
                <c:pt idx="3">
                  <c:v>2.42490639137265</c:v>
                </c:pt>
                <c:pt idx="4">
                  <c:v>2.42490639137265</c:v>
                </c:pt>
                <c:pt idx="5">
                  <c:v>1.62439612100022</c:v>
                </c:pt>
                <c:pt idx="6">
                  <c:v>1.62439612100022</c:v>
                </c:pt>
                <c:pt idx="7">
                  <c:v>1.62439612100022</c:v>
                </c:pt>
                <c:pt idx="8">
                  <c:v>1.62120693117256</c:v>
                </c:pt>
                <c:pt idx="9">
                  <c:v>1.61849021391195</c:v>
                </c:pt>
                <c:pt idx="10">
                  <c:v>1.61849021391195</c:v>
                </c:pt>
                <c:pt idx="11">
                  <c:v>1.61199371611486</c:v>
                </c:pt>
                <c:pt idx="12">
                  <c:v>1.61199371611486</c:v>
                </c:pt>
                <c:pt idx="13">
                  <c:v>1.6084501718619</c:v>
                </c:pt>
                <c:pt idx="14">
                  <c:v>1.6084501718619</c:v>
                </c:pt>
                <c:pt idx="15">
                  <c:v>1.6084501718619</c:v>
                </c:pt>
                <c:pt idx="16">
                  <c:v>1.22397562041554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8776081"/>
        <c:axId val="35923875"/>
      </c:lineChart>
      <c:catAx>
        <c:axId val="7877608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923875"/>
        <c:crossesAt val="0"/>
        <c:auto val="1"/>
        <c:lblAlgn val="ctr"/>
        <c:lblOffset val="100"/>
        <c:noMultiLvlLbl val="0"/>
      </c:catAx>
      <c:valAx>
        <c:axId val="3592387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77608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Transmission Scalar (Cumulative)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"before interest rate hedge"</c:f>
              <c:strCache>
                <c:ptCount val="1"/>
                <c:pt idx="0">
                  <c:v>before interest rate hedge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'PG&amp;E'!$B$45:$R$45</c:f>
              <c:multiLvlStrCache>
                <c:ptCount val="1"/>
                <c:lvl>
                  <c:pt idx="0">
                    <c:v>2014</c:v>
                  </c:pt>
                </c:lvl>
                <c:lvl>
                  <c:pt idx="0">
                    <c:v>2013</c:v>
                  </c:pt>
                </c:lvl>
                <c:lvl>
                  <c:pt idx="0">
                    <c:v>2012</c:v>
                  </c:pt>
                </c:lvl>
                <c:lvl>
                  <c:pt idx="0">
                    <c:v>2011</c:v>
                  </c:pt>
                </c:lvl>
                <c:lvl>
                  <c:pt idx="0">
                    <c:v>2010</c:v>
                  </c:pt>
                </c:lvl>
                <c:lvl>
                  <c:pt idx="0">
                    <c:v>2009</c:v>
                  </c:pt>
                </c:lvl>
                <c:lvl>
                  <c:pt idx="0">
                    <c:v>2008</c:v>
                  </c:pt>
                </c:lvl>
                <c:lvl>
                  <c:pt idx="0">
                    <c:v>2007</c:v>
                  </c:pt>
                </c:lvl>
                <c:lvl>
                  <c:pt idx="0">
                    <c:v>2006</c:v>
                  </c:pt>
                </c:lvl>
                <c:lvl>
                  <c:pt idx="0">
                    <c:v>2005</c:v>
                  </c:pt>
                </c:lvl>
                <c:lvl>
                  <c:pt idx="0">
                    <c:v>2004</c:v>
                  </c:pt>
                </c:lvl>
                <c:lvl>
                  <c:pt idx="0">
                    <c:v>2003</c:v>
                  </c:pt>
                </c:lvl>
                <c:lvl>
                  <c:pt idx="0">
                    <c:v>2002</c:v>
                  </c:pt>
                </c:lvl>
                <c:lvl>
                  <c:pt idx="0">
                    <c:v>2001</c:v>
                  </c:pt>
                </c:lvl>
                <c:lvl>
                  <c:pt idx="0">
                    <c:v>2000</c:v>
                  </c:pt>
                </c:lvl>
                <c:lvl>
                  <c:pt idx="0">
                    <c:v>1999</c:v>
                  </c:pt>
                </c:lvl>
                <c:lvl>
                  <c:pt idx="0">
                    <c:v>1998</c:v>
                  </c:pt>
                </c:lvl>
              </c:multiLvlStrCache>
            </c:multiLvlStrRef>
          </c:cat>
          <c:val>
            <c:numRef>
              <c:f>'PG&amp;E'!$B$46:$R$46</c:f>
              <c:numCache>
                <c:formatCode>_(* #,##0.000_);_(* \(#,##0.000\);_(* \-??_);_(@_)</c:formatCode>
                <c:ptCount val="17"/>
                <c:pt idx="0">
                  <c:v>1</c:v>
                </c:pt>
                <c:pt idx="1">
                  <c:v>1.06732728888331</c:v>
                </c:pt>
                <c:pt idx="2">
                  <c:v>1.10344283144876</c:v>
                </c:pt>
                <c:pt idx="3">
                  <c:v>2.11612244424711</c:v>
                </c:pt>
                <c:pt idx="4">
                  <c:v>2.24104813041293</c:v>
                </c:pt>
                <c:pt idx="5">
                  <c:v>2.24104813041293</c:v>
                </c:pt>
                <c:pt idx="6">
                  <c:v>2.24104813041293</c:v>
                </c:pt>
                <c:pt idx="7">
                  <c:v>2.24104813041293</c:v>
                </c:pt>
                <c:pt idx="8">
                  <c:v>2.24104813041293</c:v>
                </c:pt>
                <c:pt idx="9">
                  <c:v>2.24104813041293</c:v>
                </c:pt>
                <c:pt idx="10">
                  <c:v>2.24104813041293</c:v>
                </c:pt>
                <c:pt idx="11">
                  <c:v>2.24104813041293</c:v>
                </c:pt>
                <c:pt idx="12">
                  <c:v>2.24104813041293</c:v>
                </c:pt>
                <c:pt idx="13">
                  <c:v>2.24104813041293</c:v>
                </c:pt>
                <c:pt idx="14">
                  <c:v>2.24104813041293</c:v>
                </c:pt>
                <c:pt idx="15">
                  <c:v>2.24104813041293</c:v>
                </c:pt>
                <c:pt idx="16">
                  <c:v>2.24104813041293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"with T&amp;D Interest Costs reflected"</c:f>
              <c:strCache>
                <c:ptCount val="1"/>
                <c:pt idx="0">
                  <c:v>with T&amp;D Interest Costs reflected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'PG&amp;E'!$B$45:$R$45</c:f>
              <c:multiLvlStrCache>
                <c:ptCount val="1"/>
                <c:lvl>
                  <c:pt idx="0">
                    <c:v>2014</c:v>
                  </c:pt>
                </c:lvl>
                <c:lvl>
                  <c:pt idx="0">
                    <c:v>2013</c:v>
                  </c:pt>
                </c:lvl>
                <c:lvl>
                  <c:pt idx="0">
                    <c:v>2012</c:v>
                  </c:pt>
                </c:lvl>
                <c:lvl>
                  <c:pt idx="0">
                    <c:v>2011</c:v>
                  </c:pt>
                </c:lvl>
                <c:lvl>
                  <c:pt idx="0">
                    <c:v>2010</c:v>
                  </c:pt>
                </c:lvl>
                <c:lvl>
                  <c:pt idx="0">
                    <c:v>2009</c:v>
                  </c:pt>
                </c:lvl>
                <c:lvl>
                  <c:pt idx="0">
                    <c:v>2008</c:v>
                  </c:pt>
                </c:lvl>
                <c:lvl>
                  <c:pt idx="0">
                    <c:v>2007</c:v>
                  </c:pt>
                </c:lvl>
                <c:lvl>
                  <c:pt idx="0">
                    <c:v>2006</c:v>
                  </c:pt>
                </c:lvl>
                <c:lvl>
                  <c:pt idx="0">
                    <c:v>2005</c:v>
                  </c:pt>
                </c:lvl>
                <c:lvl>
                  <c:pt idx="0">
                    <c:v>2004</c:v>
                  </c:pt>
                </c:lvl>
                <c:lvl>
                  <c:pt idx="0">
                    <c:v>2003</c:v>
                  </c:pt>
                </c:lvl>
                <c:lvl>
                  <c:pt idx="0">
                    <c:v>2002</c:v>
                  </c:pt>
                </c:lvl>
                <c:lvl>
                  <c:pt idx="0">
                    <c:v>2001</c:v>
                  </c:pt>
                </c:lvl>
                <c:lvl>
                  <c:pt idx="0">
                    <c:v>2000</c:v>
                  </c:pt>
                </c:lvl>
                <c:lvl>
                  <c:pt idx="0">
                    <c:v>1999</c:v>
                  </c:pt>
                </c:lvl>
                <c:lvl>
                  <c:pt idx="0">
                    <c:v>1998</c:v>
                  </c:pt>
                </c:lvl>
              </c:multiLvlStrCache>
            </c:multiLvlStrRef>
          </c:cat>
          <c:val>
            <c:numRef>
              <c:f>'PG&amp;E'!$B$53:$R$53</c:f>
              <c:numCache>
                <c:formatCode>_(* #,##0.000_);_(* \(#,##0.000\);_(* \-??_);_(@_)</c:formatCode>
                <c:ptCount val="17"/>
                <c:pt idx="0">
                  <c:v>1</c:v>
                </c:pt>
                <c:pt idx="1">
                  <c:v>1.06732728888331</c:v>
                </c:pt>
                <c:pt idx="2">
                  <c:v>1.10344283144876</c:v>
                </c:pt>
                <c:pt idx="3">
                  <c:v>2.11612244424711</c:v>
                </c:pt>
                <c:pt idx="4">
                  <c:v>2.26418848346377</c:v>
                </c:pt>
                <c:pt idx="5">
                  <c:v>2.26418848346377</c:v>
                </c:pt>
                <c:pt idx="6">
                  <c:v>2.18349911610537</c:v>
                </c:pt>
                <c:pt idx="7">
                  <c:v>2.18349911610537</c:v>
                </c:pt>
                <c:pt idx="8">
                  <c:v>2.11875933272249</c:v>
                </c:pt>
                <c:pt idx="9">
                  <c:v>2.11875933272249</c:v>
                </c:pt>
                <c:pt idx="10">
                  <c:v>2.05667616543109</c:v>
                </c:pt>
                <c:pt idx="11">
                  <c:v>2.05667616543109</c:v>
                </c:pt>
                <c:pt idx="12">
                  <c:v>1.99771688815039</c:v>
                </c:pt>
                <c:pt idx="13">
                  <c:v>1.99771688815039</c:v>
                </c:pt>
                <c:pt idx="14">
                  <c:v>1.94178715607513</c:v>
                </c:pt>
                <c:pt idx="15">
                  <c:v>1.94178715607513</c:v>
                </c:pt>
                <c:pt idx="16">
                  <c:v>1.88946147558402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5067048"/>
        <c:axId val="66785789"/>
      </c:lineChart>
      <c:catAx>
        <c:axId val="65067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785789"/>
        <c:crossesAt val="0"/>
        <c:auto val="1"/>
        <c:lblAlgn val="ctr"/>
        <c:lblOffset val="100"/>
        <c:noMultiLvlLbl val="0"/>
      </c:catAx>
      <c:valAx>
        <c:axId val="6678578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.000_);_(* \(#,##0.0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067048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900" strike="noStrike" u="none">
                <a:solidFill>
                  <a:srgbClr val="000000"/>
                </a:solidFill>
                <a:uFillTx/>
                <a:latin typeface="Arial"/>
              </a:rPr>
              <a:t>Distribution Scalar (Cumulative)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"before interest rate hedge"</c:f>
              <c:strCache>
                <c:ptCount val="1"/>
                <c:pt idx="0">
                  <c:v>before interest rate hedge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'PG&amp;E'!$B$45:$R$45</c:f>
              <c:multiLvlStrCache>
                <c:ptCount val="1"/>
                <c:lvl>
                  <c:pt idx="0">
                    <c:v>2014</c:v>
                  </c:pt>
                </c:lvl>
                <c:lvl>
                  <c:pt idx="0">
                    <c:v>2013</c:v>
                  </c:pt>
                </c:lvl>
                <c:lvl>
                  <c:pt idx="0">
                    <c:v>2012</c:v>
                  </c:pt>
                </c:lvl>
                <c:lvl>
                  <c:pt idx="0">
                    <c:v>2011</c:v>
                  </c:pt>
                </c:lvl>
                <c:lvl>
                  <c:pt idx="0">
                    <c:v>2010</c:v>
                  </c:pt>
                </c:lvl>
                <c:lvl>
                  <c:pt idx="0">
                    <c:v>2009</c:v>
                  </c:pt>
                </c:lvl>
                <c:lvl>
                  <c:pt idx="0">
                    <c:v>2008</c:v>
                  </c:pt>
                </c:lvl>
                <c:lvl>
                  <c:pt idx="0">
                    <c:v>2007</c:v>
                  </c:pt>
                </c:lvl>
                <c:lvl>
                  <c:pt idx="0">
                    <c:v>2006</c:v>
                  </c:pt>
                </c:lvl>
                <c:lvl>
                  <c:pt idx="0">
                    <c:v>2005</c:v>
                  </c:pt>
                </c:lvl>
                <c:lvl>
                  <c:pt idx="0">
                    <c:v>2004</c:v>
                  </c:pt>
                </c:lvl>
                <c:lvl>
                  <c:pt idx="0">
                    <c:v>2003</c:v>
                  </c:pt>
                </c:lvl>
                <c:lvl>
                  <c:pt idx="0">
                    <c:v>2002</c:v>
                  </c:pt>
                </c:lvl>
                <c:lvl>
                  <c:pt idx="0">
                    <c:v>2001</c:v>
                  </c:pt>
                </c:lvl>
                <c:lvl>
                  <c:pt idx="0">
                    <c:v>2000</c:v>
                  </c:pt>
                </c:lvl>
                <c:lvl>
                  <c:pt idx="0">
                    <c:v>1999</c:v>
                  </c:pt>
                </c:lvl>
                <c:lvl>
                  <c:pt idx="0">
                    <c:v>1998</c:v>
                  </c:pt>
                </c:lvl>
              </c:multiLvlStrCache>
            </c:multiLvlStrRef>
          </c:cat>
          <c:val>
            <c:numRef>
              <c:f>'PG&amp;E'!$B$47:$R$47</c:f>
              <c:numCache>
                <c:formatCode>_(* #,##0.000_);_(* \(#,##0.000\);_(* \-??_);_(@_)</c:formatCode>
                <c:ptCount val="17"/>
                <c:pt idx="0">
                  <c:v>1</c:v>
                </c:pt>
                <c:pt idx="1">
                  <c:v>1.09187908187035</c:v>
                </c:pt>
                <c:pt idx="2">
                  <c:v>1.09760410694894</c:v>
                </c:pt>
                <c:pt idx="3">
                  <c:v>1.18778625460572</c:v>
                </c:pt>
                <c:pt idx="4">
                  <c:v>1.18778625460572</c:v>
                </c:pt>
                <c:pt idx="5">
                  <c:v>1.19966411715177</c:v>
                </c:pt>
                <c:pt idx="6">
                  <c:v>1.21166075832329</c:v>
                </c:pt>
                <c:pt idx="7">
                  <c:v>1.22377736590652</c:v>
                </c:pt>
                <c:pt idx="8">
                  <c:v>1.23601513956559</c:v>
                </c:pt>
                <c:pt idx="9">
                  <c:v>1.24837529096124</c:v>
                </c:pt>
                <c:pt idx="10">
                  <c:v>1.26085904387086</c:v>
                </c:pt>
                <c:pt idx="11">
                  <c:v>1.27346763430957</c:v>
                </c:pt>
                <c:pt idx="12">
                  <c:v>1.28620231065266</c:v>
                </c:pt>
                <c:pt idx="13">
                  <c:v>1.29906433375919</c:v>
                </c:pt>
                <c:pt idx="14">
                  <c:v>1.31205497709678</c:v>
                </c:pt>
                <c:pt idx="15">
                  <c:v>1.32517552686775</c:v>
                </c:pt>
                <c:pt idx="16">
                  <c:v>1.33842728213642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"with T&amp;D Interest Costs reflected"</c:f>
              <c:strCache>
                <c:ptCount val="1"/>
                <c:pt idx="0">
                  <c:v>with T&amp;D Interest Costs reflected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'PG&amp;E'!$B$45:$R$45</c:f>
              <c:multiLvlStrCache>
                <c:ptCount val="1"/>
                <c:lvl>
                  <c:pt idx="0">
                    <c:v>2014</c:v>
                  </c:pt>
                </c:lvl>
                <c:lvl>
                  <c:pt idx="0">
                    <c:v>2013</c:v>
                  </c:pt>
                </c:lvl>
                <c:lvl>
                  <c:pt idx="0">
                    <c:v>2012</c:v>
                  </c:pt>
                </c:lvl>
                <c:lvl>
                  <c:pt idx="0">
                    <c:v>2011</c:v>
                  </c:pt>
                </c:lvl>
                <c:lvl>
                  <c:pt idx="0">
                    <c:v>2010</c:v>
                  </c:pt>
                </c:lvl>
                <c:lvl>
                  <c:pt idx="0">
                    <c:v>2009</c:v>
                  </c:pt>
                </c:lvl>
                <c:lvl>
                  <c:pt idx="0">
                    <c:v>2008</c:v>
                  </c:pt>
                </c:lvl>
                <c:lvl>
                  <c:pt idx="0">
                    <c:v>2007</c:v>
                  </c:pt>
                </c:lvl>
                <c:lvl>
                  <c:pt idx="0">
                    <c:v>2006</c:v>
                  </c:pt>
                </c:lvl>
                <c:lvl>
                  <c:pt idx="0">
                    <c:v>2005</c:v>
                  </c:pt>
                </c:lvl>
                <c:lvl>
                  <c:pt idx="0">
                    <c:v>2004</c:v>
                  </c:pt>
                </c:lvl>
                <c:lvl>
                  <c:pt idx="0">
                    <c:v>2003</c:v>
                  </c:pt>
                </c:lvl>
                <c:lvl>
                  <c:pt idx="0">
                    <c:v>2002</c:v>
                  </c:pt>
                </c:lvl>
                <c:lvl>
                  <c:pt idx="0">
                    <c:v>2001</c:v>
                  </c:pt>
                </c:lvl>
                <c:lvl>
                  <c:pt idx="0">
                    <c:v>2000</c:v>
                  </c:pt>
                </c:lvl>
                <c:lvl>
                  <c:pt idx="0">
                    <c:v>1999</c:v>
                  </c:pt>
                </c:lvl>
                <c:lvl>
                  <c:pt idx="0">
                    <c:v>1998</c:v>
                  </c:pt>
                </c:lvl>
              </c:multiLvlStrCache>
            </c:multiLvlStrRef>
          </c:cat>
          <c:val>
            <c:numRef>
              <c:f>'PG&amp;E'!$B$54:$R$54</c:f>
              <c:numCache>
                <c:formatCode>_(* #,##0.000_);_(* \(#,##0.000\);_(* \-??_);_(@_)</c:formatCode>
                <c:ptCount val="17"/>
                <c:pt idx="0">
                  <c:v>1</c:v>
                </c:pt>
                <c:pt idx="1">
                  <c:v>1.09187908187035</c:v>
                </c:pt>
                <c:pt idx="2">
                  <c:v>1.09760410694894</c:v>
                </c:pt>
                <c:pt idx="3">
                  <c:v>1.18778625460572</c:v>
                </c:pt>
                <c:pt idx="4">
                  <c:v>1.14526670158112</c:v>
                </c:pt>
                <c:pt idx="5">
                  <c:v>1.15417295698403</c:v>
                </c:pt>
                <c:pt idx="6">
                  <c:v>1.16368238815387</c:v>
                </c:pt>
                <c:pt idx="7">
                  <c:v>1.17377338523342</c:v>
                </c:pt>
                <c:pt idx="8">
                  <c:v>1.1843667279904</c:v>
                </c:pt>
                <c:pt idx="9">
                  <c:v>1.13507998043956</c:v>
                </c:pt>
                <c:pt idx="10">
                  <c:v>1.14609959576492</c:v>
                </c:pt>
                <c:pt idx="11">
                  <c:v>1.15754923407754</c:v>
                </c:pt>
                <c:pt idx="12">
                  <c:v>1.1693068557773</c:v>
                </c:pt>
                <c:pt idx="13">
                  <c:v>1.18126169362214</c:v>
                </c:pt>
                <c:pt idx="14">
                  <c:v>1.13930606100281</c:v>
                </c:pt>
                <c:pt idx="15">
                  <c:v>1.15092570636294</c:v>
                </c:pt>
                <c:pt idx="16">
                  <c:v>1.16251507424971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0040880"/>
        <c:axId val="29862818"/>
      </c:lineChart>
      <c:catAx>
        <c:axId val="80040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862818"/>
        <c:crossesAt val="0"/>
        <c:auto val="1"/>
        <c:lblAlgn val="ctr"/>
        <c:lblOffset val="100"/>
        <c:noMultiLvlLbl val="0"/>
      </c:catAx>
      <c:valAx>
        <c:axId val="2986281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.000_);_(* \(#,##0.0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040880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Transmission Scalar (Cumulative)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"before interest rate hedge"</c:f>
              <c:strCache>
                <c:ptCount val="1"/>
                <c:pt idx="0">
                  <c:v>before interest rate hedge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SCE!$B$64:$R$64</c:f>
              <c:multiLvlStrCache>
                <c:ptCount val="1"/>
                <c:lvl>
                  <c:pt idx="0">
                    <c:v>2014</c:v>
                  </c:pt>
                </c:lvl>
                <c:lvl>
                  <c:pt idx="0">
                    <c:v>2013</c:v>
                  </c:pt>
                </c:lvl>
                <c:lvl>
                  <c:pt idx="0">
                    <c:v>2012</c:v>
                  </c:pt>
                </c:lvl>
                <c:lvl>
                  <c:pt idx="0">
                    <c:v>2011</c:v>
                  </c:pt>
                </c:lvl>
                <c:lvl>
                  <c:pt idx="0">
                    <c:v>2010</c:v>
                  </c:pt>
                </c:lvl>
                <c:lvl>
                  <c:pt idx="0">
                    <c:v>2009</c:v>
                  </c:pt>
                </c:lvl>
                <c:lvl>
                  <c:pt idx="0">
                    <c:v>2008</c:v>
                  </c:pt>
                </c:lvl>
                <c:lvl>
                  <c:pt idx="0">
                    <c:v>2007</c:v>
                  </c:pt>
                </c:lvl>
                <c:lvl>
                  <c:pt idx="0">
                    <c:v>2006</c:v>
                  </c:pt>
                </c:lvl>
                <c:lvl>
                  <c:pt idx="0">
                    <c:v>2005</c:v>
                  </c:pt>
                </c:lvl>
                <c:lvl>
                  <c:pt idx="0">
                    <c:v>2004</c:v>
                  </c:pt>
                </c:lvl>
                <c:lvl>
                  <c:pt idx="0">
                    <c:v>2003</c:v>
                  </c:pt>
                </c:lvl>
                <c:lvl>
                  <c:pt idx="0">
                    <c:v>2002</c:v>
                  </c:pt>
                </c:lvl>
                <c:lvl>
                  <c:pt idx="0">
                    <c:v>2001</c:v>
                  </c:pt>
                </c:lvl>
                <c:lvl>
                  <c:pt idx="0">
                    <c:v>2000</c:v>
                  </c:pt>
                </c:lvl>
                <c:lvl>
                  <c:pt idx="0">
                    <c:v>1999</c:v>
                  </c:pt>
                </c:lvl>
                <c:lvl>
                  <c:pt idx="0">
                    <c:v>1998</c:v>
                  </c:pt>
                </c:lvl>
              </c:multiLvlStrCache>
            </c:multiLvlStrRef>
          </c:cat>
          <c:val>
            <c:numRef>
              <c:f>SCE!$B$65:$R$65</c:f>
              <c:numCache>
                <c:formatCode>_(* #,##0.000_);_(* \(#,##0.000\);_(* \-??_);_(@_)</c:formatCode>
                <c:ptCount val="17"/>
                <c:pt idx="0">
                  <c:v>1</c:v>
                </c:pt>
                <c:pt idx="1">
                  <c:v>0.9864205369242</c:v>
                </c:pt>
                <c:pt idx="2">
                  <c:v>0.917253404342017</c:v>
                </c:pt>
                <c:pt idx="3">
                  <c:v>1.51425701479242</c:v>
                </c:pt>
                <c:pt idx="4">
                  <c:v>1.70378197049096</c:v>
                </c:pt>
                <c:pt idx="5">
                  <c:v>1.70378197049096</c:v>
                </c:pt>
                <c:pt idx="6">
                  <c:v>1.70378197049096</c:v>
                </c:pt>
                <c:pt idx="7">
                  <c:v>1.70378197049096</c:v>
                </c:pt>
                <c:pt idx="8">
                  <c:v>1.70378197049096</c:v>
                </c:pt>
                <c:pt idx="9">
                  <c:v>1.70378197049096</c:v>
                </c:pt>
                <c:pt idx="10">
                  <c:v>1.70378197049096</c:v>
                </c:pt>
                <c:pt idx="11">
                  <c:v>1.70378197049096</c:v>
                </c:pt>
                <c:pt idx="12">
                  <c:v>1.70378197049096</c:v>
                </c:pt>
                <c:pt idx="13">
                  <c:v>1.70378197049096</c:v>
                </c:pt>
                <c:pt idx="14">
                  <c:v>1.70378197049096</c:v>
                </c:pt>
                <c:pt idx="15">
                  <c:v>1.70378197049096</c:v>
                </c:pt>
                <c:pt idx="16">
                  <c:v>1.70378197049096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"with T&amp;D Interest Costs reflected"</c:f>
              <c:strCache>
                <c:ptCount val="1"/>
                <c:pt idx="0">
                  <c:v>with T&amp;D Interest Costs reflected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SCE!$B$64:$R$64</c:f>
              <c:multiLvlStrCache>
                <c:ptCount val="1"/>
                <c:lvl>
                  <c:pt idx="0">
                    <c:v>2014</c:v>
                  </c:pt>
                </c:lvl>
                <c:lvl>
                  <c:pt idx="0">
                    <c:v>2013</c:v>
                  </c:pt>
                </c:lvl>
                <c:lvl>
                  <c:pt idx="0">
                    <c:v>2012</c:v>
                  </c:pt>
                </c:lvl>
                <c:lvl>
                  <c:pt idx="0">
                    <c:v>2011</c:v>
                  </c:pt>
                </c:lvl>
                <c:lvl>
                  <c:pt idx="0">
                    <c:v>2010</c:v>
                  </c:pt>
                </c:lvl>
                <c:lvl>
                  <c:pt idx="0">
                    <c:v>2009</c:v>
                  </c:pt>
                </c:lvl>
                <c:lvl>
                  <c:pt idx="0">
                    <c:v>2008</c:v>
                  </c:pt>
                </c:lvl>
                <c:lvl>
                  <c:pt idx="0">
                    <c:v>2007</c:v>
                  </c:pt>
                </c:lvl>
                <c:lvl>
                  <c:pt idx="0">
                    <c:v>2006</c:v>
                  </c:pt>
                </c:lvl>
                <c:lvl>
                  <c:pt idx="0">
                    <c:v>2005</c:v>
                  </c:pt>
                </c:lvl>
                <c:lvl>
                  <c:pt idx="0">
                    <c:v>2004</c:v>
                  </c:pt>
                </c:lvl>
                <c:lvl>
                  <c:pt idx="0">
                    <c:v>2003</c:v>
                  </c:pt>
                </c:lvl>
                <c:lvl>
                  <c:pt idx="0">
                    <c:v>2002</c:v>
                  </c:pt>
                </c:lvl>
                <c:lvl>
                  <c:pt idx="0">
                    <c:v>2001</c:v>
                  </c:pt>
                </c:lvl>
                <c:lvl>
                  <c:pt idx="0">
                    <c:v>2000</c:v>
                  </c:pt>
                </c:lvl>
                <c:lvl>
                  <c:pt idx="0">
                    <c:v>1999</c:v>
                  </c:pt>
                </c:lvl>
                <c:lvl>
                  <c:pt idx="0">
                    <c:v>1998</c:v>
                  </c:pt>
                </c:lvl>
              </c:multiLvlStrCache>
            </c:multiLvlStrRef>
          </c:cat>
          <c:val>
            <c:numRef>
              <c:f>SCE!$B$72:$R$72</c:f>
              <c:numCache>
                <c:formatCode>_(* #,##0.000_);_(* \(#,##0.000\);_(* \-??_);_(@_)</c:formatCode>
                <c:ptCount val="17"/>
                <c:pt idx="0">
                  <c:v>1</c:v>
                </c:pt>
                <c:pt idx="1">
                  <c:v>0.9864205369242</c:v>
                </c:pt>
                <c:pt idx="2">
                  <c:v>0.917253404342017</c:v>
                </c:pt>
                <c:pt idx="3">
                  <c:v>1.51425701479242</c:v>
                </c:pt>
                <c:pt idx="4">
                  <c:v>1.59405368353166</c:v>
                </c:pt>
                <c:pt idx="5">
                  <c:v>1.59405368353166</c:v>
                </c:pt>
                <c:pt idx="6">
                  <c:v>1.54100929541244</c:v>
                </c:pt>
                <c:pt idx="7">
                  <c:v>1.54100929541244</c:v>
                </c:pt>
                <c:pt idx="8">
                  <c:v>1.49056680184845</c:v>
                </c:pt>
                <c:pt idx="9">
                  <c:v>1.49056680184845</c:v>
                </c:pt>
                <c:pt idx="10">
                  <c:v>1.44260330269262</c:v>
                </c:pt>
                <c:pt idx="11">
                  <c:v>1.44260330269262</c:v>
                </c:pt>
                <c:pt idx="12">
                  <c:v>1.39715246217853</c:v>
                </c:pt>
                <c:pt idx="13">
                  <c:v>1.39715246217853</c:v>
                </c:pt>
                <c:pt idx="14">
                  <c:v>1.3538666028841</c:v>
                </c:pt>
                <c:pt idx="15">
                  <c:v>1.3538666028841</c:v>
                </c:pt>
                <c:pt idx="16">
                  <c:v>1.31753598910763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0715204"/>
        <c:axId val="37127546"/>
      </c:lineChart>
      <c:catAx>
        <c:axId val="807152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127546"/>
        <c:crossesAt val="0"/>
        <c:auto val="1"/>
        <c:lblAlgn val="ctr"/>
        <c:lblOffset val="100"/>
        <c:noMultiLvlLbl val="0"/>
      </c:catAx>
      <c:valAx>
        <c:axId val="3712754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.000_);_(* \(#,##0.0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71520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Distribution Scalar (Cumulative)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"before interest rate hedge"</c:f>
              <c:strCache>
                <c:ptCount val="1"/>
                <c:pt idx="0">
                  <c:v>before interest rate hedge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SCE!$B$64:$R$64</c:f>
              <c:multiLvlStrCache>
                <c:ptCount val="1"/>
                <c:lvl>
                  <c:pt idx="0">
                    <c:v>2014</c:v>
                  </c:pt>
                </c:lvl>
                <c:lvl>
                  <c:pt idx="0">
                    <c:v>2013</c:v>
                  </c:pt>
                </c:lvl>
                <c:lvl>
                  <c:pt idx="0">
                    <c:v>2012</c:v>
                  </c:pt>
                </c:lvl>
                <c:lvl>
                  <c:pt idx="0">
                    <c:v>2011</c:v>
                  </c:pt>
                </c:lvl>
                <c:lvl>
                  <c:pt idx="0">
                    <c:v>2010</c:v>
                  </c:pt>
                </c:lvl>
                <c:lvl>
                  <c:pt idx="0">
                    <c:v>2009</c:v>
                  </c:pt>
                </c:lvl>
                <c:lvl>
                  <c:pt idx="0">
                    <c:v>2008</c:v>
                  </c:pt>
                </c:lvl>
                <c:lvl>
                  <c:pt idx="0">
                    <c:v>2007</c:v>
                  </c:pt>
                </c:lvl>
                <c:lvl>
                  <c:pt idx="0">
                    <c:v>2006</c:v>
                  </c:pt>
                </c:lvl>
                <c:lvl>
                  <c:pt idx="0">
                    <c:v>2005</c:v>
                  </c:pt>
                </c:lvl>
                <c:lvl>
                  <c:pt idx="0">
                    <c:v>2004</c:v>
                  </c:pt>
                </c:lvl>
                <c:lvl>
                  <c:pt idx="0">
                    <c:v>2003</c:v>
                  </c:pt>
                </c:lvl>
                <c:lvl>
                  <c:pt idx="0">
                    <c:v>2002</c:v>
                  </c:pt>
                </c:lvl>
                <c:lvl>
                  <c:pt idx="0">
                    <c:v>2001</c:v>
                  </c:pt>
                </c:lvl>
                <c:lvl>
                  <c:pt idx="0">
                    <c:v>2000</c:v>
                  </c:pt>
                </c:lvl>
                <c:lvl>
                  <c:pt idx="0">
                    <c:v>1999</c:v>
                  </c:pt>
                </c:lvl>
                <c:lvl>
                  <c:pt idx="0">
                    <c:v>1998</c:v>
                  </c:pt>
                </c:lvl>
              </c:multiLvlStrCache>
            </c:multiLvlStrRef>
          </c:cat>
          <c:val>
            <c:numRef>
              <c:f>SCE!$B$66:$R$66</c:f>
              <c:numCache>
                <c:formatCode>_(* #,##0.000_);_(* \(#,##0.000\);_(* \-??_);_(@_)</c:formatCode>
                <c:ptCount val="17"/>
                <c:pt idx="0">
                  <c:v>1</c:v>
                </c:pt>
                <c:pt idx="1">
                  <c:v>1.01794286931635</c:v>
                </c:pt>
                <c:pt idx="2">
                  <c:v>1.01820936443836</c:v>
                </c:pt>
                <c:pt idx="3">
                  <c:v>1.03840684955648</c:v>
                </c:pt>
                <c:pt idx="4">
                  <c:v>1.12584122680526</c:v>
                </c:pt>
                <c:pt idx="5">
                  <c:v>1.13655921949356</c:v>
                </c:pt>
                <c:pt idx="6">
                  <c:v>1.14738439210875</c:v>
                </c:pt>
                <c:pt idx="7">
                  <c:v>1.15831781645008</c:v>
                </c:pt>
                <c:pt idx="8">
                  <c:v>1.16936057503483</c:v>
                </c:pt>
                <c:pt idx="9">
                  <c:v>1.18051376120543</c:v>
                </c:pt>
                <c:pt idx="10">
                  <c:v>1.19177847923773</c:v>
                </c:pt>
                <c:pt idx="11">
                  <c:v>1.20315584445036</c:v>
                </c:pt>
                <c:pt idx="12">
                  <c:v>1.21464698331511</c:v>
                </c:pt>
                <c:pt idx="13">
                  <c:v>1.22625303356851</c:v>
                </c:pt>
                <c:pt idx="14">
                  <c:v>1.23797514432444</c:v>
                </c:pt>
                <c:pt idx="15">
                  <c:v>1.24981447618793</c:v>
                </c:pt>
                <c:pt idx="16">
                  <c:v>1.26177220137006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"with T&amp;D Interest Costs reflected"</c:f>
              <c:strCache>
                <c:ptCount val="1"/>
                <c:pt idx="0">
                  <c:v>with T&amp;D Interest Costs reflected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SCE!$B$64:$R$64</c:f>
              <c:multiLvlStrCache>
                <c:ptCount val="1"/>
                <c:lvl>
                  <c:pt idx="0">
                    <c:v>2014</c:v>
                  </c:pt>
                </c:lvl>
                <c:lvl>
                  <c:pt idx="0">
                    <c:v>2013</c:v>
                  </c:pt>
                </c:lvl>
                <c:lvl>
                  <c:pt idx="0">
                    <c:v>2012</c:v>
                  </c:pt>
                </c:lvl>
                <c:lvl>
                  <c:pt idx="0">
                    <c:v>2011</c:v>
                  </c:pt>
                </c:lvl>
                <c:lvl>
                  <c:pt idx="0">
                    <c:v>2010</c:v>
                  </c:pt>
                </c:lvl>
                <c:lvl>
                  <c:pt idx="0">
                    <c:v>2009</c:v>
                  </c:pt>
                </c:lvl>
                <c:lvl>
                  <c:pt idx="0">
                    <c:v>2008</c:v>
                  </c:pt>
                </c:lvl>
                <c:lvl>
                  <c:pt idx="0">
                    <c:v>2007</c:v>
                  </c:pt>
                </c:lvl>
                <c:lvl>
                  <c:pt idx="0">
                    <c:v>2006</c:v>
                  </c:pt>
                </c:lvl>
                <c:lvl>
                  <c:pt idx="0">
                    <c:v>2005</c:v>
                  </c:pt>
                </c:lvl>
                <c:lvl>
                  <c:pt idx="0">
                    <c:v>2004</c:v>
                  </c:pt>
                </c:lvl>
                <c:lvl>
                  <c:pt idx="0">
                    <c:v>2003</c:v>
                  </c:pt>
                </c:lvl>
                <c:lvl>
                  <c:pt idx="0">
                    <c:v>2002</c:v>
                  </c:pt>
                </c:lvl>
                <c:lvl>
                  <c:pt idx="0">
                    <c:v>2001</c:v>
                  </c:pt>
                </c:lvl>
                <c:lvl>
                  <c:pt idx="0">
                    <c:v>2000</c:v>
                  </c:pt>
                </c:lvl>
                <c:lvl>
                  <c:pt idx="0">
                    <c:v>1999</c:v>
                  </c:pt>
                </c:lvl>
                <c:lvl>
                  <c:pt idx="0">
                    <c:v>1998</c:v>
                  </c:pt>
                </c:lvl>
              </c:multiLvlStrCache>
            </c:multiLvlStrRef>
          </c:cat>
          <c:val>
            <c:numRef>
              <c:f>SCE!$B$73:$R$73</c:f>
              <c:numCache>
                <c:formatCode>_(* #,##0.000_);_(* \(#,##0.000\);_(* \-??_);_(@_)</c:formatCode>
                <c:ptCount val="17"/>
                <c:pt idx="0">
                  <c:v>1</c:v>
                </c:pt>
                <c:pt idx="1">
                  <c:v>1.01794286931635</c:v>
                </c:pt>
                <c:pt idx="2">
                  <c:v>1.01820936443836</c:v>
                </c:pt>
                <c:pt idx="3">
                  <c:v>1.03840684955648</c:v>
                </c:pt>
                <c:pt idx="4">
                  <c:v>1.09950204673942</c:v>
                </c:pt>
                <c:pt idx="5">
                  <c:v>1.10816235995627</c:v>
                </c:pt>
                <c:pt idx="6">
                  <c:v>1.11740351807322</c:v>
                </c:pt>
                <c:pt idx="7">
                  <c:v>1.12720494330154</c:v>
                </c:pt>
                <c:pt idx="8">
                  <c:v>1.13749072485857</c:v>
                </c:pt>
                <c:pt idx="9">
                  <c:v>1.10190739939591</c:v>
                </c:pt>
                <c:pt idx="10">
                  <c:v>1.11271515847884</c:v>
                </c:pt>
                <c:pt idx="11">
                  <c:v>1.12394255476834</c:v>
                </c:pt>
                <c:pt idx="12">
                  <c:v>1.13547121623923</c:v>
                </c:pt>
                <c:pt idx="13">
                  <c:v>1.1471936701252</c:v>
                </c:pt>
                <c:pt idx="14">
                  <c:v>1.10973183103782</c:v>
                </c:pt>
                <c:pt idx="15">
                  <c:v>1.12116082556995</c:v>
                </c:pt>
                <c:pt idx="16">
                  <c:v>1.13256258893028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491134"/>
        <c:axId val="7630643"/>
      </c:lineChart>
      <c:catAx>
        <c:axId val="949113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30643"/>
        <c:crossesAt val="0"/>
        <c:auto val="1"/>
        <c:lblAlgn val="ctr"/>
        <c:lblOffset val="100"/>
        <c:noMultiLvlLbl val="0"/>
      </c:catAx>
      <c:valAx>
        <c:axId val="763064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.000_);_(* \(#,##0.0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9113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4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Transmission Scalar (Cumulative)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"before interest rate hedge"</c:f>
              <c:strCache>
                <c:ptCount val="1"/>
                <c:pt idx="0">
                  <c:v>before interest rate hedge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'SDG&amp;E'!$B$64:$R$64</c:f>
              <c:multiLvlStrCache>
                <c:ptCount val="1"/>
                <c:lvl>
                  <c:pt idx="0">
                    <c:v> 1.03 </c:v>
                  </c:pt>
                </c:lvl>
                <c:lvl>
                  <c:pt idx="0">
                    <c:v> 1.06 </c:v>
                  </c:pt>
                </c:lvl>
                <c:lvl>
                  <c:pt idx="0">
                    <c:v> 1.06 </c:v>
                  </c:pt>
                </c:lvl>
                <c:lvl>
                  <c:pt idx="0">
                    <c:v> 1.09 </c:v>
                  </c:pt>
                </c:lvl>
                <c:lvl>
                  <c:pt idx="0">
                    <c:v> 1.09 </c:v>
                  </c:pt>
                </c:lvl>
                <c:lvl>
                  <c:pt idx="0">
                    <c:v> 1.12 </c:v>
                  </c:pt>
                </c:lvl>
                <c:lvl>
                  <c:pt idx="0">
                    <c:v> 1.12 </c:v>
                  </c:pt>
                </c:lvl>
                <c:lvl>
                  <c:pt idx="0">
                    <c:v> 1.15 </c:v>
                  </c:pt>
                </c:lvl>
                <c:lvl>
                  <c:pt idx="0">
                    <c:v> 1.15 </c:v>
                  </c:pt>
                </c:lvl>
                <c:lvl>
                  <c:pt idx="0">
                    <c:v> 1.22 </c:v>
                  </c:pt>
                </c:lvl>
                <c:lvl>
                  <c:pt idx="0">
                    <c:v> 1.22 </c:v>
                  </c:pt>
                </c:lvl>
                <c:lvl>
                  <c:pt idx="0">
                    <c:v> 1.31 </c:v>
                  </c:pt>
                </c:lvl>
                <c:lvl>
                  <c:pt idx="0">
                    <c:v> 1.31 </c:v>
                  </c:pt>
                </c:lvl>
                <c:lvl>
                  <c:pt idx="0">
                    <c:v> 1.24 </c:v>
                  </c:pt>
                </c:lvl>
                <c:lvl>
                  <c:pt idx="0">
                    <c:v> 1.24 </c:v>
                  </c:pt>
                </c:lvl>
                <c:lvl>
                  <c:pt idx="0">
                    <c:v> 1.25 </c:v>
                  </c:pt>
                </c:lvl>
                <c:lvl>
                  <c:pt idx="0">
                    <c:v> 1.00 </c:v>
                  </c:pt>
                </c:lvl>
              </c:multiLvlStrCache>
            </c:multiLvlStrRef>
          </c:cat>
          <c:val>
            <c:numRef>
              <c:f>'SDG&amp;E'!$B$57:$R$57</c:f>
              <c:numCache>
                <c:formatCode>_(* #,##0.000_);_(* \(#,##0.000\);_(* \-??_);_(@_)</c:formatCode>
                <c:ptCount val="17"/>
                <c:pt idx="0">
                  <c:v>1</c:v>
                </c:pt>
                <c:pt idx="1">
                  <c:v>1.24790593449482</c:v>
                </c:pt>
                <c:pt idx="2">
                  <c:v>1.2433167682347</c:v>
                </c:pt>
                <c:pt idx="3">
                  <c:v>1.2433167682347</c:v>
                </c:pt>
                <c:pt idx="4">
                  <c:v>1.3260044485972</c:v>
                </c:pt>
                <c:pt idx="5">
                  <c:v>1.3260044485972</c:v>
                </c:pt>
                <c:pt idx="6">
                  <c:v>1.3260044485972</c:v>
                </c:pt>
                <c:pt idx="7">
                  <c:v>1.3260044485972</c:v>
                </c:pt>
                <c:pt idx="8">
                  <c:v>1.3260044485972</c:v>
                </c:pt>
                <c:pt idx="9">
                  <c:v>1.3260044485972</c:v>
                </c:pt>
                <c:pt idx="10">
                  <c:v>1.3260044485972</c:v>
                </c:pt>
                <c:pt idx="11">
                  <c:v>1.3260044485972</c:v>
                </c:pt>
                <c:pt idx="12">
                  <c:v>1.3260044485972</c:v>
                </c:pt>
                <c:pt idx="13">
                  <c:v>1.3260044485972</c:v>
                </c:pt>
                <c:pt idx="14">
                  <c:v>1.3260044485972</c:v>
                </c:pt>
                <c:pt idx="15">
                  <c:v>1.3260044485972</c:v>
                </c:pt>
                <c:pt idx="16">
                  <c:v>1.3260044485972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"with T&amp;D Interest Costs reflected"</c:f>
              <c:strCache>
                <c:ptCount val="1"/>
                <c:pt idx="0">
                  <c:v>with T&amp;D Interest Costs reflected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'SDG&amp;E'!$B$64:$R$64</c:f>
              <c:multiLvlStrCache>
                <c:ptCount val="1"/>
                <c:lvl>
                  <c:pt idx="0">
                    <c:v> 1.03 </c:v>
                  </c:pt>
                </c:lvl>
                <c:lvl>
                  <c:pt idx="0">
                    <c:v> 1.06 </c:v>
                  </c:pt>
                </c:lvl>
                <c:lvl>
                  <c:pt idx="0">
                    <c:v> 1.06 </c:v>
                  </c:pt>
                </c:lvl>
                <c:lvl>
                  <c:pt idx="0">
                    <c:v> 1.09 </c:v>
                  </c:pt>
                </c:lvl>
                <c:lvl>
                  <c:pt idx="0">
                    <c:v> 1.09 </c:v>
                  </c:pt>
                </c:lvl>
                <c:lvl>
                  <c:pt idx="0">
                    <c:v> 1.12 </c:v>
                  </c:pt>
                </c:lvl>
                <c:lvl>
                  <c:pt idx="0">
                    <c:v> 1.12 </c:v>
                  </c:pt>
                </c:lvl>
                <c:lvl>
                  <c:pt idx="0">
                    <c:v> 1.15 </c:v>
                  </c:pt>
                </c:lvl>
                <c:lvl>
                  <c:pt idx="0">
                    <c:v> 1.15 </c:v>
                  </c:pt>
                </c:lvl>
                <c:lvl>
                  <c:pt idx="0">
                    <c:v> 1.22 </c:v>
                  </c:pt>
                </c:lvl>
                <c:lvl>
                  <c:pt idx="0">
                    <c:v> 1.22 </c:v>
                  </c:pt>
                </c:lvl>
                <c:lvl>
                  <c:pt idx="0">
                    <c:v> 1.31 </c:v>
                  </c:pt>
                </c:lvl>
                <c:lvl>
                  <c:pt idx="0">
                    <c:v> 1.31 </c:v>
                  </c:pt>
                </c:lvl>
                <c:lvl>
                  <c:pt idx="0">
                    <c:v> 1.24 </c:v>
                  </c:pt>
                </c:lvl>
                <c:lvl>
                  <c:pt idx="0">
                    <c:v> 1.24 </c:v>
                  </c:pt>
                </c:lvl>
                <c:lvl>
                  <c:pt idx="0">
                    <c:v> 1.25 </c:v>
                  </c:pt>
                </c:lvl>
                <c:lvl>
                  <c:pt idx="0">
                    <c:v> 1.00 </c:v>
                  </c:pt>
                </c:lvl>
              </c:multiLvlStrCache>
            </c:multiLvlStrRef>
          </c:cat>
          <c:val>
            <c:numRef>
              <c:f>'SDG&amp;E'!$B$64:$R$64</c:f>
              <c:numCache>
                <c:formatCode>_(* #,##0.00_);_(* \(#,##0.00\);_(* \-??_);_(@_)</c:formatCode>
                <c:ptCount val="17"/>
                <c:pt idx="0">
                  <c:v>1</c:v>
                </c:pt>
                <c:pt idx="1">
                  <c:v>1.24790593449482</c:v>
                </c:pt>
                <c:pt idx="2">
                  <c:v>1.2433167682347</c:v>
                </c:pt>
                <c:pt idx="3">
                  <c:v>1.2433167682347</c:v>
                </c:pt>
                <c:pt idx="4">
                  <c:v>1.30873679703044</c:v>
                </c:pt>
                <c:pt idx="5">
                  <c:v>1.30873679703044</c:v>
                </c:pt>
                <c:pt idx="6">
                  <c:v>1.21957606714901</c:v>
                </c:pt>
                <c:pt idx="7">
                  <c:v>1.21957606714901</c:v>
                </c:pt>
                <c:pt idx="8">
                  <c:v>1.15191235307781</c:v>
                </c:pt>
                <c:pt idx="9">
                  <c:v>1.15191235307781</c:v>
                </c:pt>
                <c:pt idx="10">
                  <c:v>1.1166447518476</c:v>
                </c:pt>
                <c:pt idx="11">
                  <c:v>1.1166447518476</c:v>
                </c:pt>
                <c:pt idx="12">
                  <c:v>1.08606903792127</c:v>
                </c:pt>
                <c:pt idx="13">
                  <c:v>1.08606903792127</c:v>
                </c:pt>
                <c:pt idx="14">
                  <c:v>1.05725495889736</c:v>
                </c:pt>
                <c:pt idx="15">
                  <c:v>1.05725495889736</c:v>
                </c:pt>
                <c:pt idx="16">
                  <c:v>1.03077615014182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6213443"/>
        <c:axId val="96898680"/>
      </c:lineChart>
      <c:catAx>
        <c:axId val="46213443"/>
        <c:scaling>
          <c:orientation val="minMax"/>
        </c:scaling>
        <c:delete val="0"/>
        <c:axPos val="b"/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898680"/>
        <c:crossesAt val="0"/>
        <c:auto val="1"/>
        <c:lblAlgn val="ctr"/>
        <c:lblOffset val="100"/>
        <c:noMultiLvlLbl val="0"/>
      </c:catAx>
      <c:valAx>
        <c:axId val="9689868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213443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4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Distribution Scalar (Cumulative)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"before interest rate hedge"</c:f>
              <c:strCache>
                <c:ptCount val="1"/>
                <c:pt idx="0">
                  <c:v>before interest rate hedge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'SDG&amp;E'!$B$56:$R$56</c:f>
              <c:multiLvlStrCache>
                <c:ptCount val="1"/>
                <c:lvl>
                  <c:pt idx="0">
                    <c:v>2014</c:v>
                  </c:pt>
                </c:lvl>
                <c:lvl>
                  <c:pt idx="0">
                    <c:v>2013</c:v>
                  </c:pt>
                </c:lvl>
                <c:lvl>
                  <c:pt idx="0">
                    <c:v>2012</c:v>
                  </c:pt>
                </c:lvl>
                <c:lvl>
                  <c:pt idx="0">
                    <c:v>2011</c:v>
                  </c:pt>
                </c:lvl>
                <c:lvl>
                  <c:pt idx="0">
                    <c:v>2010</c:v>
                  </c:pt>
                </c:lvl>
                <c:lvl>
                  <c:pt idx="0">
                    <c:v>2009</c:v>
                  </c:pt>
                </c:lvl>
                <c:lvl>
                  <c:pt idx="0">
                    <c:v>2008</c:v>
                  </c:pt>
                </c:lvl>
                <c:lvl>
                  <c:pt idx="0">
                    <c:v>2007</c:v>
                  </c:pt>
                </c:lvl>
                <c:lvl>
                  <c:pt idx="0">
                    <c:v>2006</c:v>
                  </c:pt>
                </c:lvl>
                <c:lvl>
                  <c:pt idx="0">
                    <c:v>2005</c:v>
                  </c:pt>
                </c:lvl>
                <c:lvl>
                  <c:pt idx="0">
                    <c:v>2004</c:v>
                  </c:pt>
                </c:lvl>
                <c:lvl>
                  <c:pt idx="0">
                    <c:v>2003</c:v>
                  </c:pt>
                </c:lvl>
                <c:lvl>
                  <c:pt idx="0">
                    <c:v>2002</c:v>
                  </c:pt>
                </c:lvl>
                <c:lvl>
                  <c:pt idx="0">
                    <c:v>2001</c:v>
                  </c:pt>
                </c:lvl>
                <c:lvl>
                  <c:pt idx="0">
                    <c:v>2000</c:v>
                  </c:pt>
                </c:lvl>
                <c:lvl>
                  <c:pt idx="0">
                    <c:v>1999</c:v>
                  </c:pt>
                </c:lvl>
                <c:lvl>
                  <c:pt idx="0">
                    <c:v>1998</c:v>
                  </c:pt>
                </c:lvl>
              </c:multiLvlStrCache>
            </c:multiLvlStrRef>
          </c:cat>
          <c:val>
            <c:numRef>
              <c:f>'SDG&amp;E'!$B$58:$R$58</c:f>
              <c:numCache>
                <c:formatCode>_(* #,##0.000_);_(* \(#,##0.000\);_(* \-??_);_(@_)</c:formatCode>
                <c:ptCount val="17"/>
                <c:pt idx="0">
                  <c:v>1</c:v>
                </c:pt>
                <c:pt idx="1">
                  <c:v>1.06203169757228</c:v>
                </c:pt>
                <c:pt idx="2">
                  <c:v>1.01891324161155</c:v>
                </c:pt>
                <c:pt idx="3">
                  <c:v>1.01263461414139</c:v>
                </c:pt>
                <c:pt idx="4">
                  <c:v>1.07899014053339</c:v>
                </c:pt>
                <c:pt idx="5">
                  <c:v>1.08978004193872</c:v>
                </c:pt>
                <c:pt idx="6">
                  <c:v>1.10067784235811</c:v>
                </c:pt>
                <c:pt idx="7">
                  <c:v>1.11168462078169</c:v>
                </c:pt>
                <c:pt idx="8">
                  <c:v>1.12280146698951</c:v>
                </c:pt>
                <c:pt idx="9">
                  <c:v>1.1340294816594</c:v>
                </c:pt>
                <c:pt idx="10">
                  <c:v>1.14536977647599</c:v>
                </c:pt>
                <c:pt idx="11">
                  <c:v>1.15682347424075</c:v>
                </c:pt>
                <c:pt idx="12">
                  <c:v>1.16839170898316</c:v>
                </c:pt>
                <c:pt idx="13">
                  <c:v>1.18007562607299</c:v>
                </c:pt>
                <c:pt idx="14">
                  <c:v>1.19187638233372</c:v>
                </c:pt>
                <c:pt idx="15">
                  <c:v>1.20379514615706</c:v>
                </c:pt>
                <c:pt idx="16">
                  <c:v>1.21583309761863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"with T&amp;D Interest Costs reflected"</c:f>
              <c:strCache>
                <c:ptCount val="1"/>
                <c:pt idx="0">
                  <c:v>with T&amp;D Interest Costs reflected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'SDG&amp;E'!$B$56:$R$56</c:f>
              <c:multiLvlStrCache>
                <c:ptCount val="1"/>
                <c:lvl>
                  <c:pt idx="0">
                    <c:v>2014</c:v>
                  </c:pt>
                </c:lvl>
                <c:lvl>
                  <c:pt idx="0">
                    <c:v>2013</c:v>
                  </c:pt>
                </c:lvl>
                <c:lvl>
                  <c:pt idx="0">
                    <c:v>2012</c:v>
                  </c:pt>
                </c:lvl>
                <c:lvl>
                  <c:pt idx="0">
                    <c:v>2011</c:v>
                  </c:pt>
                </c:lvl>
                <c:lvl>
                  <c:pt idx="0">
                    <c:v>2010</c:v>
                  </c:pt>
                </c:lvl>
                <c:lvl>
                  <c:pt idx="0">
                    <c:v>2009</c:v>
                  </c:pt>
                </c:lvl>
                <c:lvl>
                  <c:pt idx="0">
                    <c:v>2008</c:v>
                  </c:pt>
                </c:lvl>
                <c:lvl>
                  <c:pt idx="0">
                    <c:v>2007</c:v>
                  </c:pt>
                </c:lvl>
                <c:lvl>
                  <c:pt idx="0">
                    <c:v>2006</c:v>
                  </c:pt>
                </c:lvl>
                <c:lvl>
                  <c:pt idx="0">
                    <c:v>2005</c:v>
                  </c:pt>
                </c:lvl>
                <c:lvl>
                  <c:pt idx="0">
                    <c:v>2004</c:v>
                  </c:pt>
                </c:lvl>
                <c:lvl>
                  <c:pt idx="0">
                    <c:v>2003</c:v>
                  </c:pt>
                </c:lvl>
                <c:lvl>
                  <c:pt idx="0">
                    <c:v>2002</c:v>
                  </c:pt>
                </c:lvl>
                <c:lvl>
                  <c:pt idx="0">
                    <c:v>2001</c:v>
                  </c:pt>
                </c:lvl>
                <c:lvl>
                  <c:pt idx="0">
                    <c:v>2000</c:v>
                  </c:pt>
                </c:lvl>
                <c:lvl>
                  <c:pt idx="0">
                    <c:v>1999</c:v>
                  </c:pt>
                </c:lvl>
                <c:lvl>
                  <c:pt idx="0">
                    <c:v>1998</c:v>
                  </c:pt>
                </c:lvl>
              </c:multiLvlStrCache>
            </c:multiLvlStrRef>
          </c:cat>
          <c:val>
            <c:numRef>
              <c:f>'SDG&amp;E'!$B$65:$R$65</c:f>
              <c:numCache>
                <c:formatCode>_(* #,##0.00_);_(* \(#,##0.00\);_(* \-??_);_(@_)</c:formatCode>
                <c:ptCount val="17"/>
                <c:pt idx="0">
                  <c:v>1</c:v>
                </c:pt>
                <c:pt idx="1">
                  <c:v>1.08114826812858</c:v>
                </c:pt>
                <c:pt idx="2">
                  <c:v>1.05592424619985</c:v>
                </c:pt>
                <c:pt idx="3">
                  <c:v>1.06830706983504</c:v>
                </c:pt>
                <c:pt idx="4">
                  <c:v>1.0759037288052</c:v>
                </c:pt>
                <c:pt idx="5">
                  <c:v>1.08416298729333</c:v>
                </c:pt>
                <c:pt idx="6">
                  <c:v>1.09298717788179</c:v>
                </c:pt>
                <c:pt idx="7">
                  <c:v>0.986638015954966</c:v>
                </c:pt>
                <c:pt idx="8">
                  <c:v>0.995443792151388</c:v>
                </c:pt>
                <c:pt idx="9">
                  <c:v>1.00466328045478</c:v>
                </c:pt>
                <c:pt idx="10">
                  <c:v>1.01431631438478</c:v>
                </c:pt>
                <c:pt idx="11">
                  <c:v>1.02434799420126</c:v>
                </c:pt>
                <c:pt idx="12">
                  <c:v>0.987502419250448</c:v>
                </c:pt>
                <c:pt idx="13">
                  <c:v>0.997499762463547</c:v>
                </c:pt>
                <c:pt idx="14">
                  <c:v>1.00761677574344</c:v>
                </c:pt>
                <c:pt idx="15">
                  <c:v>1.01779257625913</c:v>
                </c:pt>
                <c:pt idx="16">
                  <c:v>1.02793956678176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2232494"/>
        <c:axId val="54720574"/>
      </c:lineChart>
      <c:catAx>
        <c:axId val="5223249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720574"/>
        <c:crossesAt val="0"/>
        <c:auto val="1"/>
        <c:lblAlgn val="ctr"/>
        <c:lblOffset val="100"/>
        <c:noMultiLvlLbl val="0"/>
      </c:catAx>
      <c:valAx>
        <c:axId val="5472057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23249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4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chart" Target="../charts/chart5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chart" Target="../charts/chart7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chart" Target="../charts/chart9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472680</xdr:colOff>
      <xdr:row>43</xdr:row>
      <xdr:rowOff>142920</xdr:rowOff>
    </xdr:from>
    <xdr:to>
      <xdr:col>7</xdr:col>
      <xdr:colOff>51120</xdr:colOff>
      <xdr:row>61</xdr:row>
      <xdr:rowOff>142920</xdr:rowOff>
    </xdr:to>
    <xdr:graphicFrame>
      <xdr:nvGraphicFramePr>
        <xdr:cNvPr id="0" name="Chart 1"/>
        <xdr:cNvGraphicFramePr/>
      </xdr:nvGraphicFramePr>
      <xdr:xfrm>
        <a:off x="472680" y="8534520"/>
        <a:ext cx="5344200" cy="3429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201600</xdr:colOff>
      <xdr:row>43</xdr:row>
      <xdr:rowOff>142920</xdr:rowOff>
    </xdr:from>
    <xdr:to>
      <xdr:col>15</xdr:col>
      <xdr:colOff>192240</xdr:colOff>
      <xdr:row>61</xdr:row>
      <xdr:rowOff>104760</xdr:rowOff>
    </xdr:to>
    <xdr:graphicFrame>
      <xdr:nvGraphicFramePr>
        <xdr:cNvPr id="1" name="Chart 2"/>
        <xdr:cNvGraphicFramePr/>
      </xdr:nvGraphicFramePr>
      <xdr:xfrm>
        <a:off x="5967360" y="8534520"/>
        <a:ext cx="6842880" cy="3390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402480</xdr:colOff>
      <xdr:row>62</xdr:row>
      <xdr:rowOff>85680</xdr:rowOff>
    </xdr:from>
    <xdr:to>
      <xdr:col>7</xdr:col>
      <xdr:colOff>41400</xdr:colOff>
      <xdr:row>80</xdr:row>
      <xdr:rowOff>114480</xdr:rowOff>
    </xdr:to>
    <xdr:graphicFrame>
      <xdr:nvGraphicFramePr>
        <xdr:cNvPr id="2" name="Chart 3"/>
        <xdr:cNvGraphicFramePr/>
      </xdr:nvGraphicFramePr>
      <xdr:xfrm>
        <a:off x="402480" y="12096720"/>
        <a:ext cx="5404680" cy="3457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322200</xdr:colOff>
      <xdr:row>55</xdr:row>
      <xdr:rowOff>95040</xdr:rowOff>
    </xdr:from>
    <xdr:to>
      <xdr:col>10</xdr:col>
      <xdr:colOff>604440</xdr:colOff>
      <xdr:row>72</xdr:row>
      <xdr:rowOff>75600</xdr:rowOff>
    </xdr:to>
    <xdr:graphicFrame>
      <xdr:nvGraphicFramePr>
        <xdr:cNvPr id="3" name="Chart 32"/>
        <xdr:cNvGraphicFramePr/>
      </xdr:nvGraphicFramePr>
      <xdr:xfrm>
        <a:off x="4388040" y="9439200"/>
        <a:ext cx="5615640" cy="2742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0</xdr:colOff>
      <xdr:row>55</xdr:row>
      <xdr:rowOff>123840</xdr:rowOff>
    </xdr:from>
    <xdr:to>
      <xdr:col>17</xdr:col>
      <xdr:colOff>151560</xdr:colOff>
      <xdr:row>72</xdr:row>
      <xdr:rowOff>66240</xdr:rowOff>
    </xdr:to>
    <xdr:graphicFrame>
      <xdr:nvGraphicFramePr>
        <xdr:cNvPr id="4" name="Chart 33"/>
        <xdr:cNvGraphicFramePr/>
      </xdr:nvGraphicFramePr>
      <xdr:xfrm>
        <a:off x="10123920" y="9468000"/>
        <a:ext cx="4498560" cy="2704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0</xdr:colOff>
      <xdr:row>75</xdr:row>
      <xdr:rowOff>0</xdr:rowOff>
    </xdr:from>
    <xdr:to>
      <xdr:col>9</xdr:col>
      <xdr:colOff>393480</xdr:colOff>
      <xdr:row>91</xdr:row>
      <xdr:rowOff>66240</xdr:rowOff>
    </xdr:to>
    <xdr:graphicFrame>
      <xdr:nvGraphicFramePr>
        <xdr:cNvPr id="5" name="Chart 18"/>
        <xdr:cNvGraphicFramePr/>
      </xdr:nvGraphicFramePr>
      <xdr:xfrm>
        <a:off x="4880520" y="12430080"/>
        <a:ext cx="4197240" cy="2657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9720</xdr:colOff>
      <xdr:row>75</xdr:row>
      <xdr:rowOff>0</xdr:rowOff>
    </xdr:from>
    <xdr:to>
      <xdr:col>15</xdr:col>
      <xdr:colOff>272160</xdr:colOff>
      <xdr:row>91</xdr:row>
      <xdr:rowOff>47520</xdr:rowOff>
    </xdr:to>
    <xdr:graphicFrame>
      <xdr:nvGraphicFramePr>
        <xdr:cNvPr id="6" name="Chart 19"/>
        <xdr:cNvGraphicFramePr/>
      </xdr:nvGraphicFramePr>
      <xdr:xfrm>
        <a:off x="9418680" y="12430080"/>
        <a:ext cx="3885120" cy="2638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0</xdr:colOff>
      <xdr:row>67</xdr:row>
      <xdr:rowOff>0</xdr:rowOff>
    </xdr:from>
    <xdr:to>
      <xdr:col>11</xdr:col>
      <xdr:colOff>111240</xdr:colOff>
      <xdr:row>79</xdr:row>
      <xdr:rowOff>114480</xdr:rowOff>
    </xdr:to>
    <xdr:graphicFrame>
      <xdr:nvGraphicFramePr>
        <xdr:cNvPr id="7" name="Chart 27"/>
        <xdr:cNvGraphicFramePr/>
      </xdr:nvGraphicFramePr>
      <xdr:xfrm>
        <a:off x="5454000" y="11153880"/>
        <a:ext cx="3953160" cy="2057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0</xdr:colOff>
      <xdr:row>67</xdr:row>
      <xdr:rowOff>0</xdr:rowOff>
    </xdr:from>
    <xdr:to>
      <xdr:col>17</xdr:col>
      <xdr:colOff>412920</xdr:colOff>
      <xdr:row>79</xdr:row>
      <xdr:rowOff>105120</xdr:rowOff>
    </xdr:to>
    <xdr:graphicFrame>
      <xdr:nvGraphicFramePr>
        <xdr:cNvPr id="8" name="Chart 28"/>
        <xdr:cNvGraphicFramePr/>
      </xdr:nvGraphicFramePr>
      <xdr:xfrm>
        <a:off x="9909000" y="11153880"/>
        <a:ext cx="3480120" cy="2048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:/RISK_MGT/WEST/URM/CTC/archived%20pricing%20models/powermod97_pricing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ontrol Panel"/>
      <sheetName val="BookDeal"/>
      <sheetName val="book2"/>
      <sheetName val="Summary Output"/>
      <sheetName val="Dem&amp;Vol"/>
      <sheetName val="CashFlows"/>
      <sheetName val="Swap Details"/>
      <sheetName val="Option Details"/>
      <sheetName val="AdjPriceCurves"/>
      <sheetName val="Curve Info"/>
      <sheetName val="Days"/>
      <sheetName val="T&amp;D Escalation"/>
      <sheetName val="CTC Curves"/>
      <sheetName val="Curve&amp;Basis"/>
      <sheetName val="Book Summary2"/>
      <sheetName val="Booking Code (2)"/>
      <sheetName val="Module1"/>
      <sheetName val="Print Macro"/>
      <sheetName val="Batch_Main"/>
      <sheetName val="Batch_CopyData"/>
      <sheetName val="Batch_Region"/>
      <sheetName val="Batch_UpdateCurve"/>
      <sheetName val="Batch_CopyLoad"/>
      <sheetName val="Batch_Pricer"/>
      <sheetName val="Batch_Booker"/>
      <sheetName val="Batch_CashFlow"/>
      <sheetName val="Book Modu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AK5">
            <v>1</v>
          </cell>
          <cell r="AL5">
            <v>1</v>
          </cell>
          <cell r="AM5">
            <v>1</v>
          </cell>
        </row>
        <row r="5">
          <cell r="BG5">
            <v>36922.6721296296</v>
          </cell>
        </row>
        <row r="6">
          <cell r="AK6">
            <v>1.06732728888331</v>
          </cell>
          <cell r="AL6">
            <v>1.09187908187035</v>
          </cell>
          <cell r="AM6">
            <v>0.759200998426958</v>
          </cell>
        </row>
        <row r="7">
          <cell r="AK7">
            <v>1.10344283144876</v>
          </cell>
          <cell r="AL7">
            <v>1.09760410694894</v>
          </cell>
          <cell r="AM7">
            <v>0.759200998426958</v>
          </cell>
        </row>
        <row r="8">
          <cell r="AK8">
            <v>2.11612244424711</v>
          </cell>
          <cell r="AL8">
            <v>1.18778625460572</v>
          </cell>
          <cell r="AM8">
            <v>2.61570962415985</v>
          </cell>
        </row>
        <row r="9">
          <cell r="AK9">
            <v>2.26418848346377</v>
          </cell>
          <cell r="AL9">
            <v>1.14526670158112</v>
          </cell>
          <cell r="AM9">
            <v>2.43995462877498</v>
          </cell>
        </row>
        <row r="10">
          <cell r="AK10">
            <v>2.26418848346377</v>
          </cell>
          <cell r="AL10">
            <v>1.15417295698403</v>
          </cell>
          <cell r="AM10">
            <v>2.42502372564059</v>
          </cell>
        </row>
        <row r="11">
          <cell r="AK11">
            <v>2.18349911610537</v>
          </cell>
          <cell r="AL11">
            <v>1.16368238815387</v>
          </cell>
          <cell r="AM11">
            <v>2.38399461785468</v>
          </cell>
        </row>
        <row r="12">
          <cell r="AK12">
            <v>2.18349911610537</v>
          </cell>
          <cell r="AL12">
            <v>1.17377338523342</v>
          </cell>
          <cell r="AM12">
            <v>2.35800691618674</v>
          </cell>
        </row>
        <row r="13">
          <cell r="AK13">
            <v>2.11875933272249</v>
          </cell>
          <cell r="AL13">
            <v>1.1843667279904</v>
          </cell>
          <cell r="AM13">
            <v>2.35116873155575</v>
          </cell>
        </row>
        <row r="14">
          <cell r="AK14">
            <v>2.11875933272249</v>
          </cell>
          <cell r="AL14">
            <v>1.13507998043956</v>
          </cell>
          <cell r="AM14">
            <v>2.27027729748703</v>
          </cell>
        </row>
        <row r="15">
          <cell r="AK15">
            <v>2.05667616543109</v>
          </cell>
          <cell r="AL15">
            <v>1.14609959576492</v>
          </cell>
          <cell r="AM15">
            <v>2.22841941732427</v>
          </cell>
        </row>
        <row r="16">
          <cell r="AK16">
            <v>2.05667616543109</v>
          </cell>
          <cell r="AL16">
            <v>1.15754923407754</v>
          </cell>
          <cell r="AM16">
            <v>2.1501443038962</v>
          </cell>
        </row>
        <row r="17">
          <cell r="AK17">
            <v>1.99771688815039</v>
          </cell>
          <cell r="AL17">
            <v>1.1693068557773</v>
          </cell>
          <cell r="AM17">
            <v>2.0869040964106</v>
          </cell>
        </row>
        <row r="18">
          <cell r="AK18">
            <v>1.99771688815039</v>
          </cell>
          <cell r="AL18">
            <v>1.18126169362214</v>
          </cell>
          <cell r="AM18">
            <v>2.05168614552593</v>
          </cell>
        </row>
        <row r="19">
          <cell r="AK19">
            <v>1.94178715607513</v>
          </cell>
          <cell r="AL19">
            <v>1.13930606100281</v>
          </cell>
          <cell r="AM19">
            <v>1.99448785117198</v>
          </cell>
        </row>
        <row r="20">
          <cell r="AK20">
            <v>1.94178715607513</v>
          </cell>
          <cell r="AL20">
            <v>1.15092570636294</v>
          </cell>
          <cell r="AM20">
            <v>1.96671910141574</v>
          </cell>
        </row>
        <row r="21">
          <cell r="AK21">
            <v>1.88946147558402</v>
          </cell>
          <cell r="AL21">
            <v>1.16251507424971</v>
          </cell>
          <cell r="AM21">
            <v>1.90494468350645</v>
          </cell>
        </row>
        <row r="24">
          <cell r="AK24">
            <v>1</v>
          </cell>
          <cell r="AL24">
            <v>1</v>
          </cell>
          <cell r="AM24">
            <v>1</v>
          </cell>
        </row>
        <row r="25">
          <cell r="AK25">
            <v>0.9864205369242</v>
          </cell>
          <cell r="AL25">
            <v>1.01794286931635</v>
          </cell>
          <cell r="AM25">
            <v>0.728910996970041</v>
          </cell>
        </row>
        <row r="26">
          <cell r="AK26">
            <v>0.917253404342017</v>
          </cell>
          <cell r="AL26">
            <v>1.01820936443836</v>
          </cell>
          <cell r="AM26">
            <v>0.728910996970041</v>
          </cell>
        </row>
        <row r="27">
          <cell r="AK27">
            <v>1.51425701479242</v>
          </cell>
          <cell r="AL27">
            <v>1.03840684955648</v>
          </cell>
          <cell r="AM27">
            <v>3.67806601098563</v>
          </cell>
        </row>
        <row r="28">
          <cell r="AK28">
            <v>1.59405368353166</v>
          </cell>
          <cell r="AL28">
            <v>1.09950204673942</v>
          </cell>
          <cell r="AM28">
            <v>2.78532009008863</v>
          </cell>
        </row>
        <row r="29">
          <cell r="AK29">
            <v>1.59405368353166</v>
          </cell>
          <cell r="AL29">
            <v>1.10816235995627</v>
          </cell>
          <cell r="AM29">
            <v>2.78532009008863</v>
          </cell>
        </row>
        <row r="30">
          <cell r="AK30">
            <v>1.54100929541244</v>
          </cell>
          <cell r="AL30">
            <v>1.11740351807322</v>
          </cell>
          <cell r="AM30">
            <v>2.76960318874864</v>
          </cell>
        </row>
        <row r="31">
          <cell r="AK31">
            <v>1.54100929541244</v>
          </cell>
          <cell r="AL31">
            <v>1.12720494330154</v>
          </cell>
          <cell r="AM31">
            <v>2.67355185767293</v>
          </cell>
        </row>
        <row r="32">
          <cell r="AK32">
            <v>1.49056680184845</v>
          </cell>
          <cell r="AL32">
            <v>1.13749072485857</v>
          </cell>
          <cell r="AM32">
            <v>2.6038401088841</v>
          </cell>
        </row>
        <row r="33">
          <cell r="AK33">
            <v>1.49056680184845</v>
          </cell>
          <cell r="AL33">
            <v>1.10190739939591</v>
          </cell>
          <cell r="AM33">
            <v>2.6037266879466</v>
          </cell>
        </row>
        <row r="34">
          <cell r="AK34">
            <v>1.44260330269262</v>
          </cell>
          <cell r="AL34">
            <v>1.11271515847884</v>
          </cell>
          <cell r="AM34">
            <v>2.20319847043764</v>
          </cell>
        </row>
        <row r="35">
          <cell r="AK35">
            <v>1.44260330269262</v>
          </cell>
          <cell r="AL35">
            <v>1.12394255476834</v>
          </cell>
          <cell r="AM35">
            <v>2.08191260106616</v>
          </cell>
        </row>
        <row r="36">
          <cell r="AK36">
            <v>1.39715246217853</v>
          </cell>
          <cell r="AL36">
            <v>1.13547121623923</v>
          </cell>
          <cell r="AM36">
            <v>1.99064763355315</v>
          </cell>
        </row>
        <row r="37">
          <cell r="AK37">
            <v>1.39715246217853</v>
          </cell>
          <cell r="AL37">
            <v>1.1471936701252</v>
          </cell>
          <cell r="AM37">
            <v>1.96269747395369</v>
          </cell>
        </row>
        <row r="38">
          <cell r="AK38">
            <v>1.3538666028841</v>
          </cell>
          <cell r="AL38">
            <v>1.10973183103782</v>
          </cell>
          <cell r="AM38">
            <v>1.9429363060421</v>
          </cell>
        </row>
        <row r="39">
          <cell r="AK39">
            <v>1.3538666028841</v>
          </cell>
          <cell r="AL39">
            <v>1.12116082556995</v>
          </cell>
          <cell r="AM39">
            <v>1.92738467521104</v>
          </cell>
        </row>
        <row r="40">
          <cell r="AK40">
            <v>1.31753598910763</v>
          </cell>
          <cell r="AL40">
            <v>1.13256258893028</v>
          </cell>
          <cell r="AM40">
            <v>1.92334688983586</v>
          </cell>
        </row>
        <row r="43">
          <cell r="AK43">
            <v>1</v>
          </cell>
          <cell r="AL43">
            <v>1</v>
          </cell>
          <cell r="AM43">
            <v>1</v>
          </cell>
        </row>
        <row r="44">
          <cell r="AK44">
            <v>1.24790593449482</v>
          </cell>
          <cell r="AL44">
            <v>1.08114826812858</v>
          </cell>
          <cell r="AM44">
            <v>2.5327246311761</v>
          </cell>
        </row>
        <row r="45">
          <cell r="AK45">
            <v>1.2433167682347</v>
          </cell>
          <cell r="AL45">
            <v>1.05592424619985</v>
          </cell>
          <cell r="AM45">
            <v>2.8005220821866</v>
          </cell>
        </row>
        <row r="46">
          <cell r="AK46">
            <v>1.2433167682347</v>
          </cell>
          <cell r="AL46">
            <v>1.06830706983504</v>
          </cell>
          <cell r="AM46">
            <v>2.42490639137265</v>
          </cell>
        </row>
        <row r="47">
          <cell r="AK47">
            <v>1.30873679703044</v>
          </cell>
          <cell r="AL47">
            <v>1.0759037288052</v>
          </cell>
          <cell r="AM47">
            <v>1.06654776107062</v>
          </cell>
        </row>
        <row r="48">
          <cell r="AK48">
            <v>1.30873679703044</v>
          </cell>
          <cell r="AL48">
            <v>1.08416298729333</v>
          </cell>
          <cell r="AM48">
            <v>0.798750310060122</v>
          </cell>
        </row>
        <row r="49">
          <cell r="AK49">
            <v>1.21957606714901</v>
          </cell>
          <cell r="AL49">
            <v>1.09298717788179</v>
          </cell>
          <cell r="AM49">
            <v>0.798750310060122</v>
          </cell>
        </row>
        <row r="50">
          <cell r="AK50">
            <v>1.21957606714901</v>
          </cell>
          <cell r="AL50">
            <v>0.986638015954966</v>
          </cell>
          <cell r="AM50">
            <v>0.798750310060122</v>
          </cell>
        </row>
        <row r="51">
          <cell r="AK51">
            <v>1.15191235307781</v>
          </cell>
          <cell r="AL51">
            <v>0.995443792151388</v>
          </cell>
          <cell r="AM51">
            <v>0.798750310060122</v>
          </cell>
        </row>
        <row r="52">
          <cell r="AK52">
            <v>1.15191235307781</v>
          </cell>
          <cell r="AL52">
            <v>1.00466328045478</v>
          </cell>
          <cell r="AM52">
            <v>0.798750310060122</v>
          </cell>
        </row>
        <row r="53">
          <cell r="AK53">
            <v>1.1166447518476</v>
          </cell>
          <cell r="AL53">
            <v>1.01431631438478</v>
          </cell>
          <cell r="AM53">
            <v>0.798750310060122</v>
          </cell>
        </row>
        <row r="54">
          <cell r="AK54">
            <v>1.1166447518476</v>
          </cell>
          <cell r="AL54">
            <v>1.02434799420126</v>
          </cell>
          <cell r="AM54">
            <v>0.798750310060122</v>
          </cell>
        </row>
        <row r="55">
          <cell r="AK55">
            <v>1.08606903792127</v>
          </cell>
          <cell r="AL55">
            <v>0.987502419250448</v>
          </cell>
          <cell r="AM55">
            <v>0.798750310060122</v>
          </cell>
        </row>
        <row r="56">
          <cell r="AK56">
            <v>1.08606903792127</v>
          </cell>
          <cell r="AL56">
            <v>0.997499762463547</v>
          </cell>
          <cell r="AM56">
            <v>1.6084501718619</v>
          </cell>
        </row>
        <row r="57">
          <cell r="AK57">
            <v>1.05725495889736</v>
          </cell>
          <cell r="AL57">
            <v>1.00761677574344</v>
          </cell>
          <cell r="AM57">
            <v>1.6084501718619</v>
          </cell>
        </row>
        <row r="58">
          <cell r="AK58">
            <v>1.05725495889736</v>
          </cell>
          <cell r="AL58">
            <v>1.01779257625913</v>
          </cell>
          <cell r="AM58">
            <v>1.6084501718619</v>
          </cell>
        </row>
        <row r="59">
          <cell r="AK59">
            <v>1.03077615014182</v>
          </cell>
          <cell r="AL59">
            <v>1.02793956678176</v>
          </cell>
          <cell r="AM59">
            <v>1.22397562041554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W4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false" hidden="false" outlineLevel="0" max="5" min="1" style="1" width="9.14"/>
    <col collapsed="false" customWidth="true" hidden="false" outlineLevel="0" max="6" min="6" style="1" width="24.13"/>
    <col collapsed="false" customWidth="true" hidden="false" outlineLevel="0" max="9" min="7" style="1" width="11.99"/>
    <col collapsed="false" customWidth="true" hidden="false" outlineLevel="0" max="10" min="10" style="1" width="13.28"/>
    <col collapsed="false" customWidth="true" hidden="false" outlineLevel="0" max="23" min="11" style="1" width="11.99"/>
    <col collapsed="false" customWidth="false" hidden="false" outlineLevel="0" max="257" min="24" style="1" width="9.14"/>
  </cols>
  <sheetData>
    <row r="2" customFormat="false" ht="15" hidden="false" customHeight="false" outlineLevel="0" collapsed="false">
      <c r="B2" s="2" t="s">
        <v>0</v>
      </c>
      <c r="C2" s="2"/>
      <c r="D2" s="2"/>
    </row>
    <row r="3" customFormat="false" ht="15.75" hidden="false" customHeight="false" outlineLevel="0" collapsed="false">
      <c r="B3" s="3" t="s">
        <v>1</v>
      </c>
      <c r="C3" s="3" t="s">
        <v>2</v>
      </c>
      <c r="D3" s="3" t="s">
        <v>3</v>
      </c>
    </row>
    <row r="4" customFormat="false" ht="15.75" hidden="false" customHeight="false" outlineLevel="0" collapsed="false">
      <c r="A4" s="4" t="n">
        <v>1998</v>
      </c>
      <c r="B4" s="5" t="n">
        <f aca="false" t="array" ref="B4:B20">TRANSPOSE(G15:W15)</f>
        <v>1</v>
      </c>
      <c r="C4" s="5" t="n">
        <f aca="false" t="array" ref="C4:C20">TRANSPOSE(G28:W28)</f>
        <v>1</v>
      </c>
      <c r="D4" s="5" t="n">
        <f aca="false" t="array" ref="D4:D20">TRANSPOSE(G42:W42)</f>
        <v>1</v>
      </c>
      <c r="F4" s="6" t="s">
        <v>4</v>
      </c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customFormat="false" ht="15.75" hidden="false" customHeight="false" outlineLevel="0" collapsed="false">
      <c r="A5" s="4" t="n">
        <v>1999</v>
      </c>
      <c r="B5" s="5" t="n">
        <v>0.756162351641005</v>
      </c>
      <c r="C5" s="5" t="n">
        <v>0.728910996970041</v>
      </c>
      <c r="D5" s="5" t="n">
        <v>2.5327246311761</v>
      </c>
      <c r="F5" s="6" t="s">
        <v>1</v>
      </c>
      <c r="G5" s="8" t="n">
        <v>1998</v>
      </c>
      <c r="H5" s="8" t="n">
        <v>1999</v>
      </c>
      <c r="I5" s="8" t="n">
        <v>2000</v>
      </c>
      <c r="J5" s="8" t="n">
        <v>2001</v>
      </c>
      <c r="K5" s="8" t="n">
        <v>2002</v>
      </c>
      <c r="L5" s="8" t="n">
        <v>2003</v>
      </c>
      <c r="M5" s="8" t="n">
        <v>2004</v>
      </c>
      <c r="N5" s="8" t="n">
        <v>2005</v>
      </c>
      <c r="O5" s="8" t="n">
        <v>2006</v>
      </c>
      <c r="P5" s="8" t="n">
        <v>2007</v>
      </c>
      <c r="Q5" s="8" t="n">
        <v>2008</v>
      </c>
      <c r="R5" s="8" t="n">
        <v>2009</v>
      </c>
      <c r="S5" s="8" t="n">
        <v>2010</v>
      </c>
      <c r="T5" s="8" t="n">
        <v>2011</v>
      </c>
      <c r="U5" s="8" t="n">
        <v>2012</v>
      </c>
      <c r="V5" s="8" t="n">
        <v>2013</v>
      </c>
      <c r="W5" s="8" t="n">
        <v>2014</v>
      </c>
    </row>
    <row r="6" customFormat="false" ht="15.75" hidden="false" customHeight="false" outlineLevel="0" collapsed="false">
      <c r="A6" s="4" t="n">
        <v>2000</v>
      </c>
      <c r="B6" s="5" t="n">
        <v>0.744834004675647</v>
      </c>
      <c r="C6" s="5" t="n">
        <v>0.716022590343851</v>
      </c>
      <c r="D6" s="5" t="n">
        <v>2.8005220821866</v>
      </c>
      <c r="F6" s="1" t="s">
        <v>5</v>
      </c>
      <c r="G6" s="9" t="n">
        <f aca="false">'PG&amp;E'!B4</f>
        <v>77143</v>
      </c>
      <c r="H6" s="9" t="n">
        <f aca="false">'PG&amp;E'!C4</f>
        <v>77453</v>
      </c>
      <c r="I6" s="9" t="n">
        <f aca="false">'PG&amp;E'!D4</f>
        <v>78631</v>
      </c>
      <c r="J6" s="9" t="n">
        <f aca="false">'PG&amp;E'!E4</f>
        <v>81991</v>
      </c>
      <c r="K6" s="7" t="n">
        <f aca="false">J6*(1+$G7)</f>
        <v>83466.838</v>
      </c>
      <c r="L6" s="7" t="n">
        <f aca="false">K6*(1+$G7)</f>
        <v>84969.241084</v>
      </c>
      <c r="M6" s="7" t="n">
        <f aca="false">L6*(1+$G7)</f>
        <v>86498.687423512</v>
      </c>
      <c r="N6" s="7" t="n">
        <f aca="false">M6*(1+$G7)</f>
        <v>88055.6637971352</v>
      </c>
      <c r="O6" s="7" t="n">
        <f aca="false">N6*(1+$G7)</f>
        <v>89640.6657454837</v>
      </c>
      <c r="P6" s="7" t="n">
        <f aca="false">O6*(1+$G7)</f>
        <v>91254.1977289024</v>
      </c>
      <c r="Q6" s="7" t="n">
        <f aca="false">P6*(1+$G7)</f>
        <v>92896.7732880226</v>
      </c>
      <c r="R6" s="7" t="n">
        <f aca="false">Q6*(1+$G7)</f>
        <v>94568.915207207</v>
      </c>
      <c r="S6" s="7" t="n">
        <f aca="false">R6*(1+$G7)</f>
        <v>96271.1556809368</v>
      </c>
      <c r="T6" s="7" t="n">
        <f aca="false">S6*(1+$G7)</f>
        <v>98004.0364831936</v>
      </c>
      <c r="U6" s="7" t="n">
        <f aca="false">T6*(1+$G7)</f>
        <v>99768.1091398911</v>
      </c>
      <c r="V6" s="7" t="n">
        <f aca="false">U6*(1+$G7)</f>
        <v>101563.935104409</v>
      </c>
      <c r="W6" s="7" t="n">
        <f aca="false">V6*(1+$G7)</f>
        <v>103392.085936289</v>
      </c>
    </row>
    <row r="7" customFormat="false" ht="15.75" hidden="false" customHeight="false" outlineLevel="0" collapsed="false">
      <c r="A7" s="4" t="n">
        <v>2001</v>
      </c>
      <c r="B7" s="5" t="n">
        <v>2.65863397833701</v>
      </c>
      <c r="C7" s="5" t="n">
        <v>3.54914680253051</v>
      </c>
      <c r="D7" s="5" t="n">
        <v>2.42490639137265</v>
      </c>
      <c r="F7" s="1" t="s">
        <v>6</v>
      </c>
      <c r="G7" s="10" t="n">
        <v>0.018</v>
      </c>
    </row>
    <row r="8" customFormat="false" ht="15.75" hidden="false" customHeight="false" outlineLevel="0" collapsed="false">
      <c r="A8" s="4" t="n">
        <v>2002</v>
      </c>
      <c r="B8" s="5" t="n">
        <v>2.46353821800626</v>
      </c>
      <c r="C8" s="5" t="n">
        <v>2.65017669813692</v>
      </c>
      <c r="D8" s="5" t="n">
        <v>1.00838264474784</v>
      </c>
    </row>
    <row r="9" customFormat="false" ht="15.75" hidden="false" customHeight="false" outlineLevel="0" collapsed="false">
      <c r="A9" s="4" t="n">
        <v>2003</v>
      </c>
      <c r="B9" s="5" t="n">
        <v>2.42077539689338</v>
      </c>
      <c r="C9" s="5" t="n">
        <v>2.61332438485667</v>
      </c>
      <c r="D9" s="5" t="n">
        <v>0.75855750860019</v>
      </c>
      <c r="F9" s="11" t="s">
        <v>7</v>
      </c>
      <c r="G9" s="9" t="n">
        <f aca="false">'PG&amp;E'!B18</f>
        <v>34840</v>
      </c>
      <c r="H9" s="9" t="n">
        <f aca="false">'PG&amp;E'!C18</f>
        <v>32763</v>
      </c>
      <c r="I9" s="9" t="n">
        <f aca="false">'PG&amp;E'!D18</f>
        <v>32763</v>
      </c>
      <c r="J9" s="9" t="n">
        <f aca="false">'PG&amp;E'!E18</f>
        <v>33163</v>
      </c>
      <c r="K9" s="7" t="n">
        <f aca="false">J9</f>
        <v>33163</v>
      </c>
      <c r="L9" s="7" t="n">
        <f aca="false">K9</f>
        <v>33163</v>
      </c>
      <c r="M9" s="7" t="n">
        <f aca="false">L9</f>
        <v>33163</v>
      </c>
      <c r="N9" s="7" t="n">
        <f aca="false">M9</f>
        <v>33163</v>
      </c>
      <c r="O9" s="7" t="n">
        <f aca="false">N9</f>
        <v>33163</v>
      </c>
      <c r="P9" s="7" t="n">
        <f aca="false">O9</f>
        <v>33163</v>
      </c>
      <c r="Q9" s="7" t="n">
        <f aca="false">P9</f>
        <v>33163</v>
      </c>
      <c r="R9" s="7" t="n">
        <f aca="false">Q9</f>
        <v>33163</v>
      </c>
      <c r="S9" s="7" t="n">
        <f aca="false">R9</f>
        <v>33163</v>
      </c>
      <c r="T9" s="7" t="n">
        <f aca="false">S9</f>
        <v>33163</v>
      </c>
      <c r="U9" s="7" t="n">
        <f aca="false">T9</f>
        <v>33163</v>
      </c>
      <c r="V9" s="7" t="n">
        <f aca="false">U9</f>
        <v>33163</v>
      </c>
      <c r="W9" s="7" t="n">
        <f aca="false">V9</f>
        <v>33163</v>
      </c>
    </row>
    <row r="10" customFormat="false" ht="15.75" hidden="false" customHeight="false" outlineLevel="0" collapsed="false">
      <c r="A10" s="4" t="n">
        <v>2004</v>
      </c>
      <c r="B10" s="5" t="n">
        <v>2.35573295796515</v>
      </c>
      <c r="C10" s="5" t="n">
        <v>2.56274801610242</v>
      </c>
      <c r="D10" s="5" t="n">
        <v>0.75855750860019</v>
      </c>
      <c r="F10" s="1" t="s">
        <v>8</v>
      </c>
      <c r="G10" s="9" t="n">
        <f aca="false">'PG&amp;E'!B20</f>
        <v>272844</v>
      </c>
      <c r="H10" s="9" t="n">
        <f aca="false">'PG&amp;E'!C20</f>
        <v>200831</v>
      </c>
      <c r="I10" s="9" t="n">
        <f aca="false">'PG&amp;E'!D20</f>
        <v>200831</v>
      </c>
      <c r="J10" s="12" t="n">
        <v>265446</v>
      </c>
      <c r="K10" s="13" t="n">
        <f aca="false">J10*(1+$G$7)</f>
        <v>270224.028</v>
      </c>
      <c r="L10" s="13" t="n">
        <f aca="false">K10*(1+$G$7)</f>
        <v>275088.060504</v>
      </c>
      <c r="M10" s="13" t="n">
        <f aca="false">L10*(1+$G$7)</f>
        <v>280039.645593072</v>
      </c>
      <c r="N10" s="13" t="n">
        <f aca="false">M10*(1+$G$7)</f>
        <v>285080.359213747</v>
      </c>
      <c r="O10" s="13" t="n">
        <f aca="false">N10*(1+$G$7)</f>
        <v>290211.805679595</v>
      </c>
      <c r="P10" s="13" t="n">
        <f aca="false">O10*(1+$G$7)</f>
        <v>295435.618181828</v>
      </c>
      <c r="Q10" s="13" t="n">
        <f aca="false">P10*(1+$G$7)</f>
        <v>300753.4593091</v>
      </c>
      <c r="R10" s="13" t="n">
        <f aca="false">Q10*(1+$G$7)</f>
        <v>306167.021576664</v>
      </c>
      <c r="S10" s="13" t="n">
        <f aca="false">R10*(1+$G$7)</f>
        <v>311678.027965044</v>
      </c>
      <c r="T10" s="13" t="n">
        <f aca="false">S10*(1+$G$7)</f>
        <v>317288.232468415</v>
      </c>
      <c r="U10" s="13" t="n">
        <f aca="false">T10*(1+$G$7)</f>
        <v>322999.420652846</v>
      </c>
      <c r="V10" s="13" t="n">
        <f aca="false">U10*(1+$G$7)</f>
        <v>328813.410224598</v>
      </c>
      <c r="W10" s="13" t="n">
        <f aca="false">V10*(1+$G$7)</f>
        <v>334732.05160864</v>
      </c>
    </row>
    <row r="11" customFormat="false" ht="15.75" hidden="false" customHeight="false" outlineLevel="0" collapsed="false">
      <c r="A11" s="4" t="n">
        <v>2005</v>
      </c>
      <c r="B11" s="5" t="n">
        <v>2.30566491850547</v>
      </c>
      <c r="C11" s="5" t="n">
        <v>2.44114041589854</v>
      </c>
      <c r="D11" s="5" t="n">
        <v>1.26931156559016</v>
      </c>
      <c r="F11" s="1" t="s">
        <v>9</v>
      </c>
      <c r="J11" s="9" t="n">
        <f aca="false">'PG&amp;E'!E25</f>
        <v>570818</v>
      </c>
      <c r="K11" s="9" t="n">
        <f aca="false">'PG&amp;E'!F25</f>
        <v>516741</v>
      </c>
      <c r="L11" s="9" t="n">
        <f aca="false">'PG&amp;E'!G25</f>
        <v>512147</v>
      </c>
      <c r="M11" s="9" t="n">
        <f aca="false">'PG&amp;E'!H25</f>
        <v>499523</v>
      </c>
      <c r="N11" s="9" t="n">
        <f aca="false">'PG&amp;E'!I25</f>
        <v>491527</v>
      </c>
      <c r="O11" s="9" t="n">
        <f aca="false">'PG&amp;E'!J25</f>
        <v>489423</v>
      </c>
      <c r="P11" s="9" t="n">
        <f aca="false">'PG&amp;E'!K25</f>
        <v>464534</v>
      </c>
      <c r="Q11" s="9" t="n">
        <f aca="false">'PG&amp;E'!L25</f>
        <v>451655</v>
      </c>
      <c r="R11" s="9" t="n">
        <f aca="false">'PG&amp;E'!M25</f>
        <v>427571</v>
      </c>
      <c r="S11" s="9" t="n">
        <f aca="false">'PG&amp;E'!N25</f>
        <v>408113</v>
      </c>
      <c r="T11" s="9" t="n">
        <f aca="false">'PG&amp;E'!O25</f>
        <v>397277</v>
      </c>
      <c r="U11" s="9" t="n">
        <f aca="false">'PG&amp;E'!P25</f>
        <v>379678</v>
      </c>
      <c r="V11" s="9" t="n">
        <f aca="false">'PG&amp;E'!Q25</f>
        <v>371134</v>
      </c>
      <c r="W11" s="9" t="n">
        <f aca="false">'PG&amp;E'!R25</f>
        <v>352127</v>
      </c>
    </row>
    <row r="12" customFormat="false" ht="15.75" hidden="false" customHeight="false" outlineLevel="0" collapsed="false">
      <c r="A12" s="4" t="n">
        <v>2006</v>
      </c>
      <c r="B12" s="5" t="n">
        <v>2.2733644287007</v>
      </c>
      <c r="C12" s="5" t="n">
        <v>2.34645640495411</v>
      </c>
      <c r="D12" s="5" t="n">
        <v>1.28829085564163</v>
      </c>
      <c r="F12" s="1" t="s">
        <v>10</v>
      </c>
      <c r="K12" s="12" t="n">
        <v>0</v>
      </c>
      <c r="L12" s="1" t="n">
        <f aca="false">K12</f>
        <v>0</v>
      </c>
      <c r="M12" s="1" t="n">
        <f aca="false">L12</f>
        <v>0</v>
      </c>
      <c r="N12" s="1" t="n">
        <f aca="false">M12</f>
        <v>0</v>
      </c>
      <c r="O12" s="1" t="n">
        <f aca="false">N12</f>
        <v>0</v>
      </c>
      <c r="P12" s="1" t="n">
        <f aca="false">O12</f>
        <v>0</v>
      </c>
      <c r="Q12" s="1" t="n">
        <f aca="false">P12</f>
        <v>0</v>
      </c>
      <c r="R12" s="1" t="n">
        <f aca="false">Q12</f>
        <v>0</v>
      </c>
      <c r="S12" s="1" t="n">
        <f aca="false">R12</f>
        <v>0</v>
      </c>
      <c r="T12" s="1" t="n">
        <f aca="false">S12</f>
        <v>0</v>
      </c>
      <c r="U12" s="1" t="n">
        <f aca="false">T12</f>
        <v>0</v>
      </c>
      <c r="V12" s="1" t="n">
        <f aca="false">U12</f>
        <v>0</v>
      </c>
      <c r="W12" s="1" t="n">
        <f aca="false">V12</f>
        <v>0</v>
      </c>
    </row>
    <row r="13" customFormat="false" ht="15.75" hidden="false" customHeight="false" outlineLevel="0" collapsed="false">
      <c r="A13" s="4" t="n">
        <v>2007</v>
      </c>
      <c r="B13" s="5" t="n">
        <v>2.17913718085902</v>
      </c>
      <c r="C13" s="5" t="n">
        <v>2.31487605589972</v>
      </c>
      <c r="D13" s="5" t="n">
        <v>1.30684243910073</v>
      </c>
      <c r="F13" s="1" t="s">
        <v>11</v>
      </c>
      <c r="G13" s="14" t="n">
        <f aca="false">SUM(G9:G12)</f>
        <v>307684</v>
      </c>
      <c r="H13" s="14" t="n">
        <f aca="false">SUM(H9:H12)</f>
        <v>233594</v>
      </c>
      <c r="I13" s="14" t="n">
        <f aca="false">SUM(I9:I12)</f>
        <v>233594</v>
      </c>
      <c r="J13" s="14" t="n">
        <f aca="false">SUM(J9:J12)</f>
        <v>869427</v>
      </c>
      <c r="K13" s="14" t="n">
        <f aca="false">SUM(K9:K12)</f>
        <v>820128.028</v>
      </c>
      <c r="L13" s="14" t="n">
        <f aca="false">SUM(L9:L12)</f>
        <v>820398.060504</v>
      </c>
      <c r="M13" s="14" t="n">
        <f aca="false">SUM(M9:M12)</f>
        <v>812725.645593072</v>
      </c>
      <c r="N13" s="14" t="n">
        <f aca="false">SUM(N9:N12)</f>
        <v>809770.359213747</v>
      </c>
      <c r="O13" s="14" t="n">
        <f aca="false">SUM(O9:O12)</f>
        <v>812797.805679595</v>
      </c>
      <c r="P13" s="14" t="n">
        <f aca="false">SUM(P9:P12)</f>
        <v>793132.618181828</v>
      </c>
      <c r="Q13" s="14" t="n">
        <f aca="false">SUM(Q9:Q12)</f>
        <v>785571.4593091</v>
      </c>
      <c r="R13" s="14" t="n">
        <f aca="false">SUM(R9:R12)</f>
        <v>766901.021576664</v>
      </c>
      <c r="S13" s="14" t="n">
        <f aca="false">SUM(S9:S12)</f>
        <v>752954.027965044</v>
      </c>
      <c r="T13" s="14" t="n">
        <f aca="false">SUM(T9:T12)</f>
        <v>747728.232468415</v>
      </c>
      <c r="U13" s="14" t="n">
        <f aca="false">SUM(U9:U12)</f>
        <v>735840.420652847</v>
      </c>
      <c r="V13" s="14" t="n">
        <f aca="false">SUM(V9:V12)</f>
        <v>733110.410224598</v>
      </c>
      <c r="W13" s="14" t="n">
        <f aca="false">SUM(W9:W12)</f>
        <v>720022.051608641</v>
      </c>
    </row>
    <row r="14" customFormat="false" ht="15.75" hidden="false" customHeight="false" outlineLevel="0" collapsed="false">
      <c r="A14" s="4" t="n">
        <v>2008</v>
      </c>
      <c r="B14" s="5" t="n">
        <v>2.12019925953983</v>
      </c>
      <c r="C14" s="5" t="n">
        <v>1.94283563223011</v>
      </c>
      <c r="D14" s="5" t="n">
        <v>1.31694892776534</v>
      </c>
      <c r="F14" s="1" t="s">
        <v>12</v>
      </c>
      <c r="G14" s="5" t="n">
        <f aca="false">G13/G6</f>
        <v>3.98848891020572</v>
      </c>
      <c r="H14" s="5" t="n">
        <f aca="false">H13/H6</f>
        <v>3.01594515383523</v>
      </c>
      <c r="I14" s="5" t="n">
        <f aca="false">I13/I6</f>
        <v>2.97076216759293</v>
      </c>
      <c r="J14" s="5" t="n">
        <f aca="false">J13/J6</f>
        <v>10.6039321388933</v>
      </c>
      <c r="K14" s="5" t="n">
        <f aca="false">K13/K6</f>
        <v>9.82579486238594</v>
      </c>
      <c r="L14" s="5" t="n">
        <f aca="false">L13/L6</f>
        <v>9.65523582460811</v>
      </c>
      <c r="M14" s="5" t="n">
        <f aca="false">M13/M6</f>
        <v>9.39581477825012</v>
      </c>
      <c r="N14" s="5" t="n">
        <f aca="false">N13/N6</f>
        <v>9.19611895810945</v>
      </c>
      <c r="O14" s="5" t="n">
        <f aca="false">O13/O6</f>
        <v>9.0672888127289</v>
      </c>
      <c r="P14" s="5" t="n">
        <f aca="false">P13/P6</f>
        <v>8.69146447967318</v>
      </c>
      <c r="Q14" s="5" t="n">
        <f aca="false">Q13/Q6</f>
        <v>8.45639123410098</v>
      </c>
      <c r="R14" s="5" t="n">
        <f aca="false">R13/R6</f>
        <v>8.10944082309003</v>
      </c>
      <c r="S14" s="5" t="n">
        <f aca="false">S13/S6</f>
        <v>7.82117990211414</v>
      </c>
      <c r="T14" s="5" t="n">
        <f aca="false">T13/T6</f>
        <v>7.62956567198781</v>
      </c>
      <c r="U14" s="5" t="n">
        <f aca="false">U13/U6</f>
        <v>7.37550733392249</v>
      </c>
      <c r="V14" s="5" t="n">
        <f aca="false">V13/V6</f>
        <v>7.21821589002976</v>
      </c>
      <c r="W14" s="5" t="n">
        <f aca="false">W13/W6</f>
        <v>6.96399579414934</v>
      </c>
    </row>
    <row r="15" customFormat="false" ht="15.75" hidden="false" customHeight="false" outlineLevel="0" collapsed="false">
      <c r="A15" s="4" t="n">
        <v>2009</v>
      </c>
      <c r="B15" s="5" t="n">
        <v>2.03321132530659</v>
      </c>
      <c r="C15" s="5" t="n">
        <v>1.81702155497828</v>
      </c>
      <c r="D15" s="5" t="n">
        <v>1.31145207623278</v>
      </c>
      <c r="F15" s="1" t="s">
        <v>13</v>
      </c>
      <c r="G15" s="5" t="n">
        <f aca="false">G14/$G14</f>
        <v>1</v>
      </c>
      <c r="H15" s="5" t="n">
        <f aca="false">H14/$G14</f>
        <v>0.756162351641005</v>
      </c>
      <c r="I15" s="5" t="n">
        <f aca="false">I14/$G14</f>
        <v>0.744834004675647</v>
      </c>
      <c r="J15" s="5" t="n">
        <f aca="false">J14/$G14</f>
        <v>2.65863397833701</v>
      </c>
      <c r="K15" s="5" t="n">
        <f aca="false">K14/$G14</f>
        <v>2.46353821800626</v>
      </c>
      <c r="L15" s="5" t="n">
        <f aca="false">L14/$G14</f>
        <v>2.42077539689338</v>
      </c>
      <c r="M15" s="5" t="n">
        <f aca="false">M14/$G14</f>
        <v>2.35573295796515</v>
      </c>
      <c r="N15" s="5" t="n">
        <f aca="false">N14/$G14</f>
        <v>2.30566491850547</v>
      </c>
      <c r="O15" s="5" t="n">
        <f aca="false">O14/$G14</f>
        <v>2.2733644287007</v>
      </c>
      <c r="P15" s="5" t="n">
        <f aca="false">P14/$G14</f>
        <v>2.17913718085902</v>
      </c>
      <c r="Q15" s="5" t="n">
        <f aca="false">Q14/$G14</f>
        <v>2.12019925953983</v>
      </c>
      <c r="R15" s="5" t="n">
        <f aca="false">R14/$G14</f>
        <v>2.03321132530659</v>
      </c>
      <c r="S15" s="5" t="n">
        <f aca="false">S14/$G14</f>
        <v>1.96093810919252</v>
      </c>
      <c r="T15" s="5" t="n">
        <f aca="false">T14/$G14</f>
        <v>1.91289629826106</v>
      </c>
      <c r="U15" s="5" t="n">
        <f aca="false">U14/$G14</f>
        <v>1.8491984057045</v>
      </c>
      <c r="V15" s="5" t="n">
        <f aca="false">V14/$G14</f>
        <v>1.80976205589035</v>
      </c>
      <c r="W15" s="5" t="n">
        <f aca="false">W14/$G14</f>
        <v>1.7460236071686</v>
      </c>
    </row>
    <row r="16" customFormat="false" ht="15.75" hidden="false" customHeight="false" outlineLevel="0" collapsed="false">
      <c r="A16" s="4" t="n">
        <v>2010</v>
      </c>
      <c r="B16" s="5" t="n">
        <v>1.96093810919252</v>
      </c>
      <c r="C16" s="5" t="n">
        <v>1.71989788047484</v>
      </c>
      <c r="D16" s="5" t="n">
        <v>1.30167594438859</v>
      </c>
      <c r="F16" s="1" t="s">
        <v>14</v>
      </c>
      <c r="G16" s="15" t="n">
        <v>1</v>
      </c>
      <c r="H16" s="15" t="n">
        <v>0.759200998426958</v>
      </c>
      <c r="I16" s="15" t="n">
        <v>0.759200998426958</v>
      </c>
      <c r="J16" s="15" t="n">
        <v>2.61570962415985</v>
      </c>
      <c r="K16" s="15" t="n">
        <v>2.43995462877498</v>
      </c>
      <c r="L16" s="15" t="n">
        <v>2.42502372564059</v>
      </c>
      <c r="M16" s="15" t="n">
        <v>2.38399461785468</v>
      </c>
      <c r="N16" s="15" t="n">
        <v>2.35800691618674</v>
      </c>
      <c r="O16" s="15" t="n">
        <v>2.35116873155575</v>
      </c>
      <c r="P16" s="15" t="n">
        <v>2.27027729748703</v>
      </c>
      <c r="Q16" s="15" t="n">
        <v>2.22841941732427</v>
      </c>
      <c r="R16" s="15" t="n">
        <v>2.1501443038962</v>
      </c>
      <c r="S16" s="15" t="n">
        <v>2.0869040964106</v>
      </c>
      <c r="T16" s="15" t="n">
        <v>2.05168614552593</v>
      </c>
      <c r="U16" s="15" t="n">
        <v>1.99448785117198</v>
      </c>
      <c r="V16" s="15" t="n">
        <v>1.96671910141574</v>
      </c>
      <c r="W16" s="15" t="n">
        <v>1.90494468350645</v>
      </c>
    </row>
    <row r="17" customFormat="false" ht="16.5" hidden="false" customHeight="false" outlineLevel="0" collapsed="false">
      <c r="A17" s="4" t="n">
        <v>2011</v>
      </c>
      <c r="B17" s="5" t="n">
        <v>1.91289629826106</v>
      </c>
      <c r="C17" s="5" t="n">
        <v>1.67693077181882</v>
      </c>
      <c r="D17" s="5" t="n">
        <v>1.289257288012</v>
      </c>
      <c r="F17" s="16"/>
      <c r="G17" s="16"/>
      <c r="H17" s="16"/>
      <c r="I17" s="16"/>
      <c r="J17" s="16"/>
      <c r="K17" s="16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</row>
    <row r="18" customFormat="false" ht="15.75" hidden="false" customHeight="false" outlineLevel="0" collapsed="false">
      <c r="A18" s="4" t="n">
        <v>2012</v>
      </c>
      <c r="B18" s="5" t="n">
        <v>1.8491984057045</v>
      </c>
      <c r="C18" s="5" t="n">
        <v>1.64161631736153</v>
      </c>
      <c r="D18" s="5" t="n">
        <v>1.27987359839569</v>
      </c>
      <c r="F18" s="6" t="s">
        <v>2</v>
      </c>
      <c r="G18" s="8" t="n">
        <v>1998</v>
      </c>
      <c r="H18" s="8" t="n">
        <v>1999</v>
      </c>
      <c r="I18" s="8" t="n">
        <v>2000</v>
      </c>
      <c r="J18" s="8" t="n">
        <v>2001</v>
      </c>
      <c r="K18" s="8" t="n">
        <v>2002</v>
      </c>
      <c r="L18" s="8" t="n">
        <v>2003</v>
      </c>
      <c r="M18" s="8" t="n">
        <v>2004</v>
      </c>
      <c r="N18" s="8" t="n">
        <v>2005</v>
      </c>
      <c r="O18" s="8" t="n">
        <v>2006</v>
      </c>
      <c r="P18" s="8" t="n">
        <v>2007</v>
      </c>
      <c r="Q18" s="8" t="n">
        <v>2008</v>
      </c>
      <c r="R18" s="8" t="n">
        <v>2009</v>
      </c>
      <c r="S18" s="8" t="n">
        <v>2010</v>
      </c>
      <c r="T18" s="8" t="n">
        <v>2011</v>
      </c>
      <c r="U18" s="8" t="n">
        <v>2012</v>
      </c>
      <c r="V18" s="8" t="n">
        <v>2013</v>
      </c>
      <c r="W18" s="8" t="n">
        <v>2014</v>
      </c>
    </row>
    <row r="19" customFormat="false" ht="15.75" hidden="false" customHeight="false" outlineLevel="0" collapsed="false">
      <c r="A19" s="4" t="n">
        <v>2013</v>
      </c>
      <c r="B19" s="5" t="n">
        <v>1.80976205589035</v>
      </c>
      <c r="C19" s="5" t="n">
        <v>1.61048255200025</v>
      </c>
      <c r="D19" s="5" t="n">
        <v>1.27065582863506</v>
      </c>
      <c r="F19" s="1" t="s">
        <v>5</v>
      </c>
      <c r="G19" s="9" t="n">
        <f aca="false">SCE!B4</f>
        <v>77300</v>
      </c>
      <c r="H19" s="9" t="n">
        <f aca="false">SCE!C4</f>
        <v>77300</v>
      </c>
      <c r="I19" s="9" t="n">
        <f aca="false">SCE!D4</f>
        <v>78691.4</v>
      </c>
      <c r="J19" s="9" t="n">
        <f aca="false">SCE!E4</f>
        <v>80107.8452</v>
      </c>
      <c r="K19" s="13" t="n">
        <f aca="false">J19*(1+$G20)</f>
        <v>81549.7864136</v>
      </c>
      <c r="L19" s="13" t="n">
        <f aca="false">K19*(1+$G20)</f>
        <v>83017.6825690448</v>
      </c>
      <c r="M19" s="13" t="n">
        <f aca="false">L19*(1+$G20)</f>
        <v>84512.0008552876</v>
      </c>
      <c r="N19" s="13" t="n">
        <f aca="false">M19*(1+$G20)</f>
        <v>86033.2168706828</v>
      </c>
      <c r="O19" s="13" t="n">
        <f aca="false">N19*(1+$G20)</f>
        <v>87581.8147743551</v>
      </c>
      <c r="P19" s="13" t="n">
        <f aca="false">O19*(1+$G20)</f>
        <v>89158.2874402935</v>
      </c>
      <c r="Q19" s="13" t="n">
        <f aca="false">P19*(1+$G20)</f>
        <v>90763.1366142188</v>
      </c>
      <c r="R19" s="13" t="n">
        <f aca="false">Q19*(1+$G20)</f>
        <v>92396.8730732747</v>
      </c>
      <c r="S19" s="13" t="n">
        <f aca="false">R19*(1+$G20)</f>
        <v>94060.0167885936</v>
      </c>
      <c r="T19" s="13" t="n">
        <f aca="false">S19*(1+$G20)</f>
        <v>95753.0970907883</v>
      </c>
      <c r="U19" s="13" t="n">
        <f aca="false">T19*(1+$G20)</f>
        <v>97476.6528384225</v>
      </c>
      <c r="V19" s="13" t="n">
        <f aca="false">U19*(1+$G20)</f>
        <v>99231.2325895141</v>
      </c>
      <c r="W19" s="13" t="n">
        <f aca="false">V19*(1+$G20)</f>
        <v>101017.394776125</v>
      </c>
    </row>
    <row r="20" customFormat="false" ht="15.75" hidden="false" customHeight="false" outlineLevel="0" collapsed="false">
      <c r="A20" s="4" t="n">
        <v>2014</v>
      </c>
      <c r="B20" s="5" t="n">
        <v>1.7460236071686</v>
      </c>
      <c r="C20" s="5" t="n">
        <v>1.5889240558234</v>
      </c>
      <c r="D20" s="5" t="n">
        <v>0.972050786639458</v>
      </c>
      <c r="G20" s="18" t="n">
        <f aca="false">G7</f>
        <v>0.018</v>
      </c>
    </row>
    <row r="22" customFormat="false" ht="15" hidden="false" customHeight="false" outlineLevel="0" collapsed="false">
      <c r="F22" s="11" t="s">
        <v>7</v>
      </c>
      <c r="G22" s="9" t="n">
        <f aca="false">SCE!B24</f>
        <v>123201</v>
      </c>
      <c r="H22" s="9" t="n">
        <f aca="false">SCE!C24</f>
        <v>43936</v>
      </c>
      <c r="I22" s="7" t="n">
        <f aca="false">H22</f>
        <v>43936</v>
      </c>
      <c r="J22" s="7" t="n">
        <f aca="false">I22</f>
        <v>43936</v>
      </c>
      <c r="K22" s="7" t="n">
        <f aca="false">J22</f>
        <v>43936</v>
      </c>
      <c r="L22" s="7" t="n">
        <f aca="false">K22</f>
        <v>43936</v>
      </c>
      <c r="M22" s="7" t="n">
        <f aca="false">L22</f>
        <v>43936</v>
      </c>
      <c r="N22" s="7" t="n">
        <f aca="false">M22</f>
        <v>43936</v>
      </c>
      <c r="O22" s="7" t="n">
        <f aca="false">N22</f>
        <v>43936</v>
      </c>
      <c r="P22" s="7" t="n">
        <f aca="false">O22</f>
        <v>43936</v>
      </c>
      <c r="Q22" s="7" t="n">
        <f aca="false">P22</f>
        <v>43936</v>
      </c>
      <c r="R22" s="7" t="n">
        <f aca="false">Q22</f>
        <v>43936</v>
      </c>
      <c r="S22" s="7" t="n">
        <f aca="false">R22</f>
        <v>43936</v>
      </c>
      <c r="T22" s="7" t="n">
        <f aca="false">S22</f>
        <v>43936</v>
      </c>
      <c r="U22" s="7" t="n">
        <f aca="false">T22</f>
        <v>43936</v>
      </c>
      <c r="V22" s="7" t="n">
        <f aca="false">U22</f>
        <v>43936</v>
      </c>
      <c r="W22" s="7" t="n">
        <f aca="false">V22</f>
        <v>43936</v>
      </c>
    </row>
    <row r="23" customFormat="false" ht="15" hidden="false" customHeight="false" outlineLevel="0" collapsed="false">
      <c r="F23" s="1" t="s">
        <v>8</v>
      </c>
      <c r="G23" s="9" t="n">
        <f aca="false">SCE!B37</f>
        <v>185384</v>
      </c>
      <c r="H23" s="9" t="n">
        <f aca="false">SCE!C37</f>
        <v>180995</v>
      </c>
      <c r="I23" s="7" t="n">
        <f aca="false">H23</f>
        <v>180995</v>
      </c>
      <c r="J23" s="7" t="n">
        <f aca="false">I23</f>
        <v>180995</v>
      </c>
      <c r="K23" s="13" t="n">
        <f aca="false">J23*(1+$G$20)</f>
        <v>184252.91</v>
      </c>
      <c r="L23" s="13" t="n">
        <f aca="false">K23*(1+$G$20)</f>
        <v>187569.46238</v>
      </c>
      <c r="M23" s="13" t="n">
        <f aca="false">L23*(1+$G$20)</f>
        <v>190945.71270284</v>
      </c>
      <c r="N23" s="13" t="n">
        <f aca="false">M23*(1+$G$20)</f>
        <v>194382.735531491</v>
      </c>
      <c r="O23" s="13" t="n">
        <f aca="false">N23*(1+$G$20)</f>
        <v>197881.624771058</v>
      </c>
      <c r="P23" s="13" t="n">
        <f aca="false">O23*(1+$G$20)</f>
        <v>201443.494016937</v>
      </c>
      <c r="Q23" s="13" t="n">
        <f aca="false">P23*(1+$G$20)</f>
        <v>205069.476909242</v>
      </c>
      <c r="R23" s="13" t="n">
        <f aca="false">Q23*(1+$G$20)</f>
        <v>208760.727493608</v>
      </c>
      <c r="S23" s="13" t="n">
        <f aca="false">R23*(1+$G$20)</f>
        <v>212518.420588493</v>
      </c>
      <c r="T23" s="13" t="n">
        <f aca="false">S23*(1+$G$20)</f>
        <v>216343.752159086</v>
      </c>
      <c r="U23" s="13" t="n">
        <f aca="false">T23*(1+$G$20)</f>
        <v>220237.93969795</v>
      </c>
      <c r="V23" s="13" t="n">
        <f aca="false">U23*(1+$G$20)</f>
        <v>224202.222612513</v>
      </c>
      <c r="W23" s="13" t="n">
        <f aca="false">V23*(1+$G$20)</f>
        <v>228237.862619538</v>
      </c>
    </row>
    <row r="24" customFormat="false" ht="15" hidden="false" customHeight="false" outlineLevel="0" collapsed="false">
      <c r="F24" s="1" t="s">
        <v>15</v>
      </c>
      <c r="J24" s="9" t="n">
        <f aca="false">SCE!E45</f>
        <v>910065</v>
      </c>
      <c r="K24" s="9" t="n">
        <f aca="false">SCE!F45</f>
        <v>634577</v>
      </c>
      <c r="L24" s="9" t="n">
        <f aca="false">SCE!G45</f>
        <v>634577</v>
      </c>
      <c r="M24" s="9" t="n">
        <f aca="false">SCE!H45</f>
        <v>629727</v>
      </c>
      <c r="N24" s="9" t="n">
        <f aca="false">SCE!I45</f>
        <v>600087</v>
      </c>
      <c r="O24" s="9" t="n">
        <f aca="false">SCE!J45</f>
        <v>578575</v>
      </c>
      <c r="P24" s="9" t="n">
        <f aca="false">SCE!K45</f>
        <v>578540</v>
      </c>
      <c r="Q24" s="9" t="n">
        <f aca="false">SCE!L45</f>
        <v>454943</v>
      </c>
      <c r="R24" s="9" t="n">
        <f aca="false">SCE!M45</f>
        <v>417516</v>
      </c>
      <c r="S24" s="9" t="n">
        <f aca="false">SCE!N45</f>
        <v>389353</v>
      </c>
      <c r="T24" s="9" t="n">
        <f aca="false">SCE!O45</f>
        <v>380728</v>
      </c>
      <c r="U24" s="9" t="n">
        <f aca="false">SCE!P45</f>
        <v>374630</v>
      </c>
      <c r="V24" s="9" t="n">
        <f aca="false">SCE!Q45</f>
        <v>369831</v>
      </c>
      <c r="W24" s="9" t="n">
        <f aca="false">SCE!R45</f>
        <v>368585</v>
      </c>
    </row>
    <row r="25" customFormat="false" ht="15" hidden="false" customHeight="false" outlineLevel="0" collapsed="false">
      <c r="F25" s="1" t="s">
        <v>10</v>
      </c>
      <c r="K25" s="12" t="n">
        <v>0</v>
      </c>
      <c r="L25" s="1" t="n">
        <f aca="false">K25</f>
        <v>0</v>
      </c>
      <c r="M25" s="1" t="n">
        <f aca="false">L25</f>
        <v>0</v>
      </c>
      <c r="N25" s="1" t="n">
        <f aca="false">M25</f>
        <v>0</v>
      </c>
      <c r="O25" s="1" t="n">
        <f aca="false">N25</f>
        <v>0</v>
      </c>
      <c r="P25" s="1" t="n">
        <f aca="false">O25</f>
        <v>0</v>
      </c>
      <c r="Q25" s="1" t="n">
        <f aca="false">P25</f>
        <v>0</v>
      </c>
      <c r="R25" s="1" t="n">
        <f aca="false">Q25</f>
        <v>0</v>
      </c>
      <c r="S25" s="1" t="n">
        <f aca="false">R25</f>
        <v>0</v>
      </c>
      <c r="T25" s="1" t="n">
        <f aca="false">S25</f>
        <v>0</v>
      </c>
      <c r="U25" s="1" t="n">
        <f aca="false">T25</f>
        <v>0</v>
      </c>
      <c r="V25" s="1" t="n">
        <f aca="false">U25</f>
        <v>0</v>
      </c>
      <c r="W25" s="1" t="n">
        <f aca="false">V25</f>
        <v>0</v>
      </c>
    </row>
    <row r="26" customFormat="false" ht="15" hidden="false" customHeight="false" outlineLevel="0" collapsed="false">
      <c r="F26" s="1" t="s">
        <v>11</v>
      </c>
      <c r="G26" s="14" t="n">
        <f aca="false">SUM(G22:G25)</f>
        <v>308585</v>
      </c>
      <c r="H26" s="14" t="n">
        <f aca="false">SUM(H22:H25)</f>
        <v>224931</v>
      </c>
      <c r="I26" s="14" t="n">
        <f aca="false">SUM(I22:I25)</f>
        <v>224931</v>
      </c>
      <c r="J26" s="14" t="n">
        <f aca="false">SUM(J22:J25)</f>
        <v>1134996</v>
      </c>
      <c r="K26" s="14" t="n">
        <f aca="false">SUM(K22:K25)</f>
        <v>862765.91</v>
      </c>
      <c r="L26" s="14" t="n">
        <f aca="false">SUM(L22:L25)</f>
        <v>866082.46238</v>
      </c>
      <c r="M26" s="14" t="n">
        <f aca="false">SUM(M22:M25)</f>
        <v>864608.71270284</v>
      </c>
      <c r="N26" s="14" t="n">
        <f aca="false">SUM(N22:N25)</f>
        <v>838405.735531491</v>
      </c>
      <c r="O26" s="14" t="n">
        <f aca="false">SUM(O22:O25)</f>
        <v>820392.624771058</v>
      </c>
      <c r="P26" s="14" t="n">
        <f aca="false">SUM(P22:P25)</f>
        <v>823919.494016937</v>
      </c>
      <c r="Q26" s="14" t="n">
        <f aca="false">SUM(Q22:Q25)</f>
        <v>703948.476909242</v>
      </c>
      <c r="R26" s="14" t="n">
        <f aca="false">SUM(R22:R25)</f>
        <v>670212.727493608</v>
      </c>
      <c r="S26" s="14" t="n">
        <f aca="false">SUM(S22:S25)</f>
        <v>645807.420588493</v>
      </c>
      <c r="T26" s="14" t="n">
        <f aca="false">SUM(T22:T25)</f>
        <v>641007.752159086</v>
      </c>
      <c r="U26" s="14" t="n">
        <f aca="false">SUM(U22:U25)</f>
        <v>638803.93969795</v>
      </c>
      <c r="V26" s="14" t="n">
        <f aca="false">SUM(V22:V25)</f>
        <v>637969.222612513</v>
      </c>
      <c r="W26" s="14" t="n">
        <f aca="false">SUM(W22:W25)</f>
        <v>640758.862619538</v>
      </c>
    </row>
    <row r="27" customFormat="false" ht="15" hidden="false" customHeight="false" outlineLevel="0" collapsed="false">
      <c r="F27" s="1" t="s">
        <v>12</v>
      </c>
      <c r="G27" s="5" t="n">
        <f aca="false">G26/G19</f>
        <v>3.99204398447607</v>
      </c>
      <c r="H27" s="5" t="n">
        <f aca="false">H26/H19</f>
        <v>2.9098447606727</v>
      </c>
      <c r="I27" s="5" t="n">
        <f aca="false">I26/I19</f>
        <v>2.85839367453114</v>
      </c>
      <c r="J27" s="5" t="n">
        <f aca="false">J26/J19</f>
        <v>14.1683501430644</v>
      </c>
      <c r="K27" s="5" t="n">
        <f aca="false">K26/K19</f>
        <v>10.5796219455961</v>
      </c>
      <c r="L27" s="5" t="n">
        <f aca="false">L26/L19</f>
        <v>10.4325058900517</v>
      </c>
      <c r="M27" s="5" t="n">
        <f aca="false">M26/M19</f>
        <v>10.2306028014096</v>
      </c>
      <c r="N27" s="5" t="n">
        <f aca="false">N26/N19</f>
        <v>9.74513991254919</v>
      </c>
      <c r="O27" s="5" t="n">
        <f aca="false">O26/O19</f>
        <v>9.36715717623241</v>
      </c>
      <c r="P27" s="5" t="n">
        <f aca="false">P26/P19</f>
        <v>9.24108703376218</v>
      </c>
      <c r="Q27" s="5" t="n">
        <f aca="false">Q26/Q19</f>
        <v>7.75588529846998</v>
      </c>
      <c r="R27" s="5" t="n">
        <f aca="false">R26/R19</f>
        <v>7.25362996821441</v>
      </c>
      <c r="S27" s="5" t="n">
        <f aca="false">S26/S19</f>
        <v>6.86590798766271</v>
      </c>
      <c r="T27" s="5" t="n">
        <f aca="false">T26/T19</f>
        <v>6.69438140002213</v>
      </c>
      <c r="U27" s="5" t="n">
        <f aca="false">U26/U19</f>
        <v>6.55340454454086</v>
      </c>
      <c r="V27" s="5" t="n">
        <f aca="false">V26/V19</f>
        <v>6.42911718381625</v>
      </c>
      <c r="W27" s="5" t="n">
        <f aca="false">W26/W19</f>
        <v>6.34305471883914</v>
      </c>
    </row>
    <row r="28" customFormat="false" ht="15" hidden="false" customHeight="false" outlineLevel="0" collapsed="false">
      <c r="F28" s="1" t="s">
        <v>13</v>
      </c>
      <c r="G28" s="5" t="n">
        <f aca="false">G27/$G27</f>
        <v>1</v>
      </c>
      <c r="H28" s="5" t="n">
        <f aca="false">H27/$G27</f>
        <v>0.728910996970041</v>
      </c>
      <c r="I28" s="5" t="n">
        <f aca="false">I27/$G27</f>
        <v>0.716022590343851</v>
      </c>
      <c r="J28" s="5" t="n">
        <f aca="false">J27/$G27</f>
        <v>3.54914680253051</v>
      </c>
      <c r="K28" s="5" t="n">
        <f aca="false">K27/$G27</f>
        <v>2.65017669813692</v>
      </c>
      <c r="L28" s="5" t="n">
        <f aca="false">L27/$G27</f>
        <v>2.61332438485667</v>
      </c>
      <c r="M28" s="5" t="n">
        <f aca="false">M27/$G27</f>
        <v>2.56274801610242</v>
      </c>
      <c r="N28" s="5" t="n">
        <f aca="false">N27/$G27</f>
        <v>2.44114041589854</v>
      </c>
      <c r="O28" s="5" t="n">
        <f aca="false">O27/$G27</f>
        <v>2.34645640495411</v>
      </c>
      <c r="P28" s="5" t="n">
        <f aca="false">P27/$G27</f>
        <v>2.31487605589972</v>
      </c>
      <c r="Q28" s="5" t="n">
        <f aca="false">Q27/$G27</f>
        <v>1.94283563223011</v>
      </c>
      <c r="R28" s="5" t="n">
        <f aca="false">R27/$G27</f>
        <v>1.81702155497828</v>
      </c>
      <c r="S28" s="5" t="n">
        <f aca="false">S27/$G27</f>
        <v>1.71989788047484</v>
      </c>
      <c r="T28" s="5" t="n">
        <f aca="false">T27/$G27</f>
        <v>1.67693077181882</v>
      </c>
      <c r="U28" s="5" t="n">
        <f aca="false">U27/$G27</f>
        <v>1.64161631736153</v>
      </c>
      <c r="V28" s="5" t="n">
        <f aca="false">V27/$G27</f>
        <v>1.61048255200025</v>
      </c>
      <c r="W28" s="5" t="n">
        <f aca="false">W27/$G27</f>
        <v>1.5889240558234</v>
      </c>
    </row>
    <row r="29" customFormat="false" ht="15" hidden="false" customHeight="false" outlineLevel="0" collapsed="false">
      <c r="F29" s="1" t="s">
        <v>14</v>
      </c>
      <c r="G29" s="15" t="n">
        <v>1</v>
      </c>
      <c r="H29" s="15" t="n">
        <v>0.728910996970041</v>
      </c>
      <c r="I29" s="15" t="n">
        <v>0.728910996970041</v>
      </c>
      <c r="J29" s="15" t="n">
        <v>3.67806601098563</v>
      </c>
      <c r="K29" s="15" t="n">
        <v>2.78532009008863</v>
      </c>
      <c r="L29" s="15" t="n">
        <v>2.78532009008863</v>
      </c>
      <c r="M29" s="15" t="n">
        <v>2.76960318874864</v>
      </c>
      <c r="N29" s="15" t="n">
        <v>2.67355185767293</v>
      </c>
      <c r="O29" s="15" t="n">
        <v>2.6038401088841</v>
      </c>
      <c r="P29" s="15" t="n">
        <v>2.6037266879466</v>
      </c>
      <c r="Q29" s="15" t="n">
        <v>2.20319847043764</v>
      </c>
      <c r="R29" s="15" t="n">
        <v>2.08191260106616</v>
      </c>
      <c r="S29" s="15" t="n">
        <v>1.99064763355315</v>
      </c>
      <c r="T29" s="15" t="n">
        <v>1.96269747395369</v>
      </c>
      <c r="U29" s="15" t="n">
        <v>1.9429363060421</v>
      </c>
      <c r="V29" s="15" t="n">
        <v>1.92738467521104</v>
      </c>
      <c r="W29" s="15" t="n">
        <v>1.92334688983586</v>
      </c>
    </row>
    <row r="30" customFormat="false" ht="15.75" hidden="false" customHeight="false" outlineLevel="0" collapsed="false">
      <c r="F30" s="16"/>
      <c r="G30" s="16"/>
      <c r="H30" s="16"/>
      <c r="I30" s="16"/>
      <c r="J30" s="16"/>
      <c r="K30" s="16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r="31" customFormat="false" ht="15.75" hidden="false" customHeight="false" outlineLevel="0" collapsed="false">
      <c r="F31" s="6" t="s">
        <v>3</v>
      </c>
      <c r="G31" s="8" t="n">
        <v>1998</v>
      </c>
      <c r="H31" s="8" t="n">
        <v>1999</v>
      </c>
      <c r="I31" s="8" t="n">
        <v>2000</v>
      </c>
      <c r="J31" s="8" t="n">
        <v>2001</v>
      </c>
      <c r="K31" s="8" t="n">
        <v>2002</v>
      </c>
      <c r="L31" s="8" t="n">
        <v>2003</v>
      </c>
      <c r="M31" s="8" t="n">
        <v>2004</v>
      </c>
      <c r="N31" s="8" t="n">
        <v>2005</v>
      </c>
      <c r="O31" s="8" t="n">
        <v>2006</v>
      </c>
      <c r="P31" s="8" t="n">
        <v>2007</v>
      </c>
      <c r="Q31" s="8" t="n">
        <v>2008</v>
      </c>
      <c r="R31" s="8" t="n">
        <v>2009</v>
      </c>
      <c r="S31" s="8" t="n">
        <v>2010</v>
      </c>
      <c r="T31" s="8" t="n">
        <v>2011</v>
      </c>
      <c r="U31" s="8" t="n">
        <v>2012</v>
      </c>
      <c r="V31" s="8" t="n">
        <v>2013</v>
      </c>
      <c r="W31" s="8" t="n">
        <v>2014</v>
      </c>
    </row>
    <row r="32" customFormat="false" ht="15" hidden="false" customHeight="false" outlineLevel="0" collapsed="false">
      <c r="F32" s="1" t="s">
        <v>5</v>
      </c>
      <c r="G32" s="19" t="n">
        <v>16729</v>
      </c>
      <c r="H32" s="19" t="n">
        <v>17270</v>
      </c>
      <c r="I32" s="19" t="n">
        <v>17615.4</v>
      </c>
      <c r="J32" s="7" t="n">
        <f aca="false">I32</f>
        <v>17615.4</v>
      </c>
      <c r="K32" s="7" t="n">
        <f aca="false">J32*(1+$G33)</f>
        <v>17932.4772</v>
      </c>
      <c r="L32" s="7" t="n">
        <f aca="false">K32*(1+$G33)</f>
        <v>18255.2617896</v>
      </c>
      <c r="M32" s="7" t="n">
        <f aca="false">L32*(1+$G33)</f>
        <v>18583.8565018128</v>
      </c>
      <c r="N32" s="7" t="n">
        <f aca="false">M32*(1+$G33)</f>
        <v>18918.3659188454</v>
      </c>
      <c r="O32" s="7" t="n">
        <f aca="false">N32*(1+$G33)</f>
        <v>19258.8965053847</v>
      </c>
      <c r="P32" s="7" t="n">
        <f aca="false">O32*(1+$G33)</f>
        <v>19605.5566424816</v>
      </c>
      <c r="Q32" s="7" t="n">
        <f aca="false">P32*(1+$G33)</f>
        <v>19958.4566620462</v>
      </c>
      <c r="R32" s="7" t="n">
        <f aca="false">Q32*(1+$G33)</f>
        <v>20317.7088819631</v>
      </c>
      <c r="S32" s="7" t="n">
        <f aca="false">R32*(1+$G33)</f>
        <v>20683.4276418384</v>
      </c>
      <c r="T32" s="7" t="n">
        <f aca="false">S32*(1+$G33)</f>
        <v>21055.7293393915</v>
      </c>
      <c r="U32" s="7" t="n">
        <f aca="false">T32*(1+$G33)</f>
        <v>21434.7324675006</v>
      </c>
      <c r="V32" s="7" t="n">
        <f aca="false">U32*(1+$G33)</f>
        <v>21820.5576519156</v>
      </c>
      <c r="W32" s="7" t="n">
        <f aca="false">V32*(1+$G33)</f>
        <v>22213.3276896501</v>
      </c>
    </row>
    <row r="33" customFormat="false" ht="15" hidden="false" customHeight="false" outlineLevel="0" collapsed="false">
      <c r="G33" s="18" t="n">
        <f aca="false">G7</f>
        <v>0.018</v>
      </c>
    </row>
    <row r="35" customFormat="false" ht="15" hidden="false" customHeight="false" outlineLevel="0" collapsed="false">
      <c r="F35" s="11" t="s">
        <v>7</v>
      </c>
      <c r="G35" s="9" t="n">
        <f aca="false">'SDG&amp;E'!B21</f>
        <v>28196</v>
      </c>
      <c r="H35" s="9" t="n">
        <f aca="false">'SDG&amp;E'!C21</f>
        <v>11158</v>
      </c>
      <c r="I35" s="7" t="n">
        <f aca="false">H35</f>
        <v>11158</v>
      </c>
      <c r="J35" s="7" t="n">
        <f aca="false">I35</f>
        <v>11158</v>
      </c>
      <c r="K35" s="13" t="n">
        <f aca="false">J35*(1+$G$7)</f>
        <v>11358.844</v>
      </c>
      <c r="L35" s="13" t="n">
        <f aca="false">K35*(1+$G$7)</f>
        <v>11563.303192</v>
      </c>
      <c r="M35" s="13" t="n">
        <f aca="false">L35*(1+$G$7)</f>
        <v>11771.442649456</v>
      </c>
      <c r="N35" s="13" t="n">
        <f aca="false">M35*(1+$G$7)</f>
        <v>11983.3286171462</v>
      </c>
      <c r="O35" s="13" t="n">
        <f aca="false">N35*(1+$G$7)</f>
        <v>12199.0285322548</v>
      </c>
      <c r="P35" s="13" t="n">
        <f aca="false">O35*(1+$G$7)</f>
        <v>12418.6110458354</v>
      </c>
      <c r="Q35" s="13" t="n">
        <f aca="false">P35*(1+$G$7)</f>
        <v>12642.1460446605</v>
      </c>
      <c r="R35" s="13" t="n">
        <f aca="false">Q35*(1+$G$7)</f>
        <v>12869.7046734644</v>
      </c>
      <c r="S35" s="13" t="n">
        <f aca="false">R35*(1+$G$7)</f>
        <v>13101.3593575867</v>
      </c>
      <c r="T35" s="13" t="n">
        <f aca="false">S35*(1+$G$7)</f>
        <v>13337.1838260233</v>
      </c>
      <c r="U35" s="13" t="n">
        <f aca="false">T35*(1+$G$7)</f>
        <v>13577.2531348917</v>
      </c>
      <c r="V35" s="13" t="n">
        <f aca="false">U35*(1+$G$7)</f>
        <v>13821.6436913197</v>
      </c>
      <c r="W35" s="13" t="n">
        <f aca="false">V35*(1+$G$7)</f>
        <v>14070.4332777635</v>
      </c>
    </row>
    <row r="36" customFormat="false" ht="15" hidden="false" customHeight="false" outlineLevel="0" collapsed="false">
      <c r="F36" s="1" t="s">
        <v>8</v>
      </c>
      <c r="G36" s="9" t="n">
        <f aca="false">'SDG&amp;E'!B23</f>
        <v>56465</v>
      </c>
      <c r="H36" s="9" t="n">
        <f aca="false">'SDG&amp;E'!C23</f>
        <v>56465</v>
      </c>
      <c r="I36" s="7" t="n">
        <f aca="false">H36</f>
        <v>56465</v>
      </c>
      <c r="J36" s="7" t="n">
        <f aca="false">I36</f>
        <v>56465</v>
      </c>
      <c r="K36" s="13" t="n">
        <f aca="false">J36*(1+$G$20)</f>
        <v>57481.37</v>
      </c>
      <c r="L36" s="13" t="n">
        <f aca="false">K36*(1+$G$20)</f>
        <v>58516.03466</v>
      </c>
      <c r="M36" s="13" t="n">
        <f aca="false">L36*(1+$G$20)</f>
        <v>59569.32328388</v>
      </c>
      <c r="N36" s="13" t="n">
        <f aca="false">M36*(1+$G$20)</f>
        <v>60641.5711029898</v>
      </c>
      <c r="O36" s="13" t="n">
        <f aca="false">N36*(1+$G$20)</f>
        <v>61733.1193828437</v>
      </c>
      <c r="P36" s="13" t="n">
        <f aca="false">O36*(1+$G$20)</f>
        <v>62844.3155317349</v>
      </c>
      <c r="Q36" s="13" t="n">
        <f aca="false">P36*(1+$G$20)</f>
        <v>63975.5132113061</v>
      </c>
      <c r="R36" s="13" t="n">
        <f aca="false">Q36*(1+$G$20)</f>
        <v>65127.0724491096</v>
      </c>
      <c r="S36" s="13" t="n">
        <f aca="false">R36*(1+$G$20)</f>
        <v>66299.3597531936</v>
      </c>
      <c r="T36" s="13" t="n">
        <f aca="false">S36*(1+$G$20)</f>
        <v>67492.748228751</v>
      </c>
      <c r="U36" s="13" t="n">
        <f aca="false">T36*(1+$G$20)</f>
        <v>68707.6176968686</v>
      </c>
      <c r="V36" s="13" t="n">
        <f aca="false">U36*(1+$G$20)</f>
        <v>69944.3548154122</v>
      </c>
      <c r="W36" s="13" t="n">
        <f aca="false">V36*(1+$G$20)</f>
        <v>71203.3532020896</v>
      </c>
    </row>
    <row r="37" customFormat="false" ht="15" hidden="false" customHeight="false" outlineLevel="0" collapsed="false">
      <c r="F37" s="1" t="s">
        <v>15</v>
      </c>
      <c r="G37" s="20"/>
      <c r="H37" s="9" t="n">
        <f aca="false">'SDG&amp;E'!C32</f>
        <v>146800</v>
      </c>
      <c r="I37" s="9" t="n">
        <f aca="false">'SDG&amp;E'!D32</f>
        <v>146800</v>
      </c>
      <c r="J37" s="9" t="n">
        <f aca="false">'SDG&amp;E'!E32</f>
        <v>115000</v>
      </c>
      <c r="K37" s="9" t="n">
        <f aca="false">'SDG&amp;E'!F32</f>
        <v>0</v>
      </c>
      <c r="L37" s="9" t="n">
        <f aca="false">'SDG&amp;E'!G32</f>
        <v>0</v>
      </c>
      <c r="M37" s="9" t="n">
        <f aca="false">'SDG&amp;E'!H32</f>
        <v>0</v>
      </c>
      <c r="N37" s="9" t="n">
        <f aca="false">'SDG&amp;E'!I32</f>
        <v>48900</v>
      </c>
      <c r="O37" s="9" t="n">
        <f aca="false">'SDG&amp;E'!J32</f>
        <v>51630</v>
      </c>
      <c r="P37" s="9" t="n">
        <f aca="false">'SDG&amp;E'!K32</f>
        <v>54400</v>
      </c>
      <c r="Q37" s="9" t="n">
        <f aca="false">'SDG&amp;E'!L32</f>
        <v>56400</v>
      </c>
      <c r="R37" s="9" t="n">
        <f aca="false">'SDG&amp;E'!M32</f>
        <v>56850</v>
      </c>
      <c r="S37" s="9" t="n">
        <f aca="false">'SDG&amp;E'!N32</f>
        <v>56850</v>
      </c>
      <c r="T37" s="9" t="n">
        <f aca="false">'SDG&amp;E'!O32</f>
        <v>56550</v>
      </c>
      <c r="U37" s="9" t="n">
        <f aca="false">'SDG&amp;E'!P32</f>
        <v>56550</v>
      </c>
      <c r="V37" s="9" t="n">
        <f aca="false">'SDG&amp;E'!Q32</f>
        <v>56550</v>
      </c>
      <c r="W37" s="9" t="n">
        <f aca="false">'SDG&amp;E'!R32</f>
        <v>24000</v>
      </c>
    </row>
    <row r="38" customFormat="false" ht="15" hidden="false" customHeight="false" outlineLevel="0" collapsed="false">
      <c r="F38" s="1" t="s">
        <v>16</v>
      </c>
      <c r="H38" s="9" t="n">
        <f aca="false">'SDG&amp;E'!C39</f>
        <v>74224</v>
      </c>
      <c r="I38" s="9" t="n">
        <f aca="false">'SDG&amp;E'!D39</f>
        <v>22672</v>
      </c>
      <c r="J38" s="9" t="n">
        <f aca="false">'SDG&amp;E'!E39</f>
        <v>22672</v>
      </c>
      <c r="K38" s="9" t="n">
        <f aca="false">'SDG&amp;E'!F39</f>
        <v>22672</v>
      </c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</row>
    <row r="39" customFormat="false" ht="15" hidden="false" customHeight="false" outlineLevel="0" collapsed="false">
      <c r="F39" s="1" t="s">
        <v>10</v>
      </c>
      <c r="K39" s="12" t="n">
        <v>0</v>
      </c>
      <c r="L39" s="1" t="n">
        <f aca="false">K39</f>
        <v>0</v>
      </c>
      <c r="M39" s="1" t="n">
        <f aca="false">L39</f>
        <v>0</v>
      </c>
      <c r="N39" s="1" t="n">
        <f aca="false">M39</f>
        <v>0</v>
      </c>
      <c r="O39" s="1" t="n">
        <f aca="false">N39</f>
        <v>0</v>
      </c>
      <c r="P39" s="1" t="n">
        <f aca="false">O39</f>
        <v>0</v>
      </c>
      <c r="Q39" s="1" t="n">
        <f aca="false">P39</f>
        <v>0</v>
      </c>
      <c r="R39" s="1" t="n">
        <f aca="false">Q39</f>
        <v>0</v>
      </c>
      <c r="S39" s="1" t="n">
        <f aca="false">R39</f>
        <v>0</v>
      </c>
      <c r="T39" s="1" t="n">
        <f aca="false">S39</f>
        <v>0</v>
      </c>
      <c r="U39" s="1" t="n">
        <f aca="false">T39</f>
        <v>0</v>
      </c>
      <c r="V39" s="1" t="n">
        <f aca="false">U39</f>
        <v>0</v>
      </c>
      <c r="W39" s="1" t="n">
        <f aca="false">V39</f>
        <v>0</v>
      </c>
    </row>
    <row r="40" customFormat="false" ht="15" hidden="false" customHeight="false" outlineLevel="0" collapsed="false">
      <c r="F40" s="1" t="s">
        <v>11</v>
      </c>
      <c r="G40" s="14" t="n">
        <f aca="false">SUM(G35:G39)</f>
        <v>84661</v>
      </c>
      <c r="H40" s="14" t="n">
        <f aca="false">SUM(H35:H39)</f>
        <v>288647</v>
      </c>
      <c r="I40" s="14" t="n">
        <f aca="false">SUM(I35:I39)</f>
        <v>237095</v>
      </c>
      <c r="J40" s="14" t="n">
        <f aca="false">SUM(J35:J39)</f>
        <v>205295</v>
      </c>
      <c r="K40" s="14" t="n">
        <f aca="false">SUM(K35:K39)</f>
        <v>91512.214</v>
      </c>
      <c r="L40" s="14" t="n">
        <f aca="false">SUM(L35:L39)</f>
        <v>70079.337852</v>
      </c>
      <c r="M40" s="14" t="n">
        <f aca="false">SUM(M35:M39)</f>
        <v>71340.765933336</v>
      </c>
      <c r="N40" s="14" t="n">
        <f aca="false">SUM(N35:N39)</f>
        <v>121524.899720136</v>
      </c>
      <c r="O40" s="14" t="n">
        <f aca="false">SUM(O35:O39)</f>
        <v>125562.147915099</v>
      </c>
      <c r="P40" s="14" t="n">
        <f aca="false">SUM(P35:P39)</f>
        <v>129662.92657757</v>
      </c>
      <c r="Q40" s="14" t="n">
        <f aca="false">SUM(Q35:Q39)</f>
        <v>133017.659255967</v>
      </c>
      <c r="R40" s="14" t="n">
        <f aca="false">SUM(R35:R39)</f>
        <v>134846.777122574</v>
      </c>
      <c r="S40" s="14" t="n">
        <f aca="false">SUM(S35:S39)</f>
        <v>136250.71911078</v>
      </c>
      <c r="T40" s="14" t="n">
        <f aca="false">SUM(T35:T39)</f>
        <v>137379.932054774</v>
      </c>
      <c r="U40" s="14" t="n">
        <f aca="false">SUM(U35:U39)</f>
        <v>138834.87083176</v>
      </c>
      <c r="V40" s="14" t="n">
        <f aca="false">SUM(V35:V39)</f>
        <v>140315.998506732</v>
      </c>
      <c r="W40" s="14" t="n">
        <f aca="false">SUM(W35:W39)</f>
        <v>109273.786479853</v>
      </c>
    </row>
    <row r="41" customFormat="false" ht="15" hidden="false" customHeight="false" outlineLevel="0" collapsed="false">
      <c r="F41" s="1" t="s">
        <v>12</v>
      </c>
      <c r="G41" s="5" t="n">
        <f aca="false">G40/G32</f>
        <v>5.06073285910694</v>
      </c>
      <c r="H41" s="5" t="n">
        <f aca="false">H40/H32</f>
        <v>16.7137811233353</v>
      </c>
      <c r="I41" s="5" t="n">
        <f aca="false">I40/I32</f>
        <v>13.4595297296684</v>
      </c>
      <c r="J41" s="5" t="n">
        <f aca="false">J40/J32</f>
        <v>11.6542911316235</v>
      </c>
      <c r="K41" s="5" t="n">
        <f aca="false">K40/K32</f>
        <v>5.10315518482856</v>
      </c>
      <c r="L41" s="5" t="n">
        <f aca="false">L40/L32</f>
        <v>3.83885690929528</v>
      </c>
      <c r="M41" s="5" t="n">
        <f aca="false">M40/M32</f>
        <v>3.83885690929528</v>
      </c>
      <c r="N41" s="5" t="n">
        <f aca="false">N40/N32</f>
        <v>6.4236467484266</v>
      </c>
      <c r="O41" s="5" t="n">
        <f aca="false">O40/O32</f>
        <v>6.51969586523258</v>
      </c>
      <c r="P41" s="5" t="n">
        <f aca="false">P40/P32</f>
        <v>6.61358047323252</v>
      </c>
      <c r="Q41" s="5" t="n">
        <f aca="false">Q40/Q32</f>
        <v>6.66472671250768</v>
      </c>
      <c r="R41" s="5" t="n">
        <f aca="false">R40/R32</f>
        <v>6.63690861533523</v>
      </c>
      <c r="S41" s="5" t="n">
        <f aca="false">S40/S32</f>
        <v>6.58743422367637</v>
      </c>
      <c r="T41" s="5" t="n">
        <f aca="false">T40/T32</f>
        <v>6.52458672128545</v>
      </c>
      <c r="U41" s="5" t="n">
        <f aca="false">U40/U32</f>
        <v>6.47709837490448</v>
      </c>
      <c r="V41" s="5" t="n">
        <f aca="false">V40/V32</f>
        <v>6.43044970458919</v>
      </c>
      <c r="W41" s="5" t="n">
        <f aca="false">W40/W32</f>
        <v>4.91928935666706</v>
      </c>
    </row>
    <row r="42" customFormat="false" ht="15" hidden="false" customHeight="false" outlineLevel="0" collapsed="false">
      <c r="F42" s="1" t="s">
        <v>13</v>
      </c>
      <c r="G42" s="22" t="n">
        <f aca="false">G43</f>
        <v>1</v>
      </c>
      <c r="H42" s="22" t="n">
        <f aca="false">H43</f>
        <v>2.5327246311761</v>
      </c>
      <c r="I42" s="22" t="n">
        <f aca="false">I43</f>
        <v>2.8005220821866</v>
      </c>
      <c r="J42" s="22" t="n">
        <f aca="false">J43</f>
        <v>2.42490639137265</v>
      </c>
      <c r="K42" s="5" t="n">
        <f aca="false">K41/$G41</f>
        <v>1.00838264474784</v>
      </c>
      <c r="L42" s="5" t="n">
        <f aca="false">L41/$G41</f>
        <v>0.75855750860019</v>
      </c>
      <c r="M42" s="5" t="n">
        <f aca="false">M41/$G41</f>
        <v>0.75855750860019</v>
      </c>
      <c r="N42" s="5" t="n">
        <f aca="false">N41/$G41</f>
        <v>1.26931156559016</v>
      </c>
      <c r="O42" s="5" t="n">
        <f aca="false">O41/$G41</f>
        <v>1.28829085564163</v>
      </c>
      <c r="P42" s="5" t="n">
        <f aca="false">P41/$G41</f>
        <v>1.30684243910073</v>
      </c>
      <c r="Q42" s="5" t="n">
        <f aca="false">Q41/$G41</f>
        <v>1.31694892776534</v>
      </c>
      <c r="R42" s="5" t="n">
        <f aca="false">R41/$G41</f>
        <v>1.31145207623278</v>
      </c>
      <c r="S42" s="5" t="n">
        <f aca="false">S41/$G41</f>
        <v>1.30167594438859</v>
      </c>
      <c r="T42" s="5" t="n">
        <f aca="false">T41/$G41</f>
        <v>1.289257288012</v>
      </c>
      <c r="U42" s="5" t="n">
        <f aca="false">U41/$G41</f>
        <v>1.27987359839569</v>
      </c>
      <c r="V42" s="5" t="n">
        <f aca="false">V41/$G41</f>
        <v>1.27065582863506</v>
      </c>
      <c r="W42" s="5" t="n">
        <f aca="false">W41/$G41</f>
        <v>0.972050786639458</v>
      </c>
    </row>
    <row r="43" customFormat="false" ht="15" hidden="false" customHeight="false" outlineLevel="0" collapsed="false">
      <c r="F43" s="1" t="s">
        <v>14</v>
      </c>
      <c r="G43" s="23" t="n">
        <v>1</v>
      </c>
      <c r="H43" s="23" t="n">
        <v>2.5327246311761</v>
      </c>
      <c r="I43" s="23" t="n">
        <v>2.8005220821866</v>
      </c>
      <c r="J43" s="23" t="n">
        <v>2.42490639137265</v>
      </c>
      <c r="K43" s="23" t="n">
        <v>2.42490639137265</v>
      </c>
      <c r="L43" s="23" t="n">
        <v>1.62439612100022</v>
      </c>
      <c r="M43" s="23" t="n">
        <v>1.62439612100022</v>
      </c>
      <c r="N43" s="23" t="n">
        <v>1.62439612100022</v>
      </c>
      <c r="O43" s="23" t="n">
        <v>1.62120693117256</v>
      </c>
      <c r="P43" s="23" t="n">
        <v>1.61849021391195</v>
      </c>
      <c r="Q43" s="23" t="n">
        <v>1.61849021391195</v>
      </c>
      <c r="R43" s="23" t="n">
        <v>1.61199371611486</v>
      </c>
      <c r="S43" s="23" t="n">
        <v>1.61199371611486</v>
      </c>
      <c r="T43" s="23" t="n">
        <v>1.6084501718619</v>
      </c>
      <c r="U43" s="23" t="n">
        <v>1.6084501718619</v>
      </c>
      <c r="V43" s="23" t="n">
        <v>1.6084501718619</v>
      </c>
      <c r="W43" s="23" t="n">
        <v>1.22397562041554</v>
      </c>
    </row>
  </sheetData>
  <mergeCells count="1">
    <mergeCell ref="B2:D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68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O25" activeCellId="0" sqref="O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3.7"/>
    <col collapsed="false" customWidth="true" hidden="false" outlineLevel="0" max="3" min="2" style="0" width="11.99"/>
    <col collapsed="false" customWidth="true" hidden="false" outlineLevel="0" max="4" min="4" style="0" width="12.28"/>
    <col collapsed="false" customWidth="true" hidden="false" outlineLevel="0" max="5" min="5" style="0" width="11.99"/>
    <col collapsed="false" customWidth="true" hidden="false" outlineLevel="0" max="18" min="6" style="0" width="10.28"/>
  </cols>
  <sheetData>
    <row r="1" customFormat="false" ht="12.75" hidden="false" customHeight="false" outlineLevel="0" collapsed="false">
      <c r="A1" s="24" t="s">
        <v>17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6"/>
    </row>
    <row r="2" customFormat="false" ht="12.75" hidden="false" customHeight="false" outlineLevel="0" collapsed="false">
      <c r="A2" s="27"/>
      <c r="B2" s="28" t="s">
        <v>18</v>
      </c>
      <c r="C2" s="29"/>
      <c r="D2" s="29"/>
      <c r="E2" s="30"/>
      <c r="F2" s="31" t="s">
        <v>19</v>
      </c>
      <c r="G2" s="31" t="s">
        <v>19</v>
      </c>
      <c r="H2" s="31" t="s">
        <v>19</v>
      </c>
      <c r="I2" s="31" t="s">
        <v>19</v>
      </c>
      <c r="J2" s="31" t="s">
        <v>19</v>
      </c>
      <c r="K2" s="31" t="s">
        <v>19</v>
      </c>
      <c r="L2" s="31" t="s">
        <v>19</v>
      </c>
      <c r="M2" s="31" t="s">
        <v>19</v>
      </c>
      <c r="N2" s="31" t="s">
        <v>19</v>
      </c>
      <c r="O2" s="31" t="s">
        <v>19</v>
      </c>
      <c r="P2" s="31" t="s">
        <v>19</v>
      </c>
      <c r="Q2" s="31" t="s">
        <v>19</v>
      </c>
      <c r="R2" s="32" t="s">
        <v>19</v>
      </c>
    </row>
    <row r="3" customFormat="false" ht="12.75" hidden="false" customHeight="false" outlineLevel="0" collapsed="false">
      <c r="A3" s="27"/>
      <c r="B3" s="33" t="n">
        <v>1998</v>
      </c>
      <c r="C3" s="33" t="n">
        <v>1999</v>
      </c>
      <c r="D3" s="33" t="n">
        <v>2000</v>
      </c>
      <c r="E3" s="34" t="n">
        <v>2001</v>
      </c>
      <c r="F3" s="35" t="n">
        <v>2002</v>
      </c>
      <c r="G3" s="35" t="n">
        <v>2003</v>
      </c>
      <c r="H3" s="35" t="n">
        <v>2004</v>
      </c>
      <c r="I3" s="35" t="n">
        <v>2005</v>
      </c>
      <c r="J3" s="35" t="n">
        <v>2006</v>
      </c>
      <c r="K3" s="35" t="n">
        <v>2007</v>
      </c>
      <c r="L3" s="35" t="n">
        <v>2008</v>
      </c>
      <c r="M3" s="35" t="n">
        <v>2009</v>
      </c>
      <c r="N3" s="35" t="n">
        <v>2010</v>
      </c>
      <c r="O3" s="33" t="n">
        <v>2011</v>
      </c>
      <c r="P3" s="31" t="n">
        <v>2012</v>
      </c>
      <c r="Q3" s="31" t="n">
        <v>2013</v>
      </c>
      <c r="R3" s="32" t="n">
        <v>2014</v>
      </c>
    </row>
    <row r="4" customFormat="false" ht="12.75" hidden="false" customHeight="false" outlineLevel="0" collapsed="false">
      <c r="A4" s="36" t="s">
        <v>20</v>
      </c>
      <c r="B4" s="37" t="n">
        <v>77143</v>
      </c>
      <c r="C4" s="37" t="n">
        <v>77453</v>
      </c>
      <c r="D4" s="37" t="n">
        <v>78631</v>
      </c>
      <c r="E4" s="38" t="n">
        <v>81991</v>
      </c>
      <c r="F4" s="39" t="n">
        <f aca="false">E4</f>
        <v>81991</v>
      </c>
      <c r="G4" s="39" t="n">
        <f aca="false">F4</f>
        <v>81991</v>
      </c>
      <c r="H4" s="39" t="n">
        <f aca="false">G4</f>
        <v>81991</v>
      </c>
      <c r="I4" s="39" t="n">
        <f aca="false">H4</f>
        <v>81991</v>
      </c>
      <c r="J4" s="39" t="n">
        <f aca="false">I4</f>
        <v>81991</v>
      </c>
      <c r="K4" s="39" t="n">
        <f aca="false">J4</f>
        <v>81991</v>
      </c>
      <c r="L4" s="39" t="n">
        <f aca="false">K4</f>
        <v>81991</v>
      </c>
      <c r="M4" s="39" t="n">
        <f aca="false">L4</f>
        <v>81991</v>
      </c>
      <c r="N4" s="39" t="n">
        <f aca="false">M4</f>
        <v>81991</v>
      </c>
      <c r="O4" s="37"/>
      <c r="P4" s="37"/>
      <c r="Q4" s="37"/>
      <c r="R4" s="40"/>
    </row>
    <row r="5" customFormat="false" ht="12.75" hidden="false" customHeight="false" outlineLevel="0" collapsed="false">
      <c r="A5" s="41" t="s">
        <v>21</v>
      </c>
      <c r="B5" s="37"/>
      <c r="C5" s="42"/>
      <c r="D5" s="37"/>
      <c r="E5" s="43" t="n">
        <f aca="false">E4/D4</f>
        <v>1.04273123831568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1"/>
      <c r="R5" s="32"/>
    </row>
    <row r="6" customFormat="false" ht="12.75" hidden="false" customHeight="false" outlineLevel="0" collapsed="false">
      <c r="A6" s="44" t="s">
        <v>22</v>
      </c>
      <c r="B6" s="45" t="n">
        <v>304943</v>
      </c>
      <c r="C6" s="45" t="n">
        <v>336000</v>
      </c>
      <c r="D6" s="45" t="n">
        <v>352000</v>
      </c>
      <c r="E6" s="46" t="n">
        <v>409255</v>
      </c>
      <c r="F6" s="37" t="n">
        <f aca="false">E6</f>
        <v>409255</v>
      </c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40"/>
    </row>
    <row r="7" customFormat="false" ht="12.75" hidden="false" customHeight="false" outlineLevel="0" collapsed="false">
      <c r="A7" s="44" t="s">
        <v>23</v>
      </c>
      <c r="B7" s="45" t="n">
        <v>-3685</v>
      </c>
      <c r="C7" s="45" t="n">
        <v>-13167</v>
      </c>
      <c r="D7" s="45" t="n">
        <v>-13167</v>
      </c>
      <c r="E7" s="46" t="n">
        <v>-12737</v>
      </c>
      <c r="F7" s="37" t="n">
        <f aca="false">E7</f>
        <v>-12737</v>
      </c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40"/>
    </row>
    <row r="8" customFormat="false" ht="12.75" hidden="false" customHeight="false" outlineLevel="0" collapsed="false">
      <c r="A8" s="44" t="s">
        <v>24</v>
      </c>
      <c r="B8" s="37" t="n">
        <v>0</v>
      </c>
      <c r="C8" s="37"/>
      <c r="D8" s="37"/>
      <c r="E8" s="46" t="n">
        <v>281044</v>
      </c>
      <c r="F8" s="37" t="n">
        <f aca="false">E8</f>
        <v>281044</v>
      </c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40"/>
    </row>
    <row r="9" customFormat="false" ht="12.75" hidden="false" customHeight="false" outlineLevel="0" collapsed="false">
      <c r="A9" s="47" t="s">
        <v>25</v>
      </c>
      <c r="B9" s="37" t="n">
        <v>0</v>
      </c>
      <c r="C9" s="37" t="n">
        <v>0</v>
      </c>
      <c r="D9" s="37" t="n">
        <v>0</v>
      </c>
      <c r="E9" s="38" t="n">
        <v>0</v>
      </c>
      <c r="F9" s="48" t="n">
        <v>40000</v>
      </c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40"/>
    </row>
    <row r="10" customFormat="false" ht="13.5" hidden="false" customHeight="false" outlineLevel="0" collapsed="false">
      <c r="A10" s="44" t="s">
        <v>26</v>
      </c>
      <c r="B10" s="49" t="n">
        <f aca="false">SUM(B6:B9)</f>
        <v>301258</v>
      </c>
      <c r="C10" s="49" t="n">
        <f aca="false">SUM(C6:C9)</f>
        <v>322833</v>
      </c>
      <c r="D10" s="50" t="n">
        <f aca="false">SUM(D6:D9)</f>
        <v>338833</v>
      </c>
      <c r="E10" s="51" t="n">
        <f aca="false">SUM(E6:E9)</f>
        <v>677562</v>
      </c>
      <c r="F10" s="50" t="n">
        <f aca="false">SUM(F6:F9)</f>
        <v>717562</v>
      </c>
      <c r="G10" s="50" t="n">
        <f aca="false">F10</f>
        <v>717562</v>
      </c>
      <c r="H10" s="50" t="n">
        <f aca="false">G10</f>
        <v>717562</v>
      </c>
      <c r="I10" s="50" t="n">
        <f aca="false">H10</f>
        <v>717562</v>
      </c>
      <c r="J10" s="50" t="n">
        <f aca="false">I10</f>
        <v>717562</v>
      </c>
      <c r="K10" s="50" t="n">
        <f aca="false">J10</f>
        <v>717562</v>
      </c>
      <c r="L10" s="50" t="n">
        <f aca="false">K10</f>
        <v>717562</v>
      </c>
      <c r="M10" s="50" t="n">
        <f aca="false">L10</f>
        <v>717562</v>
      </c>
      <c r="N10" s="50" t="n">
        <f aca="false">M10</f>
        <v>717562</v>
      </c>
      <c r="O10" s="50" t="n">
        <f aca="false">N10</f>
        <v>717562</v>
      </c>
      <c r="P10" s="50" t="n">
        <f aca="false">O10</f>
        <v>717562</v>
      </c>
      <c r="Q10" s="50" t="n">
        <f aca="false">P10</f>
        <v>717562</v>
      </c>
      <c r="R10" s="52" t="n">
        <f aca="false">Q10</f>
        <v>717562</v>
      </c>
    </row>
    <row r="11" customFormat="false" ht="13.5" hidden="false" customHeight="false" outlineLevel="0" collapsed="false">
      <c r="A11" s="44" t="s">
        <v>27</v>
      </c>
      <c r="B11" s="53" t="n">
        <f aca="false">B10/B4</f>
        <v>3.9051890644647</v>
      </c>
      <c r="C11" s="53" t="n">
        <f aca="false">C10/C4</f>
        <v>4.16811485675184</v>
      </c>
      <c r="D11" s="53" t="n">
        <f aca="false">D10/D4</f>
        <v>4.30915287863565</v>
      </c>
      <c r="E11" s="54" t="n">
        <f aca="false">E10/E4</f>
        <v>8.26385822834214</v>
      </c>
      <c r="F11" s="53" t="n">
        <f aca="false">F10/F4</f>
        <v>8.75171665182764</v>
      </c>
      <c r="G11" s="53" t="n">
        <f aca="false">G10/G4</f>
        <v>8.75171665182764</v>
      </c>
      <c r="H11" s="53" t="n">
        <f aca="false">H10/H4</f>
        <v>8.75171665182764</v>
      </c>
      <c r="I11" s="53" t="n">
        <f aca="false">I10/I4</f>
        <v>8.75171665182764</v>
      </c>
      <c r="J11" s="53" t="n">
        <f aca="false">J10/J4</f>
        <v>8.75171665182764</v>
      </c>
      <c r="K11" s="53" t="n">
        <f aca="false">K10/K4</f>
        <v>8.75171665182764</v>
      </c>
      <c r="L11" s="53" t="n">
        <f aca="false">L10/L4</f>
        <v>8.75171665182764</v>
      </c>
      <c r="M11" s="53" t="n">
        <f aca="false">M10/M4</f>
        <v>8.75171665182764</v>
      </c>
      <c r="N11" s="53" t="n">
        <f aca="false">N10/N4</f>
        <v>8.75171665182764</v>
      </c>
      <c r="O11" s="37"/>
      <c r="P11" s="37"/>
      <c r="Q11" s="37"/>
      <c r="R11" s="40"/>
    </row>
    <row r="12" customFormat="false" ht="12.75" hidden="false" customHeight="false" outlineLevel="0" collapsed="false">
      <c r="A12" s="44" t="s">
        <v>28</v>
      </c>
      <c r="B12" s="55" t="n">
        <v>1</v>
      </c>
      <c r="C12" s="55" t="n">
        <v>1.06732728888331</v>
      </c>
      <c r="D12" s="55" t="n">
        <v>1.10344283144876</v>
      </c>
      <c r="E12" s="56" t="n">
        <v>2.11612244424711</v>
      </c>
      <c r="F12" s="55" t="n">
        <v>2.24104813041293</v>
      </c>
      <c r="G12" s="55" t="n">
        <v>2.24104813041293</v>
      </c>
      <c r="H12" s="55" t="n">
        <v>2.24104813041293</v>
      </c>
      <c r="I12" s="55" t="n">
        <v>2.24104813041293</v>
      </c>
      <c r="J12" s="55" t="n">
        <v>2.24104813041293</v>
      </c>
      <c r="K12" s="55" t="n">
        <v>2.24104813041293</v>
      </c>
      <c r="L12" s="55" t="n">
        <v>2.24104813041293</v>
      </c>
      <c r="M12" s="55" t="n">
        <v>2.24104813041293</v>
      </c>
      <c r="N12" s="55" t="n">
        <v>2.24104813041293</v>
      </c>
      <c r="O12" s="37"/>
      <c r="P12" s="37"/>
      <c r="Q12" s="37"/>
      <c r="R12" s="40"/>
    </row>
    <row r="13" customFormat="false" ht="25.5" hidden="false" customHeight="true" outlineLevel="0" collapsed="false">
      <c r="A13" s="41" t="s">
        <v>29</v>
      </c>
      <c r="E13" s="30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40"/>
    </row>
    <row r="14" customFormat="false" ht="12.75" hidden="false" customHeight="false" outlineLevel="0" collapsed="false">
      <c r="A14" s="44" t="s">
        <v>30</v>
      </c>
      <c r="B14" s="45" t="n">
        <v>1869045</v>
      </c>
      <c r="C14" s="45" t="n">
        <v>2048972</v>
      </c>
      <c r="D14" s="45" t="n">
        <v>2048972</v>
      </c>
      <c r="E14" s="46" t="n">
        <f aca="false">D14</f>
        <v>2048972</v>
      </c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40"/>
    </row>
    <row r="15" customFormat="false" ht="12.75" hidden="false" customHeight="false" outlineLevel="0" collapsed="false">
      <c r="A15" s="44" t="s">
        <v>31</v>
      </c>
      <c r="B15" s="37"/>
      <c r="C15" s="37"/>
      <c r="D15" s="45" t="n">
        <v>42070</v>
      </c>
      <c r="E15" s="46" t="n">
        <f aca="false">42070+79600+188900</f>
        <v>310570</v>
      </c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40"/>
    </row>
    <row r="16" customFormat="false" ht="13.5" hidden="false" customHeight="false" outlineLevel="0" collapsed="false">
      <c r="A16" s="44" t="s">
        <v>32</v>
      </c>
      <c r="B16" s="50" t="n">
        <f aca="false">SUM(B14:B15)</f>
        <v>1869045</v>
      </c>
      <c r="C16" s="50" t="n">
        <f aca="false">SUM(C14:C15)</f>
        <v>2048972</v>
      </c>
      <c r="D16" s="50" t="n">
        <f aca="false">SUM(D14:D15)</f>
        <v>2091042</v>
      </c>
      <c r="E16" s="51" t="n">
        <f aca="false">SUM(E14:E15)</f>
        <v>2359542</v>
      </c>
      <c r="F16" s="50" t="n">
        <f aca="false">E16</f>
        <v>2359542</v>
      </c>
      <c r="G16" s="50" t="n">
        <f aca="false">F16*101%</f>
        <v>2383137.42</v>
      </c>
      <c r="H16" s="50" t="n">
        <f aca="false">G16*101%</f>
        <v>2406968.7942</v>
      </c>
      <c r="I16" s="50" t="n">
        <f aca="false">H16*101%</f>
        <v>2431038.482142</v>
      </c>
      <c r="J16" s="50" t="n">
        <f aca="false">I16*101%</f>
        <v>2455348.86696342</v>
      </c>
      <c r="K16" s="50" t="n">
        <f aca="false">J16*101%</f>
        <v>2479902.35563305</v>
      </c>
      <c r="L16" s="50" t="n">
        <f aca="false">K16*101%</f>
        <v>2504701.37918939</v>
      </c>
      <c r="M16" s="50" t="n">
        <f aca="false">L16*101%</f>
        <v>2529748.39298128</v>
      </c>
      <c r="N16" s="50" t="n">
        <f aca="false">M16*101%</f>
        <v>2555045.87691109</v>
      </c>
      <c r="O16" s="50" t="n">
        <f aca="false">N16*101%</f>
        <v>2580596.3356802</v>
      </c>
      <c r="P16" s="50" t="n">
        <f aca="false">O16*101%</f>
        <v>2606402.29903701</v>
      </c>
      <c r="Q16" s="50" t="n">
        <f aca="false">P16*101%</f>
        <v>2632466.32202738</v>
      </c>
      <c r="R16" s="52" t="n">
        <f aca="false">Q16*101%</f>
        <v>2658790.98524765</v>
      </c>
    </row>
    <row r="17" customFormat="false" ht="13.5" hidden="false" customHeight="false" outlineLevel="0" collapsed="false">
      <c r="A17" s="27"/>
      <c r="B17" s="37"/>
      <c r="C17" s="37"/>
      <c r="D17" s="37"/>
      <c r="E17" s="38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40"/>
    </row>
    <row r="18" customFormat="false" ht="13.5" hidden="false" customHeight="false" outlineLevel="0" collapsed="false">
      <c r="A18" s="27" t="s">
        <v>7</v>
      </c>
      <c r="B18" s="49" t="n">
        <v>34840</v>
      </c>
      <c r="C18" s="49" t="n">
        <v>32763</v>
      </c>
      <c r="D18" s="49" t="n">
        <v>32763</v>
      </c>
      <c r="E18" s="57" t="n">
        <f aca="false">32763+400</f>
        <v>33163</v>
      </c>
      <c r="F18" s="50" t="n">
        <f aca="false">E18</f>
        <v>33163</v>
      </c>
      <c r="G18" s="50" t="n">
        <f aca="false">F18</f>
        <v>33163</v>
      </c>
      <c r="H18" s="50" t="n">
        <f aca="false">G18</f>
        <v>33163</v>
      </c>
      <c r="I18" s="50" t="n">
        <f aca="false">H18</f>
        <v>33163</v>
      </c>
      <c r="J18" s="50" t="n">
        <f aca="false">I18</f>
        <v>33163</v>
      </c>
      <c r="K18" s="50" t="n">
        <f aca="false">J18</f>
        <v>33163</v>
      </c>
      <c r="L18" s="50" t="n">
        <f aca="false">K18</f>
        <v>33163</v>
      </c>
      <c r="M18" s="50" t="n">
        <f aca="false">L18</f>
        <v>33163</v>
      </c>
      <c r="N18" s="50" t="n">
        <f aca="false">M18</f>
        <v>33163</v>
      </c>
      <c r="O18" s="50" t="n">
        <f aca="false">N18</f>
        <v>33163</v>
      </c>
      <c r="P18" s="50" t="n">
        <f aca="false">O18</f>
        <v>33163</v>
      </c>
      <c r="Q18" s="50" t="n">
        <f aca="false">P18</f>
        <v>33163</v>
      </c>
      <c r="R18" s="52" t="n">
        <f aca="false">Q18</f>
        <v>33163</v>
      </c>
    </row>
    <row r="19" customFormat="false" ht="13.5" hidden="false" customHeight="false" outlineLevel="0" collapsed="false">
      <c r="A19" s="27"/>
      <c r="B19" s="37"/>
      <c r="C19" s="37"/>
      <c r="D19" s="37"/>
      <c r="E19" s="38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40"/>
    </row>
    <row r="20" customFormat="false" ht="13.5" hidden="false" customHeight="false" outlineLevel="0" collapsed="false">
      <c r="A20" s="27" t="s">
        <v>8</v>
      </c>
      <c r="B20" s="49" t="n">
        <v>272844</v>
      </c>
      <c r="C20" s="49" t="n">
        <v>200831</v>
      </c>
      <c r="D20" s="49" t="n">
        <v>200831</v>
      </c>
      <c r="E20" s="57" t="n">
        <v>200831</v>
      </c>
      <c r="F20" s="50" t="n">
        <v>200831</v>
      </c>
      <c r="G20" s="50" t="n">
        <v>200831</v>
      </c>
      <c r="H20" s="50" t="n">
        <v>200831</v>
      </c>
      <c r="I20" s="50" t="n">
        <v>200831</v>
      </c>
      <c r="J20" s="50" t="n">
        <v>200831</v>
      </c>
      <c r="K20" s="50" t="n">
        <v>200831</v>
      </c>
      <c r="L20" s="50" t="n">
        <v>200831</v>
      </c>
      <c r="M20" s="50" t="n">
        <v>200831</v>
      </c>
      <c r="N20" s="50" t="n">
        <v>200831</v>
      </c>
      <c r="O20" s="50" t="n">
        <v>200831</v>
      </c>
      <c r="P20" s="50" t="n">
        <v>200831</v>
      </c>
      <c r="Q20" s="50" t="n">
        <v>200831</v>
      </c>
      <c r="R20" s="52" t="n">
        <v>200831</v>
      </c>
    </row>
    <row r="21" customFormat="false" ht="13.5" hidden="false" customHeight="false" outlineLevel="0" collapsed="false">
      <c r="A21" s="27"/>
      <c r="B21" s="37"/>
      <c r="C21" s="37"/>
      <c r="D21" s="37"/>
      <c r="E21" s="38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40"/>
    </row>
    <row r="22" customFormat="false" ht="12.75" hidden="false" customHeight="false" outlineLevel="0" collapsed="false">
      <c r="A22" s="27" t="s">
        <v>33</v>
      </c>
      <c r="B22" s="37"/>
      <c r="C22" s="37"/>
      <c r="D22" s="37"/>
      <c r="E22" s="38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40"/>
    </row>
    <row r="23" customFormat="false" ht="12.75" hidden="false" customHeight="false" outlineLevel="0" collapsed="false">
      <c r="A23" s="44" t="s">
        <v>34</v>
      </c>
      <c r="B23" s="37"/>
      <c r="C23" s="37"/>
      <c r="D23" s="37"/>
      <c r="E23" s="38" t="n">
        <v>0</v>
      </c>
      <c r="F23" s="37" t="n">
        <v>0</v>
      </c>
      <c r="G23" s="37" t="n">
        <v>0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37" t="n">
        <v>0</v>
      </c>
      <c r="O23" s="37" t="n">
        <v>0</v>
      </c>
      <c r="P23" s="37" t="n">
        <v>0</v>
      </c>
      <c r="Q23" s="37" t="n">
        <v>0</v>
      </c>
      <c r="R23" s="40" t="n">
        <v>0</v>
      </c>
    </row>
    <row r="24" customFormat="false" ht="12.75" hidden="false" customHeight="false" outlineLevel="0" collapsed="false">
      <c r="A24" s="44" t="s">
        <v>35</v>
      </c>
      <c r="B24" s="37"/>
      <c r="C24" s="37"/>
      <c r="D24" s="37"/>
      <c r="E24" s="38" t="n">
        <v>0</v>
      </c>
      <c r="F24" s="37" t="n">
        <v>0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37" t="n">
        <v>0</v>
      </c>
      <c r="O24" s="37" t="n">
        <v>0</v>
      </c>
      <c r="P24" s="37" t="n">
        <v>0</v>
      </c>
      <c r="Q24" s="37" t="n">
        <v>0</v>
      </c>
      <c r="R24" s="40" t="n">
        <v>0</v>
      </c>
    </row>
    <row r="25" customFormat="false" ht="12.75" hidden="false" customHeight="false" outlineLevel="0" collapsed="false">
      <c r="A25" s="44" t="s">
        <v>9</v>
      </c>
      <c r="B25" s="37"/>
      <c r="C25" s="37"/>
      <c r="D25" s="37"/>
      <c r="E25" s="38" t="n">
        <v>570818</v>
      </c>
      <c r="F25" s="37" t="n">
        <v>516741</v>
      </c>
      <c r="G25" s="37" t="n">
        <v>512147</v>
      </c>
      <c r="H25" s="37" t="n">
        <v>499523</v>
      </c>
      <c r="I25" s="37" t="n">
        <v>491527</v>
      </c>
      <c r="J25" s="37" t="n">
        <v>489423</v>
      </c>
      <c r="K25" s="37" t="n">
        <v>464534</v>
      </c>
      <c r="L25" s="37" t="n">
        <v>451655</v>
      </c>
      <c r="M25" s="37" t="n">
        <v>427571</v>
      </c>
      <c r="N25" s="37" t="n">
        <v>408113</v>
      </c>
      <c r="O25" s="37" t="n">
        <v>397277</v>
      </c>
      <c r="P25" s="37" t="n">
        <v>379678</v>
      </c>
      <c r="Q25" s="37" t="n">
        <v>371134</v>
      </c>
      <c r="R25" s="40" t="n">
        <v>352127</v>
      </c>
    </row>
    <row r="26" customFormat="false" ht="13.5" hidden="false" customHeight="false" outlineLevel="0" collapsed="false">
      <c r="A26" s="44" t="s">
        <v>36</v>
      </c>
      <c r="B26" s="50" t="n">
        <f aca="false">SUM(B23:B25)</f>
        <v>0</v>
      </c>
      <c r="C26" s="50"/>
      <c r="D26" s="50"/>
      <c r="E26" s="51" t="n">
        <f aca="false">SUM(E23:E25)</f>
        <v>570818</v>
      </c>
      <c r="F26" s="50" t="n">
        <f aca="false">SUM(F23:F25)</f>
        <v>516741</v>
      </c>
      <c r="G26" s="50" t="n">
        <f aca="false">SUM(G23:G25)</f>
        <v>512147</v>
      </c>
      <c r="H26" s="50" t="n">
        <f aca="false">SUM(H23:H25)</f>
        <v>499523</v>
      </c>
      <c r="I26" s="50" t="n">
        <f aca="false">SUM(I23:I25)</f>
        <v>491527</v>
      </c>
      <c r="J26" s="50" t="n">
        <f aca="false">SUM(J23:J25)</f>
        <v>489423</v>
      </c>
      <c r="K26" s="50" t="n">
        <f aca="false">SUM(K23:K25)</f>
        <v>464534</v>
      </c>
      <c r="L26" s="50" t="n">
        <f aca="false">SUM(L23:L25)</f>
        <v>451655</v>
      </c>
      <c r="M26" s="50" t="n">
        <f aca="false">SUM(M23:M25)</f>
        <v>427571</v>
      </c>
      <c r="N26" s="50" t="n">
        <f aca="false">SUM(N23:N25)</f>
        <v>408113</v>
      </c>
      <c r="O26" s="50" t="n">
        <f aca="false">SUM(O23:O25)</f>
        <v>397277</v>
      </c>
      <c r="P26" s="50" t="n">
        <f aca="false">SUM(P23:P25)</f>
        <v>379678</v>
      </c>
      <c r="Q26" s="50" t="n">
        <f aca="false">SUM(Q23:Q25)</f>
        <v>371134</v>
      </c>
      <c r="R26" s="52" t="n">
        <f aca="false">SUM(R23:R25)</f>
        <v>352127</v>
      </c>
    </row>
    <row r="27" customFormat="false" ht="13.5" hidden="false" customHeight="false" outlineLevel="0" collapsed="false">
      <c r="A27" s="27"/>
      <c r="B27" s="37"/>
      <c r="C27" s="37"/>
      <c r="D27" s="37"/>
      <c r="E27" s="38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40"/>
    </row>
    <row r="28" customFormat="false" ht="13.5" hidden="false" customHeight="false" outlineLevel="0" collapsed="false">
      <c r="A28" s="27" t="s">
        <v>37</v>
      </c>
      <c r="B28" s="50" t="n">
        <v>0</v>
      </c>
      <c r="C28" s="50" t="n">
        <f aca="false">B28</f>
        <v>0</v>
      </c>
      <c r="D28" s="50" t="n">
        <f aca="false">C28</f>
        <v>0</v>
      </c>
      <c r="E28" s="51" t="n">
        <f aca="false">D28</f>
        <v>0</v>
      </c>
      <c r="F28" s="50" t="n">
        <f aca="false">E28</f>
        <v>0</v>
      </c>
      <c r="G28" s="50" t="n">
        <f aca="false">F28</f>
        <v>0</v>
      </c>
      <c r="H28" s="50" t="n">
        <f aca="false">G28</f>
        <v>0</v>
      </c>
      <c r="I28" s="50" t="n">
        <f aca="false">H28</f>
        <v>0</v>
      </c>
      <c r="J28" s="50" t="n">
        <f aca="false">I28</f>
        <v>0</v>
      </c>
      <c r="K28" s="50" t="n">
        <f aca="false">J28</f>
        <v>0</v>
      </c>
      <c r="L28" s="50" t="n">
        <f aca="false">K28</f>
        <v>0</v>
      </c>
      <c r="M28" s="50" t="n">
        <f aca="false">L28</f>
        <v>0</v>
      </c>
      <c r="N28" s="50" t="n">
        <f aca="false">M28</f>
        <v>0</v>
      </c>
      <c r="O28" s="50" t="n">
        <f aca="false">N28</f>
        <v>0</v>
      </c>
      <c r="P28" s="50" t="n">
        <f aca="false">O28</f>
        <v>0</v>
      </c>
      <c r="Q28" s="50" t="n">
        <f aca="false">P28</f>
        <v>0</v>
      </c>
      <c r="R28" s="52" t="n">
        <f aca="false">Q28</f>
        <v>0</v>
      </c>
    </row>
    <row r="29" customFormat="false" ht="13.5" hidden="false" customHeight="false" outlineLevel="0" collapsed="false">
      <c r="A29" s="27"/>
      <c r="B29" s="37"/>
      <c r="C29" s="37"/>
      <c r="D29" s="37"/>
      <c r="E29" s="38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40"/>
    </row>
    <row r="30" customFormat="false" ht="13.5" hidden="false" customHeight="false" outlineLevel="0" collapsed="false">
      <c r="A30" s="27" t="s">
        <v>38</v>
      </c>
      <c r="B30" s="50" t="n">
        <v>0</v>
      </c>
      <c r="C30" s="50" t="n">
        <f aca="false">B30</f>
        <v>0</v>
      </c>
      <c r="D30" s="50" t="n">
        <f aca="false">C30</f>
        <v>0</v>
      </c>
      <c r="E30" s="51" t="n">
        <f aca="false">D30</f>
        <v>0</v>
      </c>
      <c r="F30" s="50" t="n">
        <f aca="false">E30</f>
        <v>0</v>
      </c>
      <c r="G30" s="50" t="n">
        <f aca="false">F30</f>
        <v>0</v>
      </c>
      <c r="H30" s="50" t="n">
        <f aca="false">G30</f>
        <v>0</v>
      </c>
      <c r="I30" s="50" t="n">
        <f aca="false">H30</f>
        <v>0</v>
      </c>
      <c r="J30" s="50" t="n">
        <f aca="false">I30</f>
        <v>0</v>
      </c>
      <c r="K30" s="50" t="n">
        <f aca="false">J30</f>
        <v>0</v>
      </c>
      <c r="L30" s="50" t="n">
        <f aca="false">K30</f>
        <v>0</v>
      </c>
      <c r="M30" s="50" t="n">
        <f aca="false">L30</f>
        <v>0</v>
      </c>
      <c r="N30" s="50" t="n">
        <f aca="false">M30</f>
        <v>0</v>
      </c>
      <c r="O30" s="50" t="n">
        <f aca="false">N30</f>
        <v>0</v>
      </c>
      <c r="P30" s="50" t="n">
        <f aca="false">O30</f>
        <v>0</v>
      </c>
      <c r="Q30" s="50" t="n">
        <f aca="false">P30</f>
        <v>0</v>
      </c>
      <c r="R30" s="52" t="n">
        <f aca="false">Q30</f>
        <v>0</v>
      </c>
    </row>
    <row r="31" customFormat="false" ht="13.5" hidden="false" customHeight="false" outlineLevel="0" collapsed="false">
      <c r="A31" s="27"/>
      <c r="B31" s="37"/>
      <c r="C31" s="37"/>
      <c r="D31" s="37"/>
      <c r="E31" s="38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40"/>
    </row>
    <row r="32" customFormat="false" ht="13.5" hidden="false" customHeight="false" outlineLevel="0" collapsed="false">
      <c r="A32" s="58" t="s">
        <v>39</v>
      </c>
      <c r="B32" s="59" t="n">
        <v>0</v>
      </c>
      <c r="C32" s="59" t="n">
        <f aca="false">B32</f>
        <v>0</v>
      </c>
      <c r="D32" s="59" t="n">
        <f aca="false">C32</f>
        <v>0</v>
      </c>
      <c r="E32" s="60" t="n">
        <f aca="false">D32</f>
        <v>0</v>
      </c>
      <c r="F32" s="59" t="n">
        <f aca="false">E32</f>
        <v>0</v>
      </c>
      <c r="G32" s="59" t="n">
        <f aca="false">F32</f>
        <v>0</v>
      </c>
      <c r="H32" s="59" t="n">
        <f aca="false">G32</f>
        <v>0</v>
      </c>
      <c r="I32" s="59" t="n">
        <f aca="false">H32</f>
        <v>0</v>
      </c>
      <c r="J32" s="59" t="n">
        <f aca="false">I32</f>
        <v>0</v>
      </c>
      <c r="K32" s="59" t="n">
        <f aca="false">J32</f>
        <v>0</v>
      </c>
      <c r="L32" s="59" t="n">
        <f aca="false">K32</f>
        <v>0</v>
      </c>
      <c r="M32" s="59" t="n">
        <f aca="false">L32</f>
        <v>0</v>
      </c>
      <c r="N32" s="59" t="n">
        <f aca="false">M32</f>
        <v>0</v>
      </c>
      <c r="O32" s="59" t="n">
        <f aca="false">N32</f>
        <v>0</v>
      </c>
      <c r="P32" s="59" t="n">
        <f aca="false">O32</f>
        <v>0</v>
      </c>
      <c r="Q32" s="59" t="n">
        <f aca="false">P32</f>
        <v>0</v>
      </c>
      <c r="R32" s="61" t="n">
        <f aca="false">Q32</f>
        <v>0</v>
      </c>
    </row>
    <row r="33" customFormat="false" ht="12.75" hidden="false" customHeight="false" outlineLevel="0" collapsed="false">
      <c r="A33" s="31"/>
      <c r="B33" s="37"/>
      <c r="C33" s="37"/>
      <c r="D33" s="37"/>
      <c r="E33" s="38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</row>
    <row r="34" customFormat="false" ht="13.5" hidden="false" customHeight="false" outlineLevel="0" collapsed="false">
      <c r="E34" s="30"/>
    </row>
    <row r="35" customFormat="false" ht="12.75" hidden="false" customHeight="false" outlineLevel="0" collapsed="false">
      <c r="A35" s="24" t="s">
        <v>40</v>
      </c>
      <c r="B35" s="25"/>
      <c r="C35" s="25"/>
      <c r="D35" s="25"/>
      <c r="E35" s="62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6"/>
    </row>
    <row r="36" customFormat="false" ht="12.75" hidden="false" customHeight="false" outlineLevel="0" collapsed="false">
      <c r="A36" s="27"/>
      <c r="B36" s="63" t="n">
        <v>1998</v>
      </c>
      <c r="C36" s="63" t="n">
        <v>1999</v>
      </c>
      <c r="D36" s="63" t="n">
        <v>2000</v>
      </c>
      <c r="E36" s="64" t="n">
        <v>2001</v>
      </c>
      <c r="F36" s="63" t="n">
        <v>2002</v>
      </c>
      <c r="G36" s="63" t="n">
        <v>2003</v>
      </c>
      <c r="H36" s="63" t="n">
        <v>2004</v>
      </c>
      <c r="I36" s="63" t="n">
        <v>2005</v>
      </c>
      <c r="J36" s="63" t="n">
        <v>2006</v>
      </c>
      <c r="K36" s="63" t="n">
        <v>2007</v>
      </c>
      <c r="L36" s="63" t="n">
        <v>2008</v>
      </c>
      <c r="M36" s="63" t="n">
        <v>2009</v>
      </c>
      <c r="N36" s="63" t="n">
        <v>2010</v>
      </c>
      <c r="O36" s="63" t="n">
        <v>2011</v>
      </c>
      <c r="P36" s="63" t="n">
        <v>2012</v>
      </c>
      <c r="Q36" s="63" t="n">
        <v>2013</v>
      </c>
      <c r="R36" s="65" t="n">
        <v>2014</v>
      </c>
    </row>
    <row r="37" customFormat="false" ht="12.75" hidden="false" customHeight="false" outlineLevel="0" collapsed="false">
      <c r="A37" s="27" t="s">
        <v>21</v>
      </c>
      <c r="B37" s="66" t="n">
        <v>1</v>
      </c>
      <c r="C37" s="67" t="n">
        <f aca="false">(C10/B10)/(C4/B4)</f>
        <v>1.06732728888331</v>
      </c>
      <c r="D37" s="67" t="n">
        <f aca="false">(D10/C10)/(D4/C4)</f>
        <v>1.03383736454751</v>
      </c>
      <c r="E37" s="68" t="n">
        <f aca="false">(E10/D10)/(E4/D4)</f>
        <v>1.91774542725405</v>
      </c>
      <c r="F37" s="69" t="n">
        <f aca="false">F10/E10</f>
        <v>1.05903518792376</v>
      </c>
      <c r="G37" s="66" t="n">
        <f aca="false">G10/F10</f>
        <v>1</v>
      </c>
      <c r="H37" s="66" t="n">
        <f aca="false">H10/G10</f>
        <v>1</v>
      </c>
      <c r="I37" s="66" t="n">
        <f aca="false">I10/H10</f>
        <v>1</v>
      </c>
      <c r="J37" s="66" t="n">
        <f aca="false">J10/I10</f>
        <v>1</v>
      </c>
      <c r="K37" s="66" t="n">
        <f aca="false">K10/J10</f>
        <v>1</v>
      </c>
      <c r="L37" s="66" t="n">
        <f aca="false">L10/K10</f>
        <v>1</v>
      </c>
      <c r="M37" s="66" t="n">
        <f aca="false">M10/L10</f>
        <v>1</v>
      </c>
      <c r="N37" s="66" t="n">
        <f aca="false">N10/M10</f>
        <v>1</v>
      </c>
      <c r="O37" s="66" t="n">
        <f aca="false">O10/N10</f>
        <v>1</v>
      </c>
      <c r="P37" s="66" t="n">
        <f aca="false">P10/O10</f>
        <v>1</v>
      </c>
      <c r="Q37" s="66" t="n">
        <f aca="false">Q10/P10</f>
        <v>1</v>
      </c>
      <c r="R37" s="70" t="n">
        <f aca="false">R10/Q10</f>
        <v>1</v>
      </c>
    </row>
    <row r="38" customFormat="false" ht="12.75" hidden="false" customHeight="false" outlineLevel="0" collapsed="false">
      <c r="A38" s="27" t="s">
        <v>29</v>
      </c>
      <c r="B38" s="66" t="n">
        <v>1</v>
      </c>
      <c r="C38" s="67" t="n">
        <f aca="false">(C16/B16)/(C4/B4)</f>
        <v>1.09187908187035</v>
      </c>
      <c r="D38" s="67" t="n">
        <f aca="false">(D16/C16)/(D4/C4)</f>
        <v>1.0052432775512</v>
      </c>
      <c r="E38" s="68" t="n">
        <f aca="false">(E16/D16)/(E4/D4)</f>
        <v>1.08216272796888</v>
      </c>
      <c r="F38" s="69" t="n">
        <f aca="false">F16/E16</f>
        <v>1</v>
      </c>
      <c r="G38" s="66" t="n">
        <f aca="false">G16/F16</f>
        <v>1.01</v>
      </c>
      <c r="H38" s="66" t="n">
        <f aca="false">H16/G16</f>
        <v>1.01</v>
      </c>
      <c r="I38" s="66" t="n">
        <f aca="false">I16/H16</f>
        <v>1.01</v>
      </c>
      <c r="J38" s="66" t="n">
        <f aca="false">J16/I16</f>
        <v>1.01</v>
      </c>
      <c r="K38" s="66" t="n">
        <f aca="false">K16/J16</f>
        <v>1.01</v>
      </c>
      <c r="L38" s="66" t="n">
        <f aca="false">L16/K16</f>
        <v>1.01</v>
      </c>
      <c r="M38" s="66" t="n">
        <f aca="false">M16/L16</f>
        <v>1.01</v>
      </c>
      <c r="N38" s="66" t="n">
        <f aca="false">N16/M16</f>
        <v>1.01</v>
      </c>
      <c r="O38" s="66" t="n">
        <f aca="false">O16/N16</f>
        <v>1.01</v>
      </c>
      <c r="P38" s="66" t="n">
        <f aca="false">P16/O16</f>
        <v>1.01</v>
      </c>
      <c r="Q38" s="66" t="n">
        <f aca="false">Q16/P16</f>
        <v>1.01</v>
      </c>
      <c r="R38" s="70" t="n">
        <f aca="false">R16/Q16</f>
        <v>1.01</v>
      </c>
    </row>
    <row r="39" customFormat="false" ht="12.75" hidden="false" customHeight="false" outlineLevel="0" collapsed="false">
      <c r="A39" s="27" t="s">
        <v>41</v>
      </c>
      <c r="B39" s="66" t="n">
        <v>1</v>
      </c>
      <c r="C39" s="66" t="n">
        <f aca="false">SUM(C18,C20,C26)/SUM(B18,B20,B26)</f>
        <v>0.759200998426958</v>
      </c>
      <c r="D39" s="66" t="n">
        <f aca="false">SUM(D18,D20,D26)/SUM(C18,C20,C26)</f>
        <v>1</v>
      </c>
      <c r="E39" s="71" t="n">
        <f aca="false">SUM(E18,E20,E26)/SUM(D18,D20,D26)</f>
        <v>3.44534534277422</v>
      </c>
      <c r="F39" s="69" t="n">
        <f aca="false">SUM(F18,F20,F26)/SUM(E18,E20,E26)</f>
        <v>0.932807910418831</v>
      </c>
      <c r="G39" s="66" t="n">
        <f aca="false">SUM(G18,G20,G26)/SUM(F18,F20,F26)</f>
        <v>0.993880663616323</v>
      </c>
      <c r="H39" s="66" t="n">
        <f aca="false">SUM(H18,H20,H26)/SUM(G18,G20,G26)</f>
        <v>0.983080945826593</v>
      </c>
      <c r="I39" s="66" t="n">
        <f aca="false">SUM(I18,I20,I26)/SUM(H18,H20,H26)</f>
        <v>0.989099093817867</v>
      </c>
      <c r="J39" s="66" t="n">
        <f aca="false">SUM(J18,J20,J26)/SUM(I18,I20,I26)</f>
        <v>0.997100015023686</v>
      </c>
      <c r="K39" s="66" t="n">
        <f aca="false">SUM(K18,K20,K26)/SUM(J18,J20,J26)</f>
        <v>0.965595223778264</v>
      </c>
      <c r="L39" s="66" t="n">
        <f aca="false">SUM(L18,L20,L26)/SUM(K18,K20,K26)</f>
        <v>0.981562657474003</v>
      </c>
      <c r="M39" s="66" t="n">
        <f aca="false">SUM(M18,M20,M26)/SUM(L18,L20,L26)</f>
        <v>0.96487415572691</v>
      </c>
      <c r="N39" s="66" t="n">
        <f aca="false">SUM(N18,N20,N26)/SUM(M18,M20,M26)</f>
        <v>0.970587924089092</v>
      </c>
      <c r="O39" s="66" t="n">
        <f aca="false">SUM(O18,O20,O26)/SUM(N18,N20,N26)</f>
        <v>0.983124307942446</v>
      </c>
      <c r="P39" s="66" t="n">
        <f aca="false">SUM(P18,P20,P26)/SUM(O18,O20,O26)</f>
        <v>0.972121323488644</v>
      </c>
      <c r="Q39" s="66" t="n">
        <f aca="false">SUM(Q18,Q20,Q26)/SUM(P18,P20,P26)</f>
        <v>0.986077252995085</v>
      </c>
      <c r="R39" s="70" t="n">
        <f aca="false">SUM(R18,R20,R26)/SUM(Q18,Q20,Q26)</f>
        <v>0.968590116471226</v>
      </c>
    </row>
    <row r="40" customFormat="false" ht="12.75" hidden="false" customHeight="false" outlineLevel="0" collapsed="false">
      <c r="A40" s="27" t="s">
        <v>42</v>
      </c>
      <c r="B40" s="66" t="n">
        <v>1</v>
      </c>
      <c r="C40" s="66" t="n">
        <f aca="false">B40</f>
        <v>1</v>
      </c>
      <c r="D40" s="66" t="n">
        <f aca="false">C40</f>
        <v>1</v>
      </c>
      <c r="E40" s="71" t="n">
        <f aca="false">D40</f>
        <v>1</v>
      </c>
      <c r="F40" s="69" t="n">
        <f aca="false">E40</f>
        <v>1</v>
      </c>
      <c r="G40" s="66" t="n">
        <f aca="false">F40</f>
        <v>1</v>
      </c>
      <c r="H40" s="66" t="n">
        <f aca="false">G40</f>
        <v>1</v>
      </c>
      <c r="I40" s="66" t="n">
        <f aca="false">H40</f>
        <v>1</v>
      </c>
      <c r="J40" s="66" t="n">
        <f aca="false">I40</f>
        <v>1</v>
      </c>
      <c r="K40" s="66" t="n">
        <f aca="false">J40</f>
        <v>1</v>
      </c>
      <c r="L40" s="66" t="n">
        <f aca="false">K40</f>
        <v>1</v>
      </c>
      <c r="M40" s="66" t="n">
        <f aca="false">L40</f>
        <v>1</v>
      </c>
      <c r="N40" s="66" t="n">
        <f aca="false">M40</f>
        <v>1</v>
      </c>
      <c r="O40" s="66" t="n">
        <f aca="false">N40</f>
        <v>1</v>
      </c>
      <c r="P40" s="66" t="n">
        <f aca="false">O40</f>
        <v>1</v>
      </c>
      <c r="Q40" s="66" t="n">
        <f aca="false">P40</f>
        <v>1</v>
      </c>
      <c r="R40" s="70" t="n">
        <f aca="false">Q40</f>
        <v>1</v>
      </c>
    </row>
    <row r="41" customFormat="false" ht="13.5" hidden="false" customHeight="false" outlineLevel="0" collapsed="false">
      <c r="A41" s="58" t="s">
        <v>39</v>
      </c>
      <c r="B41" s="72" t="n">
        <v>1</v>
      </c>
      <c r="C41" s="72" t="n">
        <f aca="false">0.01249/0.01615</f>
        <v>0.773374613003096</v>
      </c>
      <c r="D41" s="72" t="n">
        <f aca="false">0.01168/0.01249</f>
        <v>0.935148118494796</v>
      </c>
      <c r="E41" s="73" t="n">
        <v>1</v>
      </c>
      <c r="F41" s="74" t="n">
        <v>1</v>
      </c>
      <c r="G41" s="72" t="n">
        <v>1</v>
      </c>
      <c r="H41" s="72" t="n">
        <v>1</v>
      </c>
      <c r="I41" s="72" t="n">
        <v>1</v>
      </c>
      <c r="J41" s="72" t="n">
        <v>1</v>
      </c>
      <c r="K41" s="72" t="n">
        <v>0</v>
      </c>
      <c r="L41" s="72" t="n">
        <v>0</v>
      </c>
      <c r="M41" s="72" t="n">
        <v>0</v>
      </c>
      <c r="N41" s="72" t="n">
        <v>0</v>
      </c>
      <c r="O41" s="72" t="n">
        <v>0</v>
      </c>
      <c r="P41" s="75" t="n">
        <v>0</v>
      </c>
      <c r="Q41" s="75" t="n">
        <v>0</v>
      </c>
      <c r="R41" s="76" t="n">
        <v>0</v>
      </c>
    </row>
    <row r="42" customFormat="false" ht="12.75" hidden="false" customHeight="false" outlineLevel="0" collapsed="false">
      <c r="E42" s="30"/>
    </row>
    <row r="43" customFormat="false" ht="13.5" hidden="false" customHeight="false" outlineLevel="0" collapsed="false">
      <c r="E43" s="30"/>
    </row>
    <row r="44" customFormat="false" ht="12.75" hidden="false" customHeight="false" outlineLevel="0" collapsed="false">
      <c r="A44" s="24" t="s">
        <v>43</v>
      </c>
      <c r="B44" s="25"/>
      <c r="C44" s="25"/>
      <c r="D44" s="25"/>
      <c r="E44" s="62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6"/>
    </row>
    <row r="45" customFormat="false" ht="12.75" hidden="false" customHeight="false" outlineLevel="0" collapsed="false">
      <c r="A45" s="27"/>
      <c r="B45" s="63" t="n">
        <v>1998</v>
      </c>
      <c r="C45" s="63" t="n">
        <v>1999</v>
      </c>
      <c r="D45" s="63" t="n">
        <v>2000</v>
      </c>
      <c r="E45" s="64" t="n">
        <v>2001</v>
      </c>
      <c r="F45" s="63" t="n">
        <v>2002</v>
      </c>
      <c r="G45" s="63" t="n">
        <v>2003</v>
      </c>
      <c r="H45" s="63" t="n">
        <v>2004</v>
      </c>
      <c r="I45" s="63" t="n">
        <v>2005</v>
      </c>
      <c r="J45" s="63" t="n">
        <v>2006</v>
      </c>
      <c r="K45" s="63" t="n">
        <v>2007</v>
      </c>
      <c r="L45" s="63" t="n">
        <v>2008</v>
      </c>
      <c r="M45" s="63" t="n">
        <v>2009</v>
      </c>
      <c r="N45" s="63" t="n">
        <v>2010</v>
      </c>
      <c r="O45" s="63" t="n">
        <v>2011</v>
      </c>
      <c r="P45" s="63" t="n">
        <v>2012</v>
      </c>
      <c r="Q45" s="63" t="n">
        <v>2013</v>
      </c>
      <c r="R45" s="65" t="n">
        <v>2014</v>
      </c>
    </row>
    <row r="46" customFormat="false" ht="12.75" hidden="false" customHeight="false" outlineLevel="0" collapsed="false">
      <c r="A46" s="27" t="s">
        <v>21</v>
      </c>
      <c r="B46" s="66" t="n">
        <v>1</v>
      </c>
      <c r="C46" s="66" t="n">
        <f aca="false">B46*C37</f>
        <v>1.06732728888331</v>
      </c>
      <c r="D46" s="66" t="n">
        <f aca="false">C46*D37</f>
        <v>1.10344283144876</v>
      </c>
      <c r="E46" s="68" t="n">
        <f aca="false">D46*E37</f>
        <v>2.11612244424711</v>
      </c>
      <c r="F46" s="69" t="n">
        <f aca="false">E46*F37</f>
        <v>2.24104813041293</v>
      </c>
      <c r="G46" s="66" t="n">
        <f aca="false">F46*G37</f>
        <v>2.24104813041293</v>
      </c>
      <c r="H46" s="66" t="n">
        <f aca="false">G46*H37</f>
        <v>2.24104813041293</v>
      </c>
      <c r="I46" s="66" t="n">
        <f aca="false">H46*I37</f>
        <v>2.24104813041293</v>
      </c>
      <c r="J46" s="66" t="n">
        <f aca="false">I46*J37</f>
        <v>2.24104813041293</v>
      </c>
      <c r="K46" s="66" t="n">
        <f aca="false">J46*K37</f>
        <v>2.24104813041293</v>
      </c>
      <c r="L46" s="66" t="n">
        <f aca="false">K46*L37</f>
        <v>2.24104813041293</v>
      </c>
      <c r="M46" s="66" t="n">
        <f aca="false">L46*M37</f>
        <v>2.24104813041293</v>
      </c>
      <c r="N46" s="66" t="n">
        <f aca="false">M46*N37</f>
        <v>2.24104813041293</v>
      </c>
      <c r="O46" s="66" t="n">
        <f aca="false">N46*O37</f>
        <v>2.24104813041293</v>
      </c>
      <c r="P46" s="66" t="n">
        <f aca="false">O46*P37</f>
        <v>2.24104813041293</v>
      </c>
      <c r="Q46" s="66" t="n">
        <f aca="false">P46*Q37</f>
        <v>2.24104813041293</v>
      </c>
      <c r="R46" s="70" t="n">
        <f aca="false">Q46*R37</f>
        <v>2.24104813041293</v>
      </c>
    </row>
    <row r="47" customFormat="false" ht="12.75" hidden="false" customHeight="false" outlineLevel="0" collapsed="false">
      <c r="A47" s="27" t="s">
        <v>29</v>
      </c>
      <c r="B47" s="66" t="n">
        <v>1</v>
      </c>
      <c r="C47" s="66" t="n">
        <f aca="false">B47*C38</f>
        <v>1.09187908187035</v>
      </c>
      <c r="D47" s="66" t="n">
        <f aca="false">C47*D38</f>
        <v>1.09760410694894</v>
      </c>
      <c r="E47" s="71" t="n">
        <f aca="false">D47*E38</f>
        <v>1.18778625460572</v>
      </c>
      <c r="F47" s="69" t="n">
        <f aca="false">E47*F38</f>
        <v>1.18778625460572</v>
      </c>
      <c r="G47" s="66" t="n">
        <f aca="false">F47*G38</f>
        <v>1.19966411715177</v>
      </c>
      <c r="H47" s="66" t="n">
        <f aca="false">G47*H38</f>
        <v>1.21166075832329</v>
      </c>
      <c r="I47" s="66" t="n">
        <f aca="false">H47*I38</f>
        <v>1.22377736590652</v>
      </c>
      <c r="J47" s="66" t="n">
        <f aca="false">I47*J38</f>
        <v>1.23601513956559</v>
      </c>
      <c r="K47" s="66" t="n">
        <f aca="false">J47*K38</f>
        <v>1.24837529096124</v>
      </c>
      <c r="L47" s="66" t="n">
        <f aca="false">K47*L38</f>
        <v>1.26085904387086</v>
      </c>
      <c r="M47" s="66" t="n">
        <f aca="false">L47*M38</f>
        <v>1.27346763430957</v>
      </c>
      <c r="N47" s="66" t="n">
        <f aca="false">M47*N38</f>
        <v>1.28620231065266</v>
      </c>
      <c r="O47" s="66" t="n">
        <f aca="false">N47*O38</f>
        <v>1.29906433375919</v>
      </c>
      <c r="P47" s="66" t="n">
        <f aca="false">O47*P38</f>
        <v>1.31205497709678</v>
      </c>
      <c r="Q47" s="66" t="n">
        <f aca="false">P47*Q38</f>
        <v>1.32517552686775</v>
      </c>
      <c r="R47" s="70" t="n">
        <f aca="false">Q47*R38</f>
        <v>1.33842728213642</v>
      </c>
    </row>
    <row r="48" customFormat="false" ht="12.75" hidden="false" customHeight="false" outlineLevel="0" collapsed="false">
      <c r="A48" s="27" t="s">
        <v>41</v>
      </c>
      <c r="B48" s="67" t="n">
        <v>1</v>
      </c>
      <c r="C48" s="67" t="n">
        <f aca="false">B48*C39</f>
        <v>0.759200998426958</v>
      </c>
      <c r="D48" s="67" t="n">
        <f aca="false">C48*D39</f>
        <v>0.759200998426958</v>
      </c>
      <c r="E48" s="68" t="n">
        <f aca="false">D48*E39</f>
        <v>2.61570962415985</v>
      </c>
      <c r="F48" s="77" t="n">
        <f aca="false">E48*F39</f>
        <v>2.43995462877498</v>
      </c>
      <c r="G48" s="67" t="n">
        <f aca="false">F48*G39</f>
        <v>2.42502372564059</v>
      </c>
      <c r="H48" s="67" t="n">
        <f aca="false">G48*H39</f>
        <v>2.38399461785468</v>
      </c>
      <c r="I48" s="67" t="n">
        <f aca="false">H48*I39</f>
        <v>2.35800691618674</v>
      </c>
      <c r="J48" s="67" t="n">
        <f aca="false">I48*J39</f>
        <v>2.35116873155575</v>
      </c>
      <c r="K48" s="67" t="n">
        <f aca="false">J48*K39</f>
        <v>2.27027729748703</v>
      </c>
      <c r="L48" s="67" t="n">
        <f aca="false">K48*L39</f>
        <v>2.22841941732427</v>
      </c>
      <c r="M48" s="67" t="n">
        <f aca="false">L48*M39</f>
        <v>2.1501443038962</v>
      </c>
      <c r="N48" s="67" t="n">
        <f aca="false">M48*N39</f>
        <v>2.0869040964106</v>
      </c>
      <c r="O48" s="67" t="n">
        <f aca="false">N48*O39</f>
        <v>2.05168614552593</v>
      </c>
      <c r="P48" s="66" t="n">
        <f aca="false">O48*P39</f>
        <v>1.99448785117198</v>
      </c>
      <c r="Q48" s="66" t="n">
        <f aca="false">P48*Q39</f>
        <v>1.96671910141574</v>
      </c>
      <c r="R48" s="70" t="n">
        <f aca="false">Q48*R39</f>
        <v>1.90494468350645</v>
      </c>
    </row>
    <row r="49" customFormat="false" ht="12.75" hidden="false" customHeight="false" outlineLevel="0" collapsed="false">
      <c r="A49" s="27" t="s">
        <v>42</v>
      </c>
      <c r="B49" s="66" t="n">
        <v>1</v>
      </c>
      <c r="C49" s="66" t="n">
        <f aca="false">B49*C40</f>
        <v>1</v>
      </c>
      <c r="D49" s="66" t="n">
        <f aca="false">C49*D40</f>
        <v>1</v>
      </c>
      <c r="E49" s="71" t="n">
        <f aca="false">D49*E40</f>
        <v>1</v>
      </c>
      <c r="F49" s="69" t="n">
        <f aca="false">E49*F40</f>
        <v>1</v>
      </c>
      <c r="G49" s="66" t="n">
        <f aca="false">F49*G40</f>
        <v>1</v>
      </c>
      <c r="H49" s="66" t="n">
        <f aca="false">G49*H40</f>
        <v>1</v>
      </c>
      <c r="I49" s="66" t="n">
        <f aca="false">H49*I40</f>
        <v>1</v>
      </c>
      <c r="J49" s="66" t="n">
        <f aca="false">I49*J40</f>
        <v>1</v>
      </c>
      <c r="K49" s="66" t="n">
        <f aca="false">J49*K40</f>
        <v>1</v>
      </c>
      <c r="L49" s="66" t="n">
        <f aca="false">K49*L40</f>
        <v>1</v>
      </c>
      <c r="M49" s="66" t="n">
        <f aca="false">L49*M40</f>
        <v>1</v>
      </c>
      <c r="N49" s="66" t="n">
        <f aca="false">M49*N40</f>
        <v>1</v>
      </c>
      <c r="O49" s="66" t="n">
        <f aca="false">N49*O40</f>
        <v>1</v>
      </c>
      <c r="P49" s="66" t="n">
        <f aca="false">O49*P40</f>
        <v>1</v>
      </c>
      <c r="Q49" s="66" t="n">
        <f aca="false">P49*Q40</f>
        <v>1</v>
      </c>
      <c r="R49" s="70" t="n">
        <f aca="false">Q49*R40</f>
        <v>1</v>
      </c>
    </row>
    <row r="50" customFormat="false" ht="13.5" hidden="false" customHeight="false" outlineLevel="0" collapsed="false">
      <c r="A50" s="58" t="s">
        <v>39</v>
      </c>
      <c r="B50" s="72" t="n">
        <v>1</v>
      </c>
      <c r="C50" s="72" t="n">
        <f aca="false">B50*C41</f>
        <v>0.773374613003096</v>
      </c>
      <c r="D50" s="72" t="n">
        <f aca="false">C50*D41</f>
        <v>0.723219814241486</v>
      </c>
      <c r="E50" s="73" t="n">
        <f aca="false">D50*E41</f>
        <v>0.723219814241486</v>
      </c>
      <c r="F50" s="74" t="n">
        <f aca="false">E50*F41</f>
        <v>0.723219814241486</v>
      </c>
      <c r="G50" s="72" t="n">
        <f aca="false">F50*G41</f>
        <v>0.723219814241486</v>
      </c>
      <c r="H50" s="72" t="n">
        <f aca="false">G50*H41</f>
        <v>0.723219814241486</v>
      </c>
      <c r="I50" s="72" t="n">
        <f aca="false">H50*I41</f>
        <v>0.723219814241486</v>
      </c>
      <c r="J50" s="72" t="n">
        <f aca="false">I50*J41</f>
        <v>0.723219814241486</v>
      </c>
      <c r="K50" s="72" t="n">
        <f aca="false">J50*K41</f>
        <v>0</v>
      </c>
      <c r="L50" s="72" t="n">
        <f aca="false">K50*L41</f>
        <v>0</v>
      </c>
      <c r="M50" s="72" t="n">
        <f aca="false">L50*M41</f>
        <v>0</v>
      </c>
      <c r="N50" s="72" t="n">
        <f aca="false">M50*N41</f>
        <v>0</v>
      </c>
      <c r="O50" s="72" t="n">
        <f aca="false">N50*O41</f>
        <v>0</v>
      </c>
      <c r="P50" s="72" t="n">
        <f aca="false">O50*P41</f>
        <v>0</v>
      </c>
      <c r="Q50" s="72" t="n">
        <f aca="false">P50*Q41</f>
        <v>0</v>
      </c>
      <c r="R50" s="76" t="n">
        <f aca="false">Q50*R41</f>
        <v>0</v>
      </c>
    </row>
    <row r="51" customFormat="false" ht="13.5" hidden="false" customHeight="false" outlineLevel="0" collapsed="false">
      <c r="B51" s="42"/>
      <c r="C51" s="42"/>
      <c r="D51" s="42"/>
      <c r="E51" s="43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 t="n">
        <v>1.99448785117198</v>
      </c>
      <c r="Q51" s="42" t="n">
        <v>1.96671910141574</v>
      </c>
      <c r="R51" s="42" t="n">
        <v>1.90494468350645</v>
      </c>
    </row>
    <row r="52" customFormat="false" ht="18.75" hidden="false" customHeight="false" outlineLevel="0" collapsed="false">
      <c r="A52" s="24" t="s">
        <v>44</v>
      </c>
      <c r="E52" s="31"/>
    </row>
    <row r="53" customFormat="false" ht="12.75" hidden="false" customHeight="false" outlineLevel="0" collapsed="false">
      <c r="A53" s="27" t="s">
        <v>21</v>
      </c>
      <c r="B53" s="78" t="n">
        <f aca="false" t="array" ref="B53:R55">TRANSPOSE('[1]T&amp;D Escalation'!$AK$5:$AM$21)</f>
        <v>1</v>
      </c>
      <c r="C53" s="78" t="n">
        <v>1.06732728888331</v>
      </c>
      <c r="D53" s="78" t="n">
        <v>1.10344283144876</v>
      </c>
      <c r="E53" s="78" t="n">
        <v>2.11612244424711</v>
      </c>
      <c r="F53" s="78" t="n">
        <v>2.26418848346377</v>
      </c>
      <c r="G53" s="78" t="n">
        <v>2.26418848346377</v>
      </c>
      <c r="H53" s="78" t="n">
        <v>2.18349911610537</v>
      </c>
      <c r="I53" s="78" t="n">
        <v>2.18349911610537</v>
      </c>
      <c r="J53" s="78" t="n">
        <v>2.11875933272249</v>
      </c>
      <c r="K53" s="78" t="n">
        <v>2.11875933272249</v>
      </c>
      <c r="L53" s="78" t="n">
        <v>2.05667616543109</v>
      </c>
      <c r="M53" s="78" t="n">
        <v>2.05667616543109</v>
      </c>
      <c r="N53" s="78" t="n">
        <v>1.99771688815039</v>
      </c>
      <c r="O53" s="78" t="n">
        <v>1.99771688815039</v>
      </c>
      <c r="P53" s="78" t="n">
        <v>1.94178715607513</v>
      </c>
      <c r="Q53" s="78" t="n">
        <v>1.94178715607513</v>
      </c>
      <c r="R53" s="78" t="n">
        <v>1.88946147558402</v>
      </c>
    </row>
    <row r="54" customFormat="false" ht="12.75" hidden="false" customHeight="false" outlineLevel="0" collapsed="false">
      <c r="A54" s="27" t="s">
        <v>29</v>
      </c>
      <c r="B54" s="78" t="n">
        <v>1</v>
      </c>
      <c r="C54" s="78" t="n">
        <v>1.09187908187035</v>
      </c>
      <c r="D54" s="78" t="n">
        <v>1.09760410694894</v>
      </c>
      <c r="E54" s="78" t="n">
        <v>1.18778625460572</v>
      </c>
      <c r="F54" s="78" t="n">
        <v>1.14526670158112</v>
      </c>
      <c r="G54" s="78" t="n">
        <v>1.15417295698403</v>
      </c>
      <c r="H54" s="78" t="n">
        <v>1.16368238815387</v>
      </c>
      <c r="I54" s="78" t="n">
        <v>1.17377338523342</v>
      </c>
      <c r="J54" s="78" t="n">
        <v>1.1843667279904</v>
      </c>
      <c r="K54" s="78" t="n">
        <v>1.13507998043956</v>
      </c>
      <c r="L54" s="78" t="n">
        <v>1.14609959576492</v>
      </c>
      <c r="M54" s="78" t="n">
        <v>1.15754923407754</v>
      </c>
      <c r="N54" s="78" t="n">
        <v>1.1693068557773</v>
      </c>
      <c r="O54" s="78" t="n">
        <v>1.18126169362214</v>
      </c>
      <c r="P54" s="78" t="n">
        <v>1.13930606100281</v>
      </c>
      <c r="Q54" s="78" t="n">
        <v>1.15092570636294</v>
      </c>
      <c r="R54" s="78" t="n">
        <v>1.16251507424971</v>
      </c>
    </row>
    <row r="55" customFormat="false" ht="13.5" hidden="false" customHeight="false" outlineLevel="0" collapsed="false">
      <c r="A55" s="0" t="s">
        <v>45</v>
      </c>
      <c r="B55" s="78" t="n">
        <v>1</v>
      </c>
      <c r="C55" s="78" t="n">
        <v>0.759200998426958</v>
      </c>
      <c r="D55" s="78" t="n">
        <v>0.759200998426958</v>
      </c>
      <c r="E55" s="78" t="n">
        <v>2.61570962415985</v>
      </c>
      <c r="F55" s="78" t="n">
        <v>2.43995462877498</v>
      </c>
      <c r="G55" s="78" t="n">
        <v>2.42502372564059</v>
      </c>
      <c r="H55" s="78" t="n">
        <v>2.38399461785468</v>
      </c>
      <c r="I55" s="78" t="n">
        <v>2.35800691618674</v>
      </c>
      <c r="J55" s="78" t="n">
        <v>2.35116873155575</v>
      </c>
      <c r="K55" s="78" t="n">
        <v>2.27027729748703</v>
      </c>
      <c r="L55" s="78" t="n">
        <v>2.22841941732427</v>
      </c>
      <c r="M55" s="78" t="n">
        <v>2.1501443038962</v>
      </c>
      <c r="N55" s="78" t="n">
        <v>2.0869040964106</v>
      </c>
      <c r="O55" s="78" t="n">
        <v>2.05168614552593</v>
      </c>
      <c r="P55" s="78" t="n">
        <v>1.99448785117198</v>
      </c>
      <c r="Q55" s="78" t="n">
        <v>1.96671910141574</v>
      </c>
      <c r="R55" s="78" t="n">
        <v>1.90494468350645</v>
      </c>
    </row>
    <row r="56" customFormat="false" ht="13.5" hidden="false" customHeight="false" outlineLevel="0" collapsed="false">
      <c r="A56" s="79" t="s">
        <v>46</v>
      </c>
      <c r="B56" s="80" t="n">
        <f aca="false">'[1]T&amp;D Escalation'!$BG$5</f>
        <v>36922.6721296296</v>
      </c>
    </row>
    <row r="65" customFormat="false" ht="12.75" hidden="false" customHeight="false" outlineLevel="0" collapsed="false">
      <c r="A65" s="0" t="s">
        <v>47</v>
      </c>
    </row>
    <row r="66" customFormat="false" ht="12.75" hidden="false" customHeight="false" outlineLevel="0" collapsed="false">
      <c r="A66" s="0" t="s">
        <v>48</v>
      </c>
    </row>
    <row r="67" customFormat="false" ht="12.75" hidden="false" customHeight="false" outlineLevel="0" collapsed="false">
      <c r="A67" s="0" t="s">
        <v>49</v>
      </c>
    </row>
    <row r="68" customFormat="false" ht="12.75" hidden="false" customHeight="false" outlineLevel="0" collapsed="false">
      <c r="A68" s="0" t="s">
        <v>50</v>
      </c>
    </row>
  </sheetData>
  <printOptions headings="false" gridLines="false" gridLinesSet="true" horizontalCentered="false" verticalCentered="false"/>
  <pageMargins left="0.470138888888889" right="0.420138888888889" top="0.6" bottom="0.579861111111111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&amp;A&amp;R&amp;D TJJ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83"/>
  <sheetViews>
    <sheetView showFormulas="false" showGridLines="true" showRowColHeaders="true" showZeros="true" rightToLeft="false" tabSelected="false" showOutlineSymbols="true" defaultGridColor="true" view="normal" topLeftCell="A47" colorId="64" zoomScale="75" zoomScaleNormal="75" zoomScalePageLayoutView="100" workbookViewId="0">
      <selection pane="topLeft" activeCell="A75" activeCellId="0" sqref="A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3.41"/>
    <col collapsed="false" customWidth="true" hidden="false" outlineLevel="0" max="2" min="2" style="0" width="10.99"/>
    <col collapsed="false" customWidth="true" hidden="false" outlineLevel="0" max="3" min="3" style="0" width="13.28"/>
    <col collapsed="false" customWidth="true" hidden="false" outlineLevel="0" max="4" min="4" style="0" width="11.56"/>
    <col collapsed="false" customWidth="true" hidden="false" outlineLevel="0" max="5" min="5" style="0" width="12.85"/>
    <col collapsed="false" customWidth="true" hidden="false" outlineLevel="0" max="18" min="6" style="0" width="10.28"/>
  </cols>
  <sheetData>
    <row r="1" customFormat="false" ht="12.75" hidden="false" customHeight="false" outlineLevel="0" collapsed="false">
      <c r="A1" s="24" t="s">
        <v>17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6"/>
    </row>
    <row r="2" customFormat="false" ht="12.75" hidden="false" customHeight="false" outlineLevel="0" collapsed="false">
      <c r="A2" s="27"/>
      <c r="B2" s="28" t="s">
        <v>51</v>
      </c>
      <c r="C2" s="31"/>
      <c r="D2" s="31"/>
      <c r="E2" s="31"/>
      <c r="F2" s="31" t="s">
        <v>19</v>
      </c>
      <c r="G2" s="31" t="s">
        <v>19</v>
      </c>
      <c r="H2" s="31" t="s">
        <v>19</v>
      </c>
      <c r="I2" s="31" t="s">
        <v>19</v>
      </c>
      <c r="J2" s="31" t="s">
        <v>19</v>
      </c>
      <c r="K2" s="31" t="s">
        <v>19</v>
      </c>
      <c r="L2" s="31" t="s">
        <v>19</v>
      </c>
      <c r="M2" s="31" t="s">
        <v>19</v>
      </c>
      <c r="N2" s="31" t="s">
        <v>19</v>
      </c>
      <c r="O2" s="31" t="s">
        <v>19</v>
      </c>
      <c r="P2" s="31" t="s">
        <v>19</v>
      </c>
      <c r="Q2" s="31" t="s">
        <v>19</v>
      </c>
      <c r="R2" s="32" t="s">
        <v>19</v>
      </c>
    </row>
    <row r="3" customFormat="false" ht="12.75" hidden="false" customHeight="false" outlineLevel="0" collapsed="false">
      <c r="A3" s="27"/>
      <c r="B3" s="33" t="n">
        <v>1998</v>
      </c>
      <c r="C3" s="33" t="n">
        <v>1999</v>
      </c>
      <c r="D3" s="33" t="n">
        <v>2000</v>
      </c>
      <c r="E3" s="33" t="n">
        <v>2001</v>
      </c>
      <c r="F3" s="33" t="n">
        <v>2002</v>
      </c>
      <c r="G3" s="33" t="n">
        <v>2003</v>
      </c>
      <c r="H3" s="33" t="n">
        <v>2004</v>
      </c>
      <c r="I3" s="33" t="n">
        <v>2005</v>
      </c>
      <c r="J3" s="33" t="n">
        <v>2006</v>
      </c>
      <c r="K3" s="33" t="n">
        <v>2007</v>
      </c>
      <c r="L3" s="33" t="n">
        <v>2008</v>
      </c>
      <c r="M3" s="33" t="n">
        <v>2009</v>
      </c>
      <c r="N3" s="33" t="n">
        <v>2010</v>
      </c>
      <c r="O3" s="33" t="n">
        <v>2011</v>
      </c>
      <c r="P3" s="31" t="n">
        <v>2012</v>
      </c>
      <c r="Q3" s="31" t="n">
        <v>2013</v>
      </c>
      <c r="R3" s="32" t="n">
        <v>2014</v>
      </c>
    </row>
    <row r="4" customFormat="false" ht="12.75" hidden="false" customHeight="false" outlineLevel="0" collapsed="false">
      <c r="A4" s="81" t="s">
        <v>20</v>
      </c>
      <c r="B4" s="82" t="n">
        <f aca="false">C4</f>
        <v>77300</v>
      </c>
      <c r="C4" s="63" t="n">
        <v>77300</v>
      </c>
      <c r="D4" s="82" t="n">
        <f aca="false">1.018*C4</f>
        <v>78691.4</v>
      </c>
      <c r="E4" s="82" t="n">
        <f aca="false">1.018*D4</f>
        <v>80107.8452</v>
      </c>
      <c r="F4" s="82" t="n">
        <f aca="false">E4</f>
        <v>80107.8452</v>
      </c>
      <c r="G4" s="82" t="n">
        <f aca="false">F4</f>
        <v>80107.8452</v>
      </c>
      <c r="H4" s="82" t="n">
        <f aca="false">G4</f>
        <v>80107.8452</v>
      </c>
      <c r="I4" s="82" t="n">
        <f aca="false">H4</f>
        <v>80107.8452</v>
      </c>
      <c r="J4" s="82" t="n">
        <f aca="false">I4</f>
        <v>80107.8452</v>
      </c>
      <c r="K4" s="82" t="n">
        <f aca="false">J4</f>
        <v>80107.8452</v>
      </c>
      <c r="L4" s="82" t="n">
        <f aca="false">K4</f>
        <v>80107.8452</v>
      </c>
      <c r="M4" s="82" t="n">
        <f aca="false">L4</f>
        <v>80107.8452</v>
      </c>
      <c r="N4" s="82" t="n">
        <f aca="false">M4</f>
        <v>80107.8452</v>
      </c>
      <c r="O4" s="63"/>
      <c r="P4" s="31"/>
      <c r="Q4" s="31"/>
      <c r="R4" s="32"/>
    </row>
    <row r="5" customFormat="false" ht="12.75" hidden="false" customHeight="false" outlineLevel="0" collapsed="false">
      <c r="A5" s="37"/>
      <c r="B5" s="37"/>
      <c r="C5" s="42"/>
      <c r="D5" s="42"/>
      <c r="E5" s="42"/>
      <c r="F5" s="42"/>
      <c r="G5" s="42"/>
      <c r="H5" s="37"/>
      <c r="I5" s="37"/>
      <c r="J5" s="37"/>
      <c r="K5" s="37"/>
      <c r="L5" s="37"/>
      <c r="M5" s="37"/>
      <c r="N5" s="37"/>
      <c r="O5" s="37"/>
      <c r="P5" s="37"/>
      <c r="Q5" s="37"/>
      <c r="R5" s="40"/>
    </row>
    <row r="6" customFormat="false" ht="12.75" hidden="false" customHeight="false" outlineLevel="0" collapsed="false">
      <c r="A6" s="27" t="s">
        <v>21</v>
      </c>
      <c r="B6" s="37"/>
      <c r="C6" s="37"/>
      <c r="D6" s="37"/>
      <c r="E6" s="37"/>
      <c r="F6" s="83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40"/>
    </row>
    <row r="7" customFormat="false" ht="12.75" hidden="false" customHeight="false" outlineLevel="0" collapsed="false">
      <c r="A7" s="44" t="s">
        <v>22</v>
      </c>
      <c r="B7" s="45" t="n">
        <v>213054</v>
      </c>
      <c r="C7" s="45" t="n">
        <v>213054</v>
      </c>
      <c r="D7" s="45" t="n">
        <v>213054</v>
      </c>
      <c r="E7" s="37" t="n">
        <f aca="false">D7</f>
        <v>213054</v>
      </c>
      <c r="F7" s="37" t="n">
        <f aca="false">E7</f>
        <v>213054</v>
      </c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40"/>
    </row>
    <row r="8" customFormat="false" ht="12.75" hidden="false" customHeight="false" outlineLevel="0" collapsed="false">
      <c r="A8" s="44" t="s">
        <v>23</v>
      </c>
      <c r="B8" s="45" t="n">
        <v>-2000</v>
      </c>
      <c r="C8" s="45" t="n">
        <v>-4866</v>
      </c>
      <c r="D8" s="82" t="n">
        <f aca="false">C8*4</f>
        <v>-19464</v>
      </c>
      <c r="E8" s="37" t="n">
        <f aca="false">D8</f>
        <v>-19464</v>
      </c>
      <c r="F8" s="37" t="n">
        <f aca="false">E8</f>
        <v>-19464</v>
      </c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40"/>
    </row>
    <row r="9" customFormat="false" ht="12.75" hidden="false" customHeight="false" outlineLevel="0" collapsed="false">
      <c r="A9" s="44" t="s">
        <v>24</v>
      </c>
      <c r="B9" s="37"/>
      <c r="C9" s="37"/>
      <c r="D9" s="37"/>
      <c r="E9" s="37" t="n">
        <v>126000</v>
      </c>
      <c r="F9" s="37" t="n">
        <f aca="false">E9</f>
        <v>126000</v>
      </c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40"/>
    </row>
    <row r="10" customFormat="false" ht="12.75" hidden="false" customHeight="false" outlineLevel="0" collapsed="false">
      <c r="A10" s="44" t="s">
        <v>25</v>
      </c>
      <c r="B10" s="37"/>
      <c r="C10" s="37"/>
      <c r="D10" s="37"/>
      <c r="E10" s="37"/>
      <c r="F10" s="37" t="n">
        <v>40000</v>
      </c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40"/>
    </row>
    <row r="11" customFormat="false" ht="13.5" hidden="false" customHeight="false" outlineLevel="0" collapsed="false">
      <c r="A11" s="44" t="s">
        <v>26</v>
      </c>
      <c r="B11" s="50" t="n">
        <f aca="false">SUM(B7:B10)</f>
        <v>211054</v>
      </c>
      <c r="C11" s="50" t="n">
        <f aca="false">SUM(C7:C10)</f>
        <v>208188</v>
      </c>
      <c r="D11" s="50" t="n">
        <f aca="false">SUM(D7:D10)</f>
        <v>193590</v>
      </c>
      <c r="E11" s="50" t="n">
        <f aca="false">SUM(E7:E10)</f>
        <v>319590</v>
      </c>
      <c r="F11" s="50" t="n">
        <f aca="false">SUM(F7:F10)</f>
        <v>359590</v>
      </c>
      <c r="G11" s="50" t="n">
        <f aca="false">F11</f>
        <v>359590</v>
      </c>
      <c r="H11" s="50" t="n">
        <f aca="false">G11</f>
        <v>359590</v>
      </c>
      <c r="I11" s="50" t="n">
        <f aca="false">H11</f>
        <v>359590</v>
      </c>
      <c r="J11" s="50" t="n">
        <f aca="false">I11</f>
        <v>359590</v>
      </c>
      <c r="K11" s="50" t="n">
        <f aca="false">J11</f>
        <v>359590</v>
      </c>
      <c r="L11" s="50" t="n">
        <f aca="false">K11</f>
        <v>359590</v>
      </c>
      <c r="M11" s="50" t="n">
        <f aca="false">L11</f>
        <v>359590</v>
      </c>
      <c r="N11" s="50" t="n">
        <f aca="false">M11</f>
        <v>359590</v>
      </c>
      <c r="O11" s="50" t="n">
        <f aca="false">N11</f>
        <v>359590</v>
      </c>
      <c r="P11" s="50" t="n">
        <f aca="false">O11</f>
        <v>359590</v>
      </c>
      <c r="Q11" s="50" t="n">
        <f aca="false">P11</f>
        <v>359590</v>
      </c>
      <c r="R11" s="52" t="n">
        <f aca="false">Q11</f>
        <v>359590</v>
      </c>
    </row>
    <row r="12" customFormat="false" ht="13.5" hidden="false" customHeight="false" outlineLevel="0" collapsed="false">
      <c r="A12" s="44"/>
      <c r="B12" s="42"/>
      <c r="C12" s="42"/>
      <c r="D12" s="42"/>
      <c r="E12" s="42"/>
      <c r="F12" s="42"/>
      <c r="G12" s="42"/>
      <c r="H12" s="42"/>
      <c r="I12" s="37"/>
      <c r="J12" s="37"/>
      <c r="K12" s="37"/>
      <c r="L12" s="37"/>
      <c r="M12" s="37"/>
      <c r="N12" s="37"/>
      <c r="O12" s="37"/>
      <c r="P12" s="37"/>
      <c r="Q12" s="37"/>
      <c r="R12" s="40"/>
    </row>
    <row r="13" customFormat="false" ht="12.75" hidden="false" customHeight="false" outlineLevel="0" collapsed="false">
      <c r="A13" s="27" t="s">
        <v>29</v>
      </c>
      <c r="B13" s="37"/>
      <c r="C13" s="37"/>
      <c r="D13" s="37"/>
      <c r="E13" s="37"/>
      <c r="F13" s="42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40"/>
    </row>
    <row r="14" customFormat="false" ht="12.75" hidden="false" customHeight="false" outlineLevel="0" collapsed="false">
      <c r="A14" s="44" t="s">
        <v>30</v>
      </c>
      <c r="B14" s="37" t="n">
        <v>1741188</v>
      </c>
      <c r="C14" s="45" t="n">
        <f aca="false">B14*1.0035</f>
        <v>1747282.158</v>
      </c>
      <c r="D14" s="45" t="n">
        <f aca="false">C14*1.0042</f>
        <v>1754620.7430636</v>
      </c>
      <c r="E14" s="82" t="n">
        <f aca="false">D14*1.0135</f>
        <v>1778308.12309496</v>
      </c>
      <c r="F14" s="82" t="n">
        <f aca="false">E14*101%</f>
        <v>1796091.20432591</v>
      </c>
      <c r="G14" s="82" t="n">
        <f aca="false">F14*101%</f>
        <v>1814052.11636917</v>
      </c>
      <c r="H14" s="82" t="n">
        <f aca="false">G14*101%</f>
        <v>1832192.63753286</v>
      </c>
      <c r="I14" s="82" t="n">
        <f aca="false">H14*101%</f>
        <v>1850514.56390819</v>
      </c>
      <c r="J14" s="82" t="n">
        <f aca="false">I14*101%</f>
        <v>1869019.70954727</v>
      </c>
      <c r="K14" s="82" t="n">
        <f aca="false">J14*101%</f>
        <v>1887709.90664274</v>
      </c>
      <c r="L14" s="82" t="n">
        <f aca="false">K14*101%</f>
        <v>1906587.00570917</v>
      </c>
      <c r="M14" s="82" t="n">
        <f aca="false">L14*101%</f>
        <v>1925652.87576626</v>
      </c>
      <c r="N14" s="82" t="n">
        <f aca="false">M14*101%</f>
        <v>1944909.40452392</v>
      </c>
      <c r="O14" s="82" t="n">
        <f aca="false">N14*101%</f>
        <v>1964358.49856916</v>
      </c>
      <c r="P14" s="82" t="n">
        <f aca="false">O14*101%</f>
        <v>1984002.08355486</v>
      </c>
      <c r="Q14" s="82" t="n">
        <f aca="false">P14*101%</f>
        <v>2003842.1043904</v>
      </c>
      <c r="R14" s="84" t="n">
        <f aca="false">Q14*101%</f>
        <v>2023880.52543431</v>
      </c>
    </row>
    <row r="15" customFormat="false" ht="12.75" hidden="false" customHeight="false" outlineLevel="0" collapsed="false">
      <c r="A15" s="44" t="s">
        <v>52</v>
      </c>
      <c r="B15" s="45" t="n">
        <v>-65995</v>
      </c>
      <c r="C15" s="45" t="n">
        <v>-57098</v>
      </c>
      <c r="D15" s="45" t="n">
        <v>-48334</v>
      </c>
      <c r="E15" s="45" t="n">
        <v>-38175</v>
      </c>
      <c r="F15" s="37" t="n">
        <v>90562</v>
      </c>
      <c r="G15" s="37" t="n">
        <f aca="false">F15</f>
        <v>90562</v>
      </c>
      <c r="H15" s="37" t="n">
        <f aca="false">G15</f>
        <v>90562</v>
      </c>
      <c r="I15" s="37" t="n">
        <f aca="false">H15</f>
        <v>90562</v>
      </c>
      <c r="J15" s="37" t="n">
        <f aca="false">I15</f>
        <v>90562</v>
      </c>
      <c r="K15" s="37" t="n">
        <f aca="false">J15</f>
        <v>90562</v>
      </c>
      <c r="L15" s="37" t="n">
        <f aca="false">K15</f>
        <v>90562</v>
      </c>
      <c r="M15" s="37" t="n">
        <f aca="false">L15</f>
        <v>90562</v>
      </c>
      <c r="N15" s="37" t="n">
        <f aca="false">M15</f>
        <v>90562</v>
      </c>
      <c r="O15" s="37" t="n">
        <f aca="false">N15</f>
        <v>90562</v>
      </c>
      <c r="P15" s="37" t="n">
        <f aca="false">O15</f>
        <v>90562</v>
      </c>
      <c r="Q15" s="37" t="n">
        <f aca="false">P15</f>
        <v>90562</v>
      </c>
      <c r="R15" s="40" t="n">
        <f aca="false">Q15</f>
        <v>90562</v>
      </c>
    </row>
    <row r="16" customFormat="false" ht="12.75" hidden="false" customHeight="false" outlineLevel="0" collapsed="false">
      <c r="A16" s="44" t="s">
        <v>31</v>
      </c>
      <c r="B16" s="45" t="n">
        <v>579</v>
      </c>
      <c r="C16" s="45" t="n">
        <f aca="false">237-2095+7797+2100+7978-361</f>
        <v>15656</v>
      </c>
      <c r="D16" s="37" t="n">
        <v>0</v>
      </c>
      <c r="E16" s="37" t="n">
        <v>0</v>
      </c>
      <c r="F16" s="37" t="n">
        <f aca="false">E16</f>
        <v>0</v>
      </c>
      <c r="G16" s="37" t="n">
        <f aca="false">F16</f>
        <v>0</v>
      </c>
      <c r="H16" s="37" t="n">
        <f aca="false">G16</f>
        <v>0</v>
      </c>
      <c r="I16" s="37" t="n">
        <f aca="false">H16</f>
        <v>0</v>
      </c>
      <c r="J16" s="37" t="n">
        <f aca="false">I16</f>
        <v>0</v>
      </c>
      <c r="K16" s="37" t="n">
        <f aca="false">J16</f>
        <v>0</v>
      </c>
      <c r="L16" s="37" t="n">
        <f aca="false">K16</f>
        <v>0</v>
      </c>
      <c r="M16" s="37" t="n">
        <f aca="false">L16</f>
        <v>0</v>
      </c>
      <c r="N16" s="37" t="n">
        <f aca="false">M16</f>
        <v>0</v>
      </c>
      <c r="O16" s="37" t="n">
        <f aca="false">N16</f>
        <v>0</v>
      </c>
      <c r="P16" s="37" t="n">
        <f aca="false">O16</f>
        <v>0</v>
      </c>
      <c r="Q16" s="37" t="n">
        <f aca="false">P16</f>
        <v>0</v>
      </c>
      <c r="R16" s="40" t="n">
        <f aca="false">Q16</f>
        <v>0</v>
      </c>
    </row>
    <row r="17" customFormat="false" ht="13.5" hidden="false" customHeight="false" outlineLevel="0" collapsed="false">
      <c r="A17" s="44" t="s">
        <v>32</v>
      </c>
      <c r="B17" s="50" t="n">
        <f aca="false">SUM(B14:B16)</f>
        <v>1675772</v>
      </c>
      <c r="C17" s="50" t="n">
        <f aca="false">SUM(C14:C16)</f>
        <v>1705840.158</v>
      </c>
      <c r="D17" s="50" t="n">
        <f aca="false">SUM(D14:D16)</f>
        <v>1706286.7430636</v>
      </c>
      <c r="E17" s="50" t="n">
        <f aca="false">SUM(E14:E16)</f>
        <v>1740133.12309496</v>
      </c>
      <c r="F17" s="50" t="n">
        <f aca="false">SUM(F14:F16)</f>
        <v>1886653.20432591</v>
      </c>
      <c r="G17" s="50" t="n">
        <f aca="false">SUM(G14:G16)</f>
        <v>1904614.11636917</v>
      </c>
      <c r="H17" s="50" t="n">
        <f aca="false">SUM(H14:H16)</f>
        <v>1922754.63753286</v>
      </c>
      <c r="I17" s="50" t="n">
        <f aca="false">SUM(I14:I16)</f>
        <v>1941076.56390819</v>
      </c>
      <c r="J17" s="50" t="n">
        <f aca="false">SUM(J14:J16)</f>
        <v>1959581.70954727</v>
      </c>
      <c r="K17" s="50" t="n">
        <f aca="false">SUM(K14:K16)</f>
        <v>1978271.90664274</v>
      </c>
      <c r="L17" s="50" t="n">
        <f aca="false">SUM(L14:L16)</f>
        <v>1997149.00570917</v>
      </c>
      <c r="M17" s="50" t="n">
        <f aca="false">SUM(M14:M16)</f>
        <v>2016214.87576626</v>
      </c>
      <c r="N17" s="50" t="n">
        <f aca="false">SUM(N14:N16)</f>
        <v>2035471.40452392</v>
      </c>
      <c r="O17" s="50" t="n">
        <f aca="false">SUM(O14:O16)</f>
        <v>2054920.49856916</v>
      </c>
      <c r="P17" s="50" t="n">
        <f aca="false">SUM(P14:P16)</f>
        <v>2074564.08355486</v>
      </c>
      <c r="Q17" s="50" t="n">
        <f aca="false">SUM(Q14:Q16)</f>
        <v>2094404.1043904</v>
      </c>
      <c r="R17" s="52" t="n">
        <f aca="false">SUM(R14:R16)</f>
        <v>2114442.52543431</v>
      </c>
    </row>
    <row r="18" customFormat="false" ht="13.5" hidden="false" customHeight="false" outlineLevel="0" collapsed="false">
      <c r="A18" s="44" t="s">
        <v>53</v>
      </c>
      <c r="B18" s="53" t="n">
        <f aca="false">B17/B4</f>
        <v>21.6788098318241</v>
      </c>
      <c r="C18" s="53" t="n">
        <f aca="false">B18*1.0035+(C15+C16)/C4</f>
        <v>21.2185666494179</v>
      </c>
      <c r="D18" s="53" t="n">
        <f aca="false">C18*1.0042+(D15+D16)/D4</f>
        <v>20.6934624907127</v>
      </c>
      <c r="E18" s="53" t="n">
        <f aca="false">D18*1.0135+(E15+E16)/E4</f>
        <v>20.496279148089</v>
      </c>
      <c r="F18" s="53" t="n">
        <f aca="false">F17/F4</f>
        <v>23.5514162141751</v>
      </c>
      <c r="G18" s="53" t="n">
        <f aca="false">G17/G4</f>
        <v>23.7756253662053</v>
      </c>
      <c r="H18" s="53" t="n">
        <f aca="false">H17/H4</f>
        <v>24.0020766097558</v>
      </c>
      <c r="I18" s="53" t="n">
        <f aca="false">I17/I4</f>
        <v>24.2307923657418</v>
      </c>
      <c r="J18" s="53" t="n">
        <f aca="false">J17/J4</f>
        <v>24.4617952792877</v>
      </c>
      <c r="K18" s="53" t="n">
        <f aca="false">K17/K4</f>
        <v>24.695108221969</v>
      </c>
      <c r="L18" s="53" t="n">
        <f aca="false">L17/L4</f>
        <v>24.9307542940772</v>
      </c>
      <c r="M18" s="53" t="n">
        <f aca="false">M17/M4</f>
        <v>25.1687568269064</v>
      </c>
      <c r="N18" s="53" t="n">
        <f aca="false">N17/N4</f>
        <v>25.4091393850639</v>
      </c>
      <c r="O18" s="37"/>
      <c r="P18" s="37"/>
      <c r="Q18" s="37"/>
      <c r="R18" s="40"/>
    </row>
    <row r="19" customFormat="false" ht="12.75" hidden="false" customHeight="false" outlineLevel="0" collapsed="false">
      <c r="A19" s="27" t="s">
        <v>7</v>
      </c>
      <c r="B19" s="37"/>
      <c r="C19" s="53" t="n">
        <f aca="false">C18/$B$18</f>
        <v>0.978769905452532</v>
      </c>
      <c r="D19" s="53" t="n">
        <f aca="false">D18/$B$18</f>
        <v>0.954547904208982</v>
      </c>
      <c r="E19" s="53" t="n">
        <f aca="false">E18/$B$18</f>
        <v>0.945452232253124</v>
      </c>
      <c r="F19" s="53" t="n">
        <f aca="false">F18/$B$18</f>
        <v>1.08637957511865</v>
      </c>
      <c r="G19" s="53" t="n">
        <f aca="false">G18/$B$18</f>
        <v>1.09672189343638</v>
      </c>
      <c r="H19" s="53" t="n">
        <f aca="false">H18/$B$18</f>
        <v>1.10716763493729</v>
      </c>
      <c r="I19" s="53" t="n">
        <f aca="false">I18/$B$18</f>
        <v>1.1177178338532</v>
      </c>
      <c r="J19" s="53" t="n">
        <f aca="false">J18/$B$18</f>
        <v>1.12837353475827</v>
      </c>
      <c r="K19" s="53" t="n">
        <f aca="false">K18/$B$18</f>
        <v>1.1391357926724</v>
      </c>
      <c r="L19" s="53" t="n">
        <f aca="false">L18/$B$18</f>
        <v>1.15000567316566</v>
      </c>
      <c r="M19" s="53" t="n">
        <f aca="false">M18/$B$18</f>
        <v>1.16098425246386</v>
      </c>
      <c r="N19" s="53" t="n">
        <f aca="false">N18/$B$18</f>
        <v>1.17207261755504</v>
      </c>
      <c r="O19" s="37"/>
      <c r="P19" s="37"/>
      <c r="Q19" s="37"/>
      <c r="R19" s="40"/>
    </row>
    <row r="20" customFormat="false" ht="12.75" hidden="false" customHeight="false" outlineLevel="0" collapsed="false">
      <c r="A20" s="44" t="s">
        <v>7</v>
      </c>
      <c r="B20" s="45" t="n">
        <v>103847</v>
      </c>
      <c r="C20" s="45" t="n">
        <v>25000</v>
      </c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40"/>
    </row>
    <row r="21" customFormat="false" ht="12.75" hidden="false" customHeight="false" outlineLevel="0" collapsed="false">
      <c r="A21" s="44" t="s">
        <v>54</v>
      </c>
      <c r="B21" s="45" t="n">
        <v>11458</v>
      </c>
      <c r="C21" s="45" t="n">
        <v>11522</v>
      </c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40"/>
    </row>
    <row r="22" customFormat="false" ht="12.75" hidden="false" customHeight="false" outlineLevel="0" collapsed="false">
      <c r="A22" s="44" t="s">
        <v>55</v>
      </c>
      <c r="B22" s="45" t="n">
        <v>4633</v>
      </c>
      <c r="C22" s="45" t="n">
        <v>4642</v>
      </c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40"/>
    </row>
    <row r="23" customFormat="false" ht="12.75" hidden="false" customHeight="false" outlineLevel="0" collapsed="false">
      <c r="A23" s="44" t="s">
        <v>56</v>
      </c>
      <c r="B23" s="45" t="n">
        <v>3263</v>
      </c>
      <c r="C23" s="45" t="n">
        <f aca="false">3270-213-285</f>
        <v>2772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40"/>
    </row>
    <row r="24" customFormat="false" ht="13.5" hidden="false" customHeight="false" outlineLevel="0" collapsed="false">
      <c r="A24" s="44"/>
      <c r="B24" s="50" t="n">
        <f aca="false">SUM(B20:B23)</f>
        <v>123201</v>
      </c>
      <c r="C24" s="85" t="n">
        <f aca="false">SUM(C20:C23)</f>
        <v>43936</v>
      </c>
      <c r="D24" s="50" t="n">
        <f aca="false">C24</f>
        <v>43936</v>
      </c>
      <c r="E24" s="50" t="n">
        <f aca="false">D24</f>
        <v>43936</v>
      </c>
      <c r="F24" s="50" t="n">
        <f aca="false">E24</f>
        <v>43936</v>
      </c>
      <c r="G24" s="50" t="n">
        <f aca="false">F24</f>
        <v>43936</v>
      </c>
      <c r="H24" s="50" t="n">
        <f aca="false">G24</f>
        <v>43936</v>
      </c>
      <c r="I24" s="50" t="n">
        <f aca="false">H24</f>
        <v>43936</v>
      </c>
      <c r="J24" s="50" t="n">
        <f aca="false">I24</f>
        <v>43936</v>
      </c>
      <c r="K24" s="50" t="n">
        <f aca="false">J24</f>
        <v>43936</v>
      </c>
      <c r="L24" s="50" t="n">
        <f aca="false">K24</f>
        <v>43936</v>
      </c>
      <c r="M24" s="50" t="n">
        <f aca="false">L24</f>
        <v>43936</v>
      </c>
      <c r="N24" s="50" t="n">
        <f aca="false">M24</f>
        <v>43936</v>
      </c>
      <c r="O24" s="50" t="n">
        <f aca="false">N24</f>
        <v>43936</v>
      </c>
      <c r="P24" s="50" t="n">
        <f aca="false">O24</f>
        <v>43936</v>
      </c>
      <c r="Q24" s="50" t="n">
        <f aca="false">P24</f>
        <v>43936</v>
      </c>
      <c r="R24" s="52" t="n">
        <f aca="false">Q24</f>
        <v>43936</v>
      </c>
    </row>
    <row r="25" customFormat="false" ht="13.5" hidden="false" customHeight="false" outlineLevel="0" collapsed="false">
      <c r="A25" s="44"/>
      <c r="B25" s="37"/>
      <c r="C25" s="37"/>
      <c r="D25" s="37" t="n">
        <v>0</v>
      </c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40"/>
    </row>
    <row r="26" customFormat="false" ht="12.75" hidden="false" customHeight="false" outlineLevel="0" collapsed="false">
      <c r="A26" s="2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40"/>
    </row>
    <row r="27" customFormat="false" ht="12.75" hidden="false" customHeight="false" outlineLevel="0" collapsed="false">
      <c r="A27" s="27" t="s">
        <v>8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40"/>
    </row>
    <row r="28" customFormat="false" ht="12.75" hidden="false" customHeight="false" outlineLevel="0" collapsed="false">
      <c r="A28" s="44" t="s">
        <v>57</v>
      </c>
      <c r="B28" s="45" t="n">
        <v>90000</v>
      </c>
      <c r="C28" s="45" t="n">
        <v>90000</v>
      </c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40"/>
    </row>
    <row r="29" customFormat="false" ht="12.75" hidden="false" customHeight="false" outlineLevel="0" collapsed="false">
      <c r="A29" s="44" t="s">
        <v>58</v>
      </c>
      <c r="B29" s="45" t="n">
        <v>28500</v>
      </c>
      <c r="C29" s="45" t="n">
        <v>28500</v>
      </c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40"/>
    </row>
    <row r="30" customFormat="false" ht="12.75" hidden="false" customHeight="false" outlineLevel="0" collapsed="false">
      <c r="A30" s="44" t="s">
        <v>59</v>
      </c>
      <c r="B30" s="45" t="n">
        <v>1131</v>
      </c>
      <c r="C30" s="45" t="n">
        <v>1214</v>
      </c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40"/>
    </row>
    <row r="31" customFormat="false" ht="12.75" hidden="false" customHeight="false" outlineLevel="0" collapsed="false">
      <c r="A31" s="44" t="s">
        <v>60</v>
      </c>
      <c r="B31" s="45" t="n">
        <v>49500</v>
      </c>
      <c r="C31" s="45" t="n">
        <v>49500</v>
      </c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40"/>
    </row>
    <row r="32" customFormat="false" ht="12.75" hidden="false" customHeight="false" outlineLevel="0" collapsed="false">
      <c r="A32" s="44" t="s">
        <v>61</v>
      </c>
      <c r="B32" s="45" t="n">
        <v>7343</v>
      </c>
      <c r="C32" s="45" t="n">
        <v>7360</v>
      </c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40"/>
    </row>
    <row r="33" customFormat="false" ht="12.75" hidden="false" customHeight="false" outlineLevel="0" collapsed="false">
      <c r="A33" s="44" t="s">
        <v>62</v>
      </c>
      <c r="B33" s="45" t="n">
        <v>757</v>
      </c>
      <c r="C33" s="45" t="n">
        <v>958</v>
      </c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40"/>
    </row>
    <row r="34" customFormat="false" ht="12.75" hidden="false" customHeight="false" outlineLevel="0" collapsed="false">
      <c r="A34" s="44" t="s">
        <v>63</v>
      </c>
      <c r="B34" s="45" t="n">
        <v>0</v>
      </c>
      <c r="C34" s="45" t="n">
        <v>630</v>
      </c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40"/>
    </row>
    <row r="35" customFormat="false" ht="12.75" hidden="false" customHeight="false" outlineLevel="0" collapsed="false">
      <c r="A35" s="44" t="s">
        <v>64</v>
      </c>
      <c r="B35" s="45" t="n">
        <v>1991</v>
      </c>
      <c r="C35" s="45" t="n">
        <v>2030</v>
      </c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40"/>
    </row>
    <row r="36" customFormat="false" ht="12.75" hidden="false" customHeight="false" outlineLevel="0" collapsed="false">
      <c r="A36" s="44" t="s">
        <v>31</v>
      </c>
      <c r="B36" s="45" t="n">
        <f aca="false">5203+613+3800-3454</f>
        <v>6162</v>
      </c>
      <c r="C36" s="45" t="n">
        <f aca="false">-6426-753+308+7674</f>
        <v>803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40"/>
    </row>
    <row r="37" customFormat="false" ht="13.5" hidden="false" customHeight="false" outlineLevel="0" collapsed="false">
      <c r="A37" s="44"/>
      <c r="B37" s="50" t="n">
        <f aca="false">SUM(B28:B36)</f>
        <v>185384</v>
      </c>
      <c r="C37" s="85" t="n">
        <f aca="false">SUM(C28:C36)</f>
        <v>180995</v>
      </c>
      <c r="D37" s="50" t="n">
        <f aca="false">C37</f>
        <v>180995</v>
      </c>
      <c r="E37" s="50" t="n">
        <f aca="false">D37</f>
        <v>180995</v>
      </c>
      <c r="F37" s="50" t="n">
        <f aca="false">E37</f>
        <v>180995</v>
      </c>
      <c r="G37" s="50" t="n">
        <f aca="false">F37</f>
        <v>180995</v>
      </c>
      <c r="H37" s="50" t="n">
        <f aca="false">G37</f>
        <v>180995</v>
      </c>
      <c r="I37" s="50" t="n">
        <f aca="false">H37</f>
        <v>180995</v>
      </c>
      <c r="J37" s="50" t="n">
        <f aca="false">I37</f>
        <v>180995</v>
      </c>
      <c r="K37" s="50" t="n">
        <f aca="false">J37</f>
        <v>180995</v>
      </c>
      <c r="L37" s="50" t="n">
        <f aca="false">K37</f>
        <v>180995</v>
      </c>
      <c r="M37" s="50" t="n">
        <f aca="false">L37</f>
        <v>180995</v>
      </c>
      <c r="N37" s="50" t="n">
        <f aca="false">M37</f>
        <v>180995</v>
      </c>
      <c r="O37" s="50" t="n">
        <f aca="false">N37</f>
        <v>180995</v>
      </c>
      <c r="P37" s="50" t="n">
        <f aca="false">O37</f>
        <v>180995</v>
      </c>
      <c r="Q37" s="50" t="n">
        <f aca="false">P37</f>
        <v>180995</v>
      </c>
      <c r="R37" s="52" t="n">
        <f aca="false">Q37</f>
        <v>180995</v>
      </c>
    </row>
    <row r="38" customFormat="false" ht="13.5" hidden="false" customHeight="false" outlineLevel="0" collapsed="false">
      <c r="A38" s="44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40"/>
    </row>
    <row r="39" customFormat="false" ht="12.75" hidden="false" customHeight="false" outlineLevel="0" collapsed="false">
      <c r="A39" s="44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40"/>
    </row>
    <row r="40" customFormat="false" ht="12.75" hidden="false" customHeight="false" outlineLevel="0" collapsed="false">
      <c r="A40" s="2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40"/>
    </row>
    <row r="41" customFormat="false" ht="12.75" hidden="false" customHeight="false" outlineLevel="0" collapsed="false">
      <c r="A41" s="27" t="s">
        <v>33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40"/>
    </row>
    <row r="42" customFormat="false" ht="12.75" hidden="false" customHeight="false" outlineLevel="0" collapsed="false">
      <c r="A42" s="44" t="s">
        <v>34</v>
      </c>
      <c r="B42" s="37"/>
      <c r="C42" s="37"/>
      <c r="D42" s="37"/>
      <c r="E42" s="37" t="n">
        <v>0</v>
      </c>
      <c r="F42" s="37" t="n">
        <v>0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37" t="n">
        <v>0</v>
      </c>
      <c r="O42" s="37" t="n">
        <v>0</v>
      </c>
      <c r="P42" s="37" t="n">
        <v>0</v>
      </c>
      <c r="Q42" s="37" t="n">
        <v>0</v>
      </c>
      <c r="R42" s="40" t="n">
        <v>0</v>
      </c>
    </row>
    <row r="43" customFormat="false" ht="12.75" hidden="false" customHeight="false" outlineLevel="0" collapsed="false">
      <c r="A43" s="44" t="s">
        <v>35</v>
      </c>
      <c r="B43" s="37"/>
      <c r="C43" s="37"/>
      <c r="D43" s="37"/>
      <c r="E43" s="37" t="n">
        <v>50000</v>
      </c>
      <c r="F43" s="37" t="n">
        <v>50000</v>
      </c>
      <c r="G43" s="37" t="n">
        <v>50000</v>
      </c>
      <c r="H43" s="37" t="n">
        <v>50000</v>
      </c>
      <c r="I43" s="37" t="n">
        <v>50000</v>
      </c>
      <c r="J43" s="37" t="n">
        <v>50000</v>
      </c>
      <c r="K43" s="37" t="n">
        <v>50000</v>
      </c>
      <c r="L43" s="37" t="n">
        <v>50000</v>
      </c>
      <c r="M43" s="37" t="n">
        <v>50000</v>
      </c>
      <c r="N43" s="37" t="n">
        <v>50000</v>
      </c>
      <c r="O43" s="37" t="n">
        <v>50000</v>
      </c>
      <c r="P43" s="37" t="n">
        <v>50000</v>
      </c>
      <c r="Q43" s="37" t="n">
        <v>50000</v>
      </c>
      <c r="R43" s="40" t="n">
        <v>50000</v>
      </c>
    </row>
    <row r="44" customFormat="false" ht="12.75" hidden="false" customHeight="false" outlineLevel="0" collapsed="false">
      <c r="A44" s="44" t="s">
        <v>9</v>
      </c>
      <c r="B44" s="37"/>
      <c r="C44" s="37"/>
      <c r="D44" s="37"/>
      <c r="E44" s="37" t="n">
        <v>860065</v>
      </c>
      <c r="F44" s="37" t="n">
        <v>584577</v>
      </c>
      <c r="G44" s="37" t="n">
        <v>584577</v>
      </c>
      <c r="H44" s="37" t="n">
        <v>579727</v>
      </c>
      <c r="I44" s="37" t="n">
        <v>550087</v>
      </c>
      <c r="J44" s="37" t="n">
        <v>528575</v>
      </c>
      <c r="K44" s="37" t="n">
        <v>528540</v>
      </c>
      <c r="L44" s="37" t="n">
        <v>404943</v>
      </c>
      <c r="M44" s="37" t="n">
        <v>367516</v>
      </c>
      <c r="N44" s="37" t="n">
        <v>339353</v>
      </c>
      <c r="O44" s="37" t="n">
        <v>330728</v>
      </c>
      <c r="P44" s="37" t="n">
        <v>324630</v>
      </c>
      <c r="Q44" s="37" t="n">
        <v>319831</v>
      </c>
      <c r="R44" s="40" t="n">
        <v>318585</v>
      </c>
    </row>
    <row r="45" customFormat="false" ht="13.5" hidden="false" customHeight="false" outlineLevel="0" collapsed="false">
      <c r="A45" s="44" t="s">
        <v>36</v>
      </c>
      <c r="B45" s="50" t="n">
        <f aca="false">SUM(B42:B44)</f>
        <v>0</v>
      </c>
      <c r="C45" s="50" t="n">
        <f aca="false">SUM(C42:C44)</f>
        <v>0</v>
      </c>
      <c r="D45" s="50" t="n">
        <f aca="false">SUM(D42:D44)</f>
        <v>0</v>
      </c>
      <c r="E45" s="50" t="n">
        <f aca="false">SUM(E42:E44)</f>
        <v>910065</v>
      </c>
      <c r="F45" s="50" t="n">
        <f aca="false">SUM(F42:F44)</f>
        <v>634577</v>
      </c>
      <c r="G45" s="50" t="n">
        <f aca="false">SUM(G42:G44)</f>
        <v>634577</v>
      </c>
      <c r="H45" s="50" t="n">
        <f aca="false">SUM(H42:H44)</f>
        <v>629727</v>
      </c>
      <c r="I45" s="50" t="n">
        <f aca="false">SUM(I42:I44)</f>
        <v>600087</v>
      </c>
      <c r="J45" s="50" t="n">
        <f aca="false">SUM(J42:J44)</f>
        <v>578575</v>
      </c>
      <c r="K45" s="50" t="n">
        <f aca="false">SUM(K42:K44)</f>
        <v>578540</v>
      </c>
      <c r="L45" s="50" t="n">
        <f aca="false">SUM(L42:L44)</f>
        <v>454943</v>
      </c>
      <c r="M45" s="50" t="n">
        <f aca="false">SUM(M42:M44)</f>
        <v>417516</v>
      </c>
      <c r="N45" s="50" t="n">
        <f aca="false">SUM(N42:N44)</f>
        <v>389353</v>
      </c>
      <c r="O45" s="50" t="n">
        <f aca="false">SUM(O42:O44)</f>
        <v>380728</v>
      </c>
      <c r="P45" s="50" t="n">
        <f aca="false">SUM(P42:P44)</f>
        <v>374630</v>
      </c>
      <c r="Q45" s="50" t="n">
        <f aca="false">SUM(Q42:Q44)</f>
        <v>369831</v>
      </c>
      <c r="R45" s="52" t="n">
        <f aca="false">SUM(R42:R44)</f>
        <v>368585</v>
      </c>
    </row>
    <row r="46" customFormat="false" ht="13.5" hidden="false" customHeight="false" outlineLevel="0" collapsed="false">
      <c r="A46" s="2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40"/>
    </row>
    <row r="47" customFormat="false" ht="13.5" hidden="false" customHeight="false" outlineLevel="0" collapsed="false">
      <c r="A47" s="27" t="s">
        <v>37</v>
      </c>
      <c r="B47" s="50" t="n">
        <v>0</v>
      </c>
      <c r="C47" s="50" t="n">
        <f aca="false">B47</f>
        <v>0</v>
      </c>
      <c r="D47" s="50" t="n">
        <f aca="false">C47</f>
        <v>0</v>
      </c>
      <c r="E47" s="50" t="n">
        <f aca="false">D47</f>
        <v>0</v>
      </c>
      <c r="F47" s="50" t="n">
        <f aca="false">E47</f>
        <v>0</v>
      </c>
      <c r="G47" s="50" t="n">
        <f aca="false">F47</f>
        <v>0</v>
      </c>
      <c r="H47" s="50" t="n">
        <f aca="false">G47</f>
        <v>0</v>
      </c>
      <c r="I47" s="50" t="n">
        <f aca="false">H47</f>
        <v>0</v>
      </c>
      <c r="J47" s="50" t="n">
        <f aca="false">I47</f>
        <v>0</v>
      </c>
      <c r="K47" s="50" t="n">
        <f aca="false">J47</f>
        <v>0</v>
      </c>
      <c r="L47" s="50" t="n">
        <f aca="false">K47</f>
        <v>0</v>
      </c>
      <c r="M47" s="50" t="n">
        <f aca="false">L47</f>
        <v>0</v>
      </c>
      <c r="N47" s="50" t="n">
        <f aca="false">M47</f>
        <v>0</v>
      </c>
      <c r="O47" s="50" t="n">
        <f aca="false">N47</f>
        <v>0</v>
      </c>
      <c r="P47" s="50" t="n">
        <f aca="false">O47</f>
        <v>0</v>
      </c>
      <c r="Q47" s="50" t="n">
        <f aca="false">P47</f>
        <v>0</v>
      </c>
      <c r="R47" s="52" t="n">
        <f aca="false">Q47</f>
        <v>0</v>
      </c>
    </row>
    <row r="48" customFormat="false" ht="13.5" hidden="false" customHeight="false" outlineLevel="0" collapsed="false">
      <c r="A48" s="2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40"/>
    </row>
    <row r="49" customFormat="false" ht="13.5" hidden="false" customHeight="false" outlineLevel="0" collapsed="false">
      <c r="A49" s="27" t="s">
        <v>65</v>
      </c>
      <c r="B49" s="50" t="n">
        <v>0</v>
      </c>
      <c r="C49" s="50" t="n">
        <f aca="false">B49</f>
        <v>0</v>
      </c>
      <c r="D49" s="50" t="n">
        <f aca="false">C49</f>
        <v>0</v>
      </c>
      <c r="E49" s="50" t="n">
        <f aca="false">D49</f>
        <v>0</v>
      </c>
      <c r="F49" s="50" t="n">
        <f aca="false">E49</f>
        <v>0</v>
      </c>
      <c r="G49" s="50" t="n">
        <f aca="false">F49</f>
        <v>0</v>
      </c>
      <c r="H49" s="50" t="n">
        <f aca="false">G49</f>
        <v>0</v>
      </c>
      <c r="I49" s="50" t="n">
        <f aca="false">H49</f>
        <v>0</v>
      </c>
      <c r="J49" s="50" t="n">
        <f aca="false">I49</f>
        <v>0</v>
      </c>
      <c r="K49" s="50" t="n">
        <f aca="false">J49</f>
        <v>0</v>
      </c>
      <c r="L49" s="50" t="n">
        <f aca="false">K49</f>
        <v>0</v>
      </c>
      <c r="M49" s="50" t="n">
        <f aca="false">L49</f>
        <v>0</v>
      </c>
      <c r="N49" s="50" t="n">
        <f aca="false">M49</f>
        <v>0</v>
      </c>
      <c r="O49" s="50" t="n">
        <f aca="false">N49</f>
        <v>0</v>
      </c>
      <c r="P49" s="50" t="n">
        <f aca="false">O49</f>
        <v>0</v>
      </c>
      <c r="Q49" s="50" t="n">
        <f aca="false">P49</f>
        <v>0</v>
      </c>
      <c r="R49" s="52" t="n">
        <f aca="false">Q49</f>
        <v>0</v>
      </c>
    </row>
    <row r="50" customFormat="false" ht="13.5" hidden="false" customHeight="false" outlineLevel="0" collapsed="false">
      <c r="A50" s="2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40"/>
    </row>
    <row r="51" customFormat="false" ht="13.5" hidden="false" customHeight="false" outlineLevel="0" collapsed="false">
      <c r="A51" s="58" t="s">
        <v>39</v>
      </c>
      <c r="B51" s="59" t="n">
        <v>0</v>
      </c>
      <c r="C51" s="59" t="n">
        <f aca="false">B51</f>
        <v>0</v>
      </c>
      <c r="D51" s="59" t="n">
        <f aca="false">C51</f>
        <v>0</v>
      </c>
      <c r="E51" s="59" t="n">
        <f aca="false">D51</f>
        <v>0</v>
      </c>
      <c r="F51" s="59" t="n">
        <f aca="false">E51</f>
        <v>0</v>
      </c>
      <c r="G51" s="59" t="n">
        <f aca="false">F51</f>
        <v>0</v>
      </c>
      <c r="H51" s="59" t="n">
        <f aca="false">G51</f>
        <v>0</v>
      </c>
      <c r="I51" s="59" t="n">
        <f aca="false">H51</f>
        <v>0</v>
      </c>
      <c r="J51" s="59" t="n">
        <f aca="false">I51</f>
        <v>0</v>
      </c>
      <c r="K51" s="59" t="n">
        <f aca="false">J51</f>
        <v>0</v>
      </c>
      <c r="L51" s="59" t="n">
        <f aca="false">K51</f>
        <v>0</v>
      </c>
      <c r="M51" s="59" t="n">
        <f aca="false">L51</f>
        <v>0</v>
      </c>
      <c r="N51" s="59" t="n">
        <f aca="false">M51</f>
        <v>0</v>
      </c>
      <c r="O51" s="59" t="n">
        <f aca="false">N51</f>
        <v>0</v>
      </c>
      <c r="P51" s="59" t="n">
        <f aca="false">O51</f>
        <v>0</v>
      </c>
      <c r="Q51" s="59" t="n">
        <f aca="false">P51</f>
        <v>0</v>
      </c>
      <c r="R51" s="61" t="n">
        <f aca="false">Q51</f>
        <v>0</v>
      </c>
    </row>
    <row r="52" customFormat="false" ht="12.75" hidden="false" customHeight="false" outlineLevel="0" collapsed="false">
      <c r="A52" s="31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</row>
    <row r="53" customFormat="false" ht="13.5" hidden="false" customHeight="false" outlineLevel="0" collapsed="false"/>
    <row r="54" customFormat="false" ht="12.75" hidden="false" customHeight="false" outlineLevel="0" collapsed="false">
      <c r="A54" s="24" t="s">
        <v>40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6"/>
    </row>
    <row r="55" customFormat="false" ht="12.75" hidden="false" customHeight="false" outlineLevel="0" collapsed="false">
      <c r="A55" s="27"/>
      <c r="B55" s="63" t="n">
        <v>1998</v>
      </c>
      <c r="C55" s="63" t="n">
        <v>1999</v>
      </c>
      <c r="D55" s="63" t="n">
        <v>2000</v>
      </c>
      <c r="E55" s="63" t="n">
        <v>2001</v>
      </c>
      <c r="F55" s="63" t="n">
        <v>2002</v>
      </c>
      <c r="G55" s="63" t="n">
        <v>2003</v>
      </c>
      <c r="H55" s="63" t="n">
        <v>2004</v>
      </c>
      <c r="I55" s="63" t="n">
        <v>2005</v>
      </c>
      <c r="J55" s="63" t="n">
        <v>2006</v>
      </c>
      <c r="K55" s="63" t="n">
        <v>2007</v>
      </c>
      <c r="L55" s="63" t="n">
        <v>2008</v>
      </c>
      <c r="M55" s="63" t="n">
        <v>2009</v>
      </c>
      <c r="N55" s="63" t="n">
        <v>2010</v>
      </c>
      <c r="O55" s="63" t="n">
        <v>2011</v>
      </c>
      <c r="P55" s="63" t="n">
        <v>2012</v>
      </c>
      <c r="Q55" s="63" t="n">
        <v>2013</v>
      </c>
      <c r="R55" s="65" t="n">
        <v>2014</v>
      </c>
    </row>
    <row r="56" customFormat="false" ht="12.75" hidden="false" customHeight="false" outlineLevel="0" collapsed="false">
      <c r="A56" s="27" t="s">
        <v>21</v>
      </c>
      <c r="B56" s="66" t="n">
        <v>1</v>
      </c>
      <c r="C56" s="66" t="n">
        <f aca="false">C11/B11</f>
        <v>0.9864205369242</v>
      </c>
      <c r="D56" s="66" t="n">
        <f aca="false">D11/C11</f>
        <v>0.929880684765693</v>
      </c>
      <c r="E56" s="66" t="n">
        <f aca="false">E11/D11</f>
        <v>1.65086006508601</v>
      </c>
      <c r="F56" s="66" t="n">
        <f aca="false">F11/E11</f>
        <v>1.12516036171345</v>
      </c>
      <c r="G56" s="66" t="n">
        <f aca="false">G11/F11</f>
        <v>1</v>
      </c>
      <c r="H56" s="66" t="n">
        <f aca="false">H11/G11</f>
        <v>1</v>
      </c>
      <c r="I56" s="66" t="n">
        <f aca="false">I11/H11</f>
        <v>1</v>
      </c>
      <c r="J56" s="66" t="n">
        <f aca="false">J11/I11</f>
        <v>1</v>
      </c>
      <c r="K56" s="66" t="n">
        <f aca="false">K11/J11</f>
        <v>1</v>
      </c>
      <c r="L56" s="66" t="n">
        <f aca="false">L11/K11</f>
        <v>1</v>
      </c>
      <c r="M56" s="66" t="n">
        <f aca="false">M11/L11</f>
        <v>1</v>
      </c>
      <c r="N56" s="66" t="n">
        <f aca="false">N11/M11</f>
        <v>1</v>
      </c>
      <c r="O56" s="66" t="n">
        <f aca="false">O11/N11</f>
        <v>1</v>
      </c>
      <c r="P56" s="66" t="n">
        <f aca="false">P11/O11</f>
        <v>1</v>
      </c>
      <c r="Q56" s="66" t="n">
        <f aca="false">Q11/P11</f>
        <v>1</v>
      </c>
      <c r="R56" s="70" t="n">
        <f aca="false">R11/Q11</f>
        <v>1</v>
      </c>
    </row>
    <row r="57" customFormat="false" ht="12.75" hidden="false" customHeight="false" outlineLevel="0" collapsed="false">
      <c r="A57" s="27" t="s">
        <v>29</v>
      </c>
      <c r="B57" s="66" t="n">
        <v>1</v>
      </c>
      <c r="C57" s="66" t="n">
        <f aca="false">C17/B17</f>
        <v>1.01794286931635</v>
      </c>
      <c r="D57" s="66" t="n">
        <f aca="false">D17/C17</f>
        <v>1.00026179771974</v>
      </c>
      <c r="E57" s="66" t="n">
        <f aca="false">E17/D17</f>
        <v>1.01983627908319</v>
      </c>
      <c r="F57" s="66" t="n">
        <f aca="false">F17/E17</f>
        <v>1.08420050126415</v>
      </c>
      <c r="G57" s="66" t="n">
        <f aca="false">G17/F17</f>
        <v>1.00951998597415</v>
      </c>
      <c r="H57" s="66" t="n">
        <f aca="false">H17/G17</f>
        <v>1.00952451260745</v>
      </c>
      <c r="I57" s="66" t="n">
        <f aca="false">I17/H17</f>
        <v>1.0095289986656</v>
      </c>
      <c r="J57" s="66" t="n">
        <f aca="false">J17/I17</f>
        <v>1.0095334444726</v>
      </c>
      <c r="K57" s="66" t="n">
        <f aca="false">K17/J17</f>
        <v>1.00953785035062</v>
      </c>
      <c r="L57" s="66" t="n">
        <f aca="false">L17/K17</f>
        <v>1.00954221661999</v>
      </c>
      <c r="M57" s="66" t="n">
        <f aca="false">M17/L17</f>
        <v>1.0095465435992</v>
      </c>
      <c r="N57" s="66" t="n">
        <f aca="false">N17/M17</f>
        <v>1.00955083160486</v>
      </c>
      <c r="O57" s="66" t="n">
        <f aca="false">O17/N17</f>
        <v>1.00955508095177</v>
      </c>
      <c r="P57" s="66" t="n">
        <f aca="false">P17/O17</f>
        <v>1.00955929195284</v>
      </c>
      <c r="Q57" s="66" t="n">
        <f aca="false">Q17/P17</f>
        <v>1.00956346491912</v>
      </c>
      <c r="R57" s="70" t="n">
        <f aca="false">R17/Q17</f>
        <v>1.00956760015983</v>
      </c>
    </row>
    <row r="58" customFormat="false" ht="12.75" hidden="false" customHeight="false" outlineLevel="0" collapsed="false">
      <c r="A58" s="27" t="s">
        <v>41</v>
      </c>
      <c r="B58" s="66" t="n">
        <v>1</v>
      </c>
      <c r="C58" s="66" t="n">
        <f aca="false">SUM(C24,C37,C45)/SUM(B24,B37,B45)</f>
        <v>0.728910996970041</v>
      </c>
      <c r="D58" s="66" t="n">
        <f aca="false">SUM(D24,D37,D45)/SUM(C24,C37,C45)</f>
        <v>1</v>
      </c>
      <c r="E58" s="66" t="n">
        <f aca="false">SUM(E24,E37,E45)/SUM(D24,D37,D45)</f>
        <v>5.04597409872361</v>
      </c>
      <c r="F58" s="66" t="n">
        <f aca="false">SUM(F24,F37,F45)/SUM(E24,E37,E45)</f>
        <v>0.757278439747805</v>
      </c>
      <c r="G58" s="66" t="n">
        <f aca="false">SUM(G24,G37,G45)/SUM(F24,F37,F45)</f>
        <v>1</v>
      </c>
      <c r="H58" s="66" t="n">
        <f aca="false">SUM(H24,H37,H45)/SUM(G24,G37,G45)</f>
        <v>0.994357236930895</v>
      </c>
      <c r="I58" s="66" t="n">
        <f aca="false">SUM(I24,I37,I45)/SUM(H24,H37,H45)</f>
        <v>0.96531946111778</v>
      </c>
      <c r="J58" s="66" t="n">
        <f aca="false">SUM(J24,J37,J45)/SUM(I24,I37,I45)</f>
        <v>0.973925417384833</v>
      </c>
      <c r="K58" s="66" t="n">
        <f aca="false">SUM(K24,K37,K45)/SUM(J24,J37,J45)</f>
        <v>0.999956440897766</v>
      </c>
      <c r="L58" s="66" t="n">
        <f aca="false">SUM(L24,L37,L45)/SUM(K24,K37,K45)</f>
        <v>0.84617117481527</v>
      </c>
      <c r="M58" s="66" t="n">
        <f aca="false">SUM(M24,M37,M45)/SUM(L24,L37,L45)</f>
        <v>0.944950093693832</v>
      </c>
      <c r="N58" s="66" t="n">
        <f aca="false">SUM(N24,N37,N45)/SUM(M24,M37,M45)</f>
        <v>0.95616292083238</v>
      </c>
      <c r="O58" s="66" t="n">
        <f aca="false">SUM(O24,O37,O45)/SUM(N24,N37,N45)</f>
        <v>0.98595926314213</v>
      </c>
      <c r="P58" s="66" t="n">
        <f aca="false">SUM(P24,P37,P45)/SUM(O24,O37,O45)</f>
        <v>0.989931628193422</v>
      </c>
      <c r="Q58" s="66" t="n">
        <f aca="false">SUM(Q24,Q37,Q45)/SUM(P24,P37,P45)</f>
        <v>0.991995810267846</v>
      </c>
      <c r="R58" s="70" t="n">
        <f aca="false">SUM(R24,R37,R45)/SUM(Q24,Q37,Q45)</f>
        <v>0.99790504437069</v>
      </c>
    </row>
    <row r="59" customFormat="false" ht="12.75" hidden="false" customHeight="false" outlineLevel="0" collapsed="false">
      <c r="A59" s="27" t="s">
        <v>66</v>
      </c>
      <c r="B59" s="66" t="n">
        <v>1</v>
      </c>
      <c r="C59" s="66" t="n">
        <f aca="false">B59</f>
        <v>1</v>
      </c>
      <c r="D59" s="66" t="n">
        <f aca="false">C59</f>
        <v>1</v>
      </c>
      <c r="E59" s="66" t="n">
        <f aca="false">D59</f>
        <v>1</v>
      </c>
      <c r="F59" s="66" t="n">
        <f aca="false">E59</f>
        <v>1</v>
      </c>
      <c r="G59" s="66" t="n">
        <f aca="false">F59</f>
        <v>1</v>
      </c>
      <c r="H59" s="66" t="n">
        <f aca="false">G59</f>
        <v>1</v>
      </c>
      <c r="I59" s="66" t="n">
        <f aca="false">H59</f>
        <v>1</v>
      </c>
      <c r="J59" s="66" t="n">
        <f aca="false">I59</f>
        <v>1</v>
      </c>
      <c r="K59" s="66" t="n">
        <f aca="false">J59</f>
        <v>1</v>
      </c>
      <c r="L59" s="66" t="n">
        <f aca="false">K59</f>
        <v>1</v>
      </c>
      <c r="M59" s="66" t="n">
        <f aca="false">L59</f>
        <v>1</v>
      </c>
      <c r="N59" s="66" t="n">
        <f aca="false">M59</f>
        <v>1</v>
      </c>
      <c r="O59" s="66" t="n">
        <f aca="false">N59</f>
        <v>1</v>
      </c>
      <c r="P59" s="66" t="n">
        <f aca="false">O59</f>
        <v>1</v>
      </c>
      <c r="Q59" s="66" t="n">
        <f aca="false">P59</f>
        <v>1</v>
      </c>
      <c r="R59" s="70" t="n">
        <f aca="false">Q59</f>
        <v>1</v>
      </c>
    </row>
    <row r="60" customFormat="false" ht="13.5" hidden="false" customHeight="false" outlineLevel="0" collapsed="false">
      <c r="A60" s="58" t="s">
        <v>39</v>
      </c>
      <c r="B60" s="72" t="n">
        <v>1</v>
      </c>
      <c r="C60" s="72" t="n">
        <f aca="false">0.01306/0.01723</f>
        <v>0.757980266976204</v>
      </c>
      <c r="D60" s="72" t="n">
        <f aca="false">0.01235/0.01306</f>
        <v>0.945635528330781</v>
      </c>
      <c r="E60" s="72" t="n">
        <v>1</v>
      </c>
      <c r="F60" s="72" t="n">
        <v>1</v>
      </c>
      <c r="G60" s="72" t="n">
        <v>1</v>
      </c>
      <c r="H60" s="72" t="n">
        <v>1</v>
      </c>
      <c r="I60" s="72" t="n">
        <v>1</v>
      </c>
      <c r="J60" s="72" t="n">
        <v>1</v>
      </c>
      <c r="K60" s="72" t="n">
        <v>0</v>
      </c>
      <c r="L60" s="72" t="n">
        <v>0</v>
      </c>
      <c r="M60" s="72" t="n">
        <v>0</v>
      </c>
      <c r="N60" s="72" t="n">
        <v>0</v>
      </c>
      <c r="O60" s="72" t="n">
        <v>0</v>
      </c>
      <c r="P60" s="72" t="n">
        <v>0</v>
      </c>
      <c r="Q60" s="72" t="n">
        <v>0</v>
      </c>
      <c r="R60" s="76" t="n">
        <v>0</v>
      </c>
    </row>
    <row r="62" customFormat="false" ht="13.5" hidden="false" customHeight="false" outlineLevel="0" collapsed="false"/>
    <row r="63" customFormat="false" ht="12.75" hidden="false" customHeight="false" outlineLevel="0" collapsed="false">
      <c r="A63" s="24" t="s">
        <v>43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6"/>
    </row>
    <row r="64" customFormat="false" ht="12.75" hidden="false" customHeight="false" outlineLevel="0" collapsed="false">
      <c r="A64" s="27"/>
      <c r="B64" s="63" t="n">
        <v>1998</v>
      </c>
      <c r="C64" s="63" t="n">
        <v>1999</v>
      </c>
      <c r="D64" s="63" t="n">
        <v>2000</v>
      </c>
      <c r="E64" s="63" t="n">
        <v>2001</v>
      </c>
      <c r="F64" s="63" t="n">
        <v>2002</v>
      </c>
      <c r="G64" s="63" t="n">
        <v>2003</v>
      </c>
      <c r="H64" s="63" t="n">
        <v>2004</v>
      </c>
      <c r="I64" s="63" t="n">
        <v>2005</v>
      </c>
      <c r="J64" s="63" t="n">
        <v>2006</v>
      </c>
      <c r="K64" s="63" t="n">
        <v>2007</v>
      </c>
      <c r="L64" s="63" t="n">
        <v>2008</v>
      </c>
      <c r="M64" s="63" t="n">
        <v>2009</v>
      </c>
      <c r="N64" s="63" t="n">
        <v>2010</v>
      </c>
      <c r="O64" s="63" t="n">
        <v>2011</v>
      </c>
      <c r="P64" s="63" t="n">
        <v>2012</v>
      </c>
      <c r="Q64" s="63" t="n">
        <v>2013</v>
      </c>
      <c r="R64" s="65" t="n">
        <v>2014</v>
      </c>
    </row>
    <row r="65" customFormat="false" ht="12.75" hidden="false" customHeight="false" outlineLevel="0" collapsed="false">
      <c r="A65" s="27" t="s">
        <v>21</v>
      </c>
      <c r="B65" s="66" t="n">
        <v>1</v>
      </c>
      <c r="C65" s="66" t="n">
        <f aca="false">B65*C56</f>
        <v>0.9864205369242</v>
      </c>
      <c r="D65" s="66" t="n">
        <f aca="false">C65*D56</f>
        <v>0.917253404342017</v>
      </c>
      <c r="E65" s="86" t="n">
        <f aca="false">D65*E56</f>
        <v>1.51425701479242</v>
      </c>
      <c r="F65" s="66" t="n">
        <f aca="false">E65*F56</f>
        <v>1.70378197049096</v>
      </c>
      <c r="G65" s="66" t="n">
        <f aca="false">F65*G56</f>
        <v>1.70378197049096</v>
      </c>
      <c r="H65" s="66" t="n">
        <f aca="false">G65*H56</f>
        <v>1.70378197049096</v>
      </c>
      <c r="I65" s="66" t="n">
        <f aca="false">H65*I56</f>
        <v>1.70378197049096</v>
      </c>
      <c r="J65" s="66" t="n">
        <f aca="false">I65*J56</f>
        <v>1.70378197049096</v>
      </c>
      <c r="K65" s="66" t="n">
        <f aca="false">J65*K56</f>
        <v>1.70378197049096</v>
      </c>
      <c r="L65" s="66" t="n">
        <f aca="false">K65*L56</f>
        <v>1.70378197049096</v>
      </c>
      <c r="M65" s="66" t="n">
        <f aca="false">L65*M56</f>
        <v>1.70378197049096</v>
      </c>
      <c r="N65" s="66" t="n">
        <f aca="false">M65*N56</f>
        <v>1.70378197049096</v>
      </c>
      <c r="O65" s="66" t="n">
        <f aca="false">N65*O56</f>
        <v>1.70378197049096</v>
      </c>
      <c r="P65" s="66" t="n">
        <f aca="false">O65*P56</f>
        <v>1.70378197049096</v>
      </c>
      <c r="Q65" s="66" t="n">
        <f aca="false">P65*Q56</f>
        <v>1.70378197049096</v>
      </c>
      <c r="R65" s="70" t="n">
        <f aca="false">Q65*R56</f>
        <v>1.70378197049096</v>
      </c>
    </row>
    <row r="66" customFormat="false" ht="12.75" hidden="false" customHeight="false" outlineLevel="0" collapsed="false">
      <c r="A66" s="27" t="s">
        <v>29</v>
      </c>
      <c r="B66" s="66" t="n">
        <v>1</v>
      </c>
      <c r="C66" s="66" t="n">
        <f aca="false">B66*C57</f>
        <v>1.01794286931635</v>
      </c>
      <c r="D66" s="66" t="n">
        <f aca="false">C66*D57</f>
        <v>1.01820936443836</v>
      </c>
      <c r="E66" s="66" t="n">
        <f aca="false">D66*E57</f>
        <v>1.03840684955648</v>
      </c>
      <c r="F66" s="66" t="n">
        <f aca="false">E66*F57</f>
        <v>1.12584122680526</v>
      </c>
      <c r="G66" s="66" t="n">
        <f aca="false">F66*G57</f>
        <v>1.13655921949356</v>
      </c>
      <c r="H66" s="66" t="n">
        <f aca="false">G66*H57</f>
        <v>1.14738439210875</v>
      </c>
      <c r="I66" s="66" t="n">
        <f aca="false">H66*I57</f>
        <v>1.15831781645008</v>
      </c>
      <c r="J66" s="66" t="n">
        <f aca="false">I66*J57</f>
        <v>1.16936057503483</v>
      </c>
      <c r="K66" s="66" t="n">
        <f aca="false">J66*K57</f>
        <v>1.18051376120543</v>
      </c>
      <c r="L66" s="66" t="n">
        <f aca="false">K66*L57</f>
        <v>1.19177847923773</v>
      </c>
      <c r="M66" s="66" t="n">
        <f aca="false">L66*M57</f>
        <v>1.20315584445036</v>
      </c>
      <c r="N66" s="66" t="n">
        <f aca="false">M66*N57</f>
        <v>1.21464698331511</v>
      </c>
      <c r="O66" s="66" t="n">
        <f aca="false">N66*O57</f>
        <v>1.22625303356851</v>
      </c>
      <c r="P66" s="66" t="n">
        <f aca="false">O66*P57</f>
        <v>1.23797514432444</v>
      </c>
      <c r="Q66" s="66" t="n">
        <f aca="false">P66*Q57</f>
        <v>1.24981447618793</v>
      </c>
      <c r="R66" s="70" t="n">
        <f aca="false">Q66*R57</f>
        <v>1.26177220137006</v>
      </c>
    </row>
    <row r="67" customFormat="false" ht="12.75" hidden="false" customHeight="false" outlineLevel="0" collapsed="false">
      <c r="A67" s="87" t="s">
        <v>41</v>
      </c>
      <c r="B67" s="88" t="n">
        <v>1</v>
      </c>
      <c r="C67" s="88" t="n">
        <f aca="false">B67*C58</f>
        <v>0.728910996970041</v>
      </c>
      <c r="D67" s="88" t="n">
        <f aca="false">C67*D58</f>
        <v>0.728910996970041</v>
      </c>
      <c r="E67" s="88" t="n">
        <f aca="false">D67*E58</f>
        <v>3.67806601098563</v>
      </c>
      <c r="F67" s="88" t="n">
        <f aca="false">E67*F58</f>
        <v>2.78532009008863</v>
      </c>
      <c r="G67" s="88" t="n">
        <f aca="false">F67*G58</f>
        <v>2.78532009008863</v>
      </c>
      <c r="H67" s="88" t="n">
        <f aca="false">G67*H58</f>
        <v>2.76960318874864</v>
      </c>
      <c r="I67" s="88" t="n">
        <f aca="false">H67*I58</f>
        <v>2.67355185767293</v>
      </c>
      <c r="J67" s="88" t="n">
        <f aca="false">I67*J58</f>
        <v>2.6038401088841</v>
      </c>
      <c r="K67" s="88" t="n">
        <f aca="false">J67*K58</f>
        <v>2.6037266879466</v>
      </c>
      <c r="L67" s="88" t="n">
        <f aca="false">K67*L58</f>
        <v>2.20319847043764</v>
      </c>
      <c r="M67" s="88" t="n">
        <f aca="false">L67*M58</f>
        <v>2.08191260106616</v>
      </c>
      <c r="N67" s="88" t="n">
        <f aca="false">M67*N58</f>
        <v>1.99064763355315</v>
      </c>
      <c r="O67" s="88" t="n">
        <f aca="false">N67*O58</f>
        <v>1.96269747395369</v>
      </c>
      <c r="P67" s="66" t="n">
        <f aca="false">O67*P58</f>
        <v>1.9429363060421</v>
      </c>
      <c r="Q67" s="66" t="n">
        <f aca="false">P67*Q58</f>
        <v>1.92738467521104</v>
      </c>
      <c r="R67" s="70" t="n">
        <f aca="false">Q67*R58</f>
        <v>1.92334688983586</v>
      </c>
    </row>
    <row r="68" customFormat="false" ht="12.75" hidden="false" customHeight="false" outlineLevel="0" collapsed="false">
      <c r="A68" s="27" t="s">
        <v>67</v>
      </c>
      <c r="B68" s="66" t="n">
        <v>1</v>
      </c>
      <c r="C68" s="66" t="n">
        <f aca="false">B68*C59</f>
        <v>1</v>
      </c>
      <c r="D68" s="66" t="n">
        <f aca="false">C68*D59</f>
        <v>1</v>
      </c>
      <c r="E68" s="66" t="n">
        <f aca="false">D68*E59</f>
        <v>1</v>
      </c>
      <c r="F68" s="66" t="n">
        <f aca="false">E68*F59</f>
        <v>1</v>
      </c>
      <c r="G68" s="66" t="n">
        <f aca="false">F68*G59</f>
        <v>1</v>
      </c>
      <c r="H68" s="66" t="n">
        <f aca="false">G68*H59</f>
        <v>1</v>
      </c>
      <c r="I68" s="66" t="n">
        <f aca="false">H68*I59</f>
        <v>1</v>
      </c>
      <c r="J68" s="66" t="n">
        <f aca="false">I68*J59</f>
        <v>1</v>
      </c>
      <c r="K68" s="66" t="n">
        <f aca="false">J68*K59</f>
        <v>1</v>
      </c>
      <c r="L68" s="66" t="n">
        <f aca="false">K68*L59</f>
        <v>1</v>
      </c>
      <c r="M68" s="66" t="n">
        <f aca="false">L68*M59</f>
        <v>1</v>
      </c>
      <c r="N68" s="66" t="n">
        <f aca="false">M68*N59</f>
        <v>1</v>
      </c>
      <c r="O68" s="66" t="n">
        <f aca="false">N68*O59</f>
        <v>1</v>
      </c>
      <c r="P68" s="66" t="n">
        <f aca="false">O68*P59</f>
        <v>1</v>
      </c>
      <c r="Q68" s="66" t="n">
        <f aca="false">P68*Q59</f>
        <v>1</v>
      </c>
      <c r="R68" s="70" t="n">
        <f aca="false">Q68*R59</f>
        <v>1</v>
      </c>
    </row>
    <row r="69" customFormat="false" ht="13.5" hidden="false" customHeight="false" outlineLevel="0" collapsed="false">
      <c r="A69" s="58" t="s">
        <v>39</v>
      </c>
      <c r="B69" s="72" t="n">
        <v>1</v>
      </c>
      <c r="C69" s="72" t="n">
        <f aca="false">B69*C60</f>
        <v>0.757980266976204</v>
      </c>
      <c r="D69" s="72" t="n">
        <f aca="false">C69*D60</f>
        <v>0.716773070226349</v>
      </c>
      <c r="E69" s="72" t="n">
        <f aca="false">D69*E60</f>
        <v>0.716773070226349</v>
      </c>
      <c r="F69" s="72" t="n">
        <f aca="false">E69*F60</f>
        <v>0.716773070226349</v>
      </c>
      <c r="G69" s="72" t="n">
        <f aca="false">F69*G60</f>
        <v>0.716773070226349</v>
      </c>
      <c r="H69" s="72" t="n">
        <f aca="false">G69*H60</f>
        <v>0.716773070226349</v>
      </c>
      <c r="I69" s="72" t="n">
        <f aca="false">H69*I60</f>
        <v>0.716773070226349</v>
      </c>
      <c r="J69" s="72" t="n">
        <f aca="false">I69*J60</f>
        <v>0.716773070226349</v>
      </c>
      <c r="K69" s="72" t="n">
        <f aca="false">J69*K60</f>
        <v>0</v>
      </c>
      <c r="L69" s="72" t="n">
        <f aca="false">K69*L60</f>
        <v>0</v>
      </c>
      <c r="M69" s="72" t="n">
        <f aca="false">L69*M60</f>
        <v>0</v>
      </c>
      <c r="N69" s="72" t="n">
        <f aca="false">M69*N60</f>
        <v>0</v>
      </c>
      <c r="O69" s="72" t="n">
        <f aca="false">N69*O60</f>
        <v>0</v>
      </c>
      <c r="P69" s="75" t="n">
        <f aca="false">O69*P60</f>
        <v>0</v>
      </c>
      <c r="Q69" s="75" t="n">
        <f aca="false">P69*Q60</f>
        <v>0</v>
      </c>
      <c r="R69" s="76" t="n">
        <f aca="false">Q69*R60</f>
        <v>0</v>
      </c>
    </row>
    <row r="70" customFormat="false" ht="13.5" hidden="false" customHeight="false" outlineLevel="0" collapsed="false"/>
    <row r="71" customFormat="false" ht="18.75" hidden="false" customHeight="false" outlineLevel="0" collapsed="false">
      <c r="A71" s="24" t="s">
        <v>44</v>
      </c>
      <c r="G71" s="53"/>
      <c r="H71" s="53"/>
      <c r="I71" s="53"/>
      <c r="J71" s="53"/>
      <c r="K71" s="53"/>
      <c r="L71" s="53"/>
      <c r="M71" s="53"/>
      <c r="N71" s="53"/>
    </row>
    <row r="72" customFormat="false" ht="12.75" hidden="false" customHeight="false" outlineLevel="0" collapsed="false">
      <c r="A72" s="27" t="s">
        <v>21</v>
      </c>
      <c r="B72" s="78" t="n">
        <f aca="false" t="array" ref="B72:R74">TRANSPOSE('[1]T&amp;D Escalation'!$AK$24:$AM$40)</f>
        <v>1</v>
      </c>
      <c r="C72" s="78" t="n">
        <v>0.9864205369242</v>
      </c>
      <c r="D72" s="78" t="n">
        <v>0.917253404342017</v>
      </c>
      <c r="E72" s="78" t="n">
        <v>1.51425701479242</v>
      </c>
      <c r="F72" s="78" t="n">
        <v>1.59405368353166</v>
      </c>
      <c r="G72" s="78" t="n">
        <v>1.59405368353166</v>
      </c>
      <c r="H72" s="78" t="n">
        <v>1.54100929541244</v>
      </c>
      <c r="I72" s="78" t="n">
        <v>1.54100929541244</v>
      </c>
      <c r="J72" s="78" t="n">
        <v>1.49056680184845</v>
      </c>
      <c r="K72" s="78" t="n">
        <v>1.49056680184845</v>
      </c>
      <c r="L72" s="78" t="n">
        <v>1.44260330269262</v>
      </c>
      <c r="M72" s="78" t="n">
        <v>1.44260330269262</v>
      </c>
      <c r="N72" s="78" t="n">
        <v>1.39715246217853</v>
      </c>
      <c r="O72" s="78" t="n">
        <v>1.39715246217853</v>
      </c>
      <c r="P72" s="78" t="n">
        <v>1.3538666028841</v>
      </c>
      <c r="Q72" s="78" t="n">
        <v>1.3538666028841</v>
      </c>
      <c r="R72" s="78" t="n">
        <v>1.31753598910763</v>
      </c>
    </row>
    <row r="73" customFormat="false" ht="12.75" hidden="false" customHeight="false" outlineLevel="0" collapsed="false">
      <c r="A73" s="27" t="s">
        <v>29</v>
      </c>
      <c r="B73" s="78" t="n">
        <v>1</v>
      </c>
      <c r="C73" s="78" t="n">
        <v>1.01794286931635</v>
      </c>
      <c r="D73" s="78" t="n">
        <v>1.01820936443836</v>
      </c>
      <c r="E73" s="78" t="n">
        <v>1.03840684955648</v>
      </c>
      <c r="F73" s="78" t="n">
        <v>1.09950204673942</v>
      </c>
      <c r="G73" s="78" t="n">
        <v>1.10816235995627</v>
      </c>
      <c r="H73" s="78" t="n">
        <v>1.11740351807322</v>
      </c>
      <c r="I73" s="78" t="n">
        <v>1.12720494330154</v>
      </c>
      <c r="J73" s="78" t="n">
        <v>1.13749072485857</v>
      </c>
      <c r="K73" s="78" t="n">
        <v>1.10190739939591</v>
      </c>
      <c r="L73" s="78" t="n">
        <v>1.11271515847884</v>
      </c>
      <c r="M73" s="78" t="n">
        <v>1.12394255476834</v>
      </c>
      <c r="N73" s="78" t="n">
        <v>1.13547121623923</v>
      </c>
      <c r="O73" s="78" t="n">
        <v>1.1471936701252</v>
      </c>
      <c r="P73" s="78" t="n">
        <v>1.10973183103782</v>
      </c>
      <c r="Q73" s="78" t="n">
        <v>1.12116082556995</v>
      </c>
      <c r="R73" s="78" t="n">
        <v>1.13256258893028</v>
      </c>
    </row>
    <row r="74" customFormat="false" ht="13.5" hidden="false" customHeight="false" outlineLevel="0" collapsed="false">
      <c r="A74" s="0" t="s">
        <v>45</v>
      </c>
      <c r="B74" s="78" t="n">
        <v>1</v>
      </c>
      <c r="C74" s="78" t="n">
        <v>0.728910996970041</v>
      </c>
      <c r="D74" s="78" t="n">
        <v>0.728910996970041</v>
      </c>
      <c r="E74" s="78" t="n">
        <v>3.67806601098563</v>
      </c>
      <c r="F74" s="78" t="n">
        <v>2.78532009008863</v>
      </c>
      <c r="G74" s="78" t="n">
        <v>2.78532009008863</v>
      </c>
      <c r="H74" s="78" t="n">
        <v>2.76960318874864</v>
      </c>
      <c r="I74" s="78" t="n">
        <v>2.67355185767293</v>
      </c>
      <c r="J74" s="78" t="n">
        <v>2.6038401088841</v>
      </c>
      <c r="K74" s="78" t="n">
        <v>2.6037266879466</v>
      </c>
      <c r="L74" s="78" t="n">
        <v>2.20319847043764</v>
      </c>
      <c r="M74" s="78" t="n">
        <v>2.08191260106616</v>
      </c>
      <c r="N74" s="78" t="n">
        <v>1.99064763355315</v>
      </c>
      <c r="O74" s="78" t="n">
        <v>1.96269747395369</v>
      </c>
      <c r="P74" s="78" t="n">
        <v>1.9429363060421</v>
      </c>
      <c r="Q74" s="78" t="n">
        <v>1.92738467521104</v>
      </c>
      <c r="R74" s="78" t="n">
        <v>1.92334688983586</v>
      </c>
    </row>
    <row r="75" customFormat="false" ht="13.5" hidden="false" customHeight="false" outlineLevel="0" collapsed="false">
      <c r="A75" s="79" t="s">
        <v>46</v>
      </c>
      <c r="B75" s="89" t="n">
        <f aca="false">'[1]T&amp;D Escalation'!$BG$5</f>
        <v>36922.6721296296</v>
      </c>
    </row>
    <row r="81" customFormat="false" ht="12.75" hidden="false" customHeight="false" outlineLevel="0" collapsed="false">
      <c r="A81" s="0" t="s">
        <v>47</v>
      </c>
    </row>
    <row r="82" customFormat="false" ht="12.75" hidden="false" customHeight="false" outlineLevel="0" collapsed="false">
      <c r="A82" s="0" t="s">
        <v>49</v>
      </c>
    </row>
    <row r="83" customFormat="false" ht="12.75" hidden="false" customHeight="false" outlineLevel="0" collapsed="false">
      <c r="A83" s="0" t="s">
        <v>50</v>
      </c>
    </row>
  </sheetData>
  <printOptions headings="false" gridLines="false" gridLinesSet="true" horizontalCentered="false" verticalCentered="false"/>
  <pageMargins left="0.747916666666667" right="0.747916666666667" top="0.570138888888889" bottom="0.620138888888889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&amp;A&amp;R&amp;D TJJ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H65" activeCellId="0" sqref="H6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4.28"/>
    <col collapsed="false" customWidth="true" hidden="false" outlineLevel="0" max="2" min="2" style="0" width="11.28"/>
    <col collapsed="false" customWidth="true" hidden="false" outlineLevel="0" max="3" min="3" style="0" width="11.42"/>
    <col collapsed="false" customWidth="true" hidden="false" outlineLevel="0" max="4" min="4" style="0" width="10.56"/>
    <col collapsed="false" customWidth="true" hidden="false" outlineLevel="0" max="7" min="5" style="0" width="9.85"/>
    <col collapsed="false" customWidth="true" hidden="false" outlineLevel="0" max="18" min="8" style="0" width="8.7"/>
  </cols>
  <sheetData>
    <row r="1" customFormat="false" ht="12.75" hidden="false" customHeight="false" outlineLevel="0" collapsed="false">
      <c r="A1" s="24" t="s">
        <v>17</v>
      </c>
      <c r="B1" s="90"/>
      <c r="C1" s="90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6"/>
    </row>
    <row r="2" customFormat="false" ht="12.75" hidden="false" customHeight="false" outlineLevel="0" collapsed="false">
      <c r="A2" s="27"/>
      <c r="B2" s="28" t="s">
        <v>68</v>
      </c>
      <c r="C2" s="29"/>
      <c r="D2" s="29"/>
      <c r="E2" s="29"/>
      <c r="F2" s="31" t="s">
        <v>19</v>
      </c>
      <c r="G2" s="31" t="s">
        <v>19</v>
      </c>
      <c r="H2" s="31" t="s">
        <v>19</v>
      </c>
      <c r="I2" s="31" t="s">
        <v>19</v>
      </c>
      <c r="J2" s="31" t="s">
        <v>19</v>
      </c>
      <c r="K2" s="31" t="s">
        <v>19</v>
      </c>
      <c r="L2" s="31" t="s">
        <v>19</v>
      </c>
      <c r="M2" s="31" t="s">
        <v>19</v>
      </c>
      <c r="N2" s="31" t="s">
        <v>19</v>
      </c>
      <c r="O2" s="31" t="s">
        <v>19</v>
      </c>
      <c r="P2" s="31" t="s">
        <v>19</v>
      </c>
      <c r="Q2" s="31" t="s">
        <v>19</v>
      </c>
      <c r="R2" s="32" t="s">
        <v>19</v>
      </c>
    </row>
    <row r="3" customFormat="false" ht="12.75" hidden="false" customHeight="false" outlineLevel="0" collapsed="false">
      <c r="A3" s="27"/>
      <c r="B3" s="33" t="n">
        <v>1998</v>
      </c>
      <c r="C3" s="33" t="n">
        <v>1999</v>
      </c>
      <c r="D3" s="33" t="n">
        <v>2000</v>
      </c>
      <c r="E3" s="33" t="n">
        <v>2001</v>
      </c>
      <c r="F3" s="33" t="n">
        <v>2002</v>
      </c>
      <c r="G3" s="33" t="n">
        <v>2003</v>
      </c>
      <c r="H3" s="33" t="n">
        <v>2004</v>
      </c>
      <c r="I3" s="33" t="n">
        <v>2005</v>
      </c>
      <c r="J3" s="33" t="n">
        <v>2006</v>
      </c>
      <c r="K3" s="33" t="n">
        <v>2007</v>
      </c>
      <c r="L3" s="33" t="n">
        <v>2008</v>
      </c>
      <c r="M3" s="33" t="n">
        <v>2009</v>
      </c>
      <c r="N3" s="33" t="n">
        <v>2010</v>
      </c>
      <c r="O3" s="33" t="n">
        <v>2011</v>
      </c>
      <c r="P3" s="33" t="n">
        <v>2012</v>
      </c>
      <c r="Q3" s="33" t="n">
        <v>2013</v>
      </c>
      <c r="R3" s="32" t="n">
        <v>2014</v>
      </c>
    </row>
    <row r="4" customFormat="false" ht="12.75" hidden="false" customHeight="false" outlineLevel="0" collapsed="false">
      <c r="A4" s="27" t="s">
        <v>20</v>
      </c>
      <c r="B4" s="37"/>
      <c r="C4" s="37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2"/>
    </row>
    <row r="5" customFormat="false" ht="12.75" hidden="false" customHeight="false" outlineLevel="0" collapsed="false">
      <c r="A5" s="27" t="s">
        <v>21</v>
      </c>
      <c r="B5" s="91"/>
      <c r="C5" s="37"/>
      <c r="D5" s="91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40"/>
    </row>
    <row r="6" customFormat="false" ht="12.75" hidden="false" customHeight="false" outlineLevel="0" collapsed="false">
      <c r="A6" s="44" t="s">
        <v>22</v>
      </c>
      <c r="B6" s="92" t="n">
        <v>121382</v>
      </c>
      <c r="C6" s="92" t="n">
        <v>104000</v>
      </c>
      <c r="D6" s="45" t="n">
        <v>104000</v>
      </c>
      <c r="E6" s="37" t="n">
        <f aca="false">D6</f>
        <v>104000</v>
      </c>
      <c r="F6" s="37" t="n">
        <f aca="false">E6</f>
        <v>104000</v>
      </c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40"/>
    </row>
    <row r="7" customFormat="false" ht="12.75" hidden="false" customHeight="false" outlineLevel="0" collapsed="false">
      <c r="A7" s="44"/>
      <c r="B7" s="92" t="n">
        <v>-445</v>
      </c>
      <c r="C7" s="92" t="n">
        <v>-6600</v>
      </c>
      <c r="D7" s="45" t="n">
        <v>-8705</v>
      </c>
      <c r="E7" s="37" t="n">
        <f aca="false">D7</f>
        <v>-8705</v>
      </c>
      <c r="F7" s="37" t="n">
        <f aca="false">E7</f>
        <v>-8705</v>
      </c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40"/>
    </row>
    <row r="8" customFormat="false" ht="12.75" hidden="false" customHeight="false" outlineLevel="0" collapsed="false">
      <c r="A8" s="44" t="s">
        <v>24</v>
      </c>
      <c r="B8" s="93"/>
      <c r="C8" s="92" t="n">
        <v>53518</v>
      </c>
      <c r="D8" s="45" t="n">
        <v>55068</v>
      </c>
      <c r="E8" s="37" t="n">
        <f aca="false">D8</f>
        <v>55068</v>
      </c>
      <c r="F8" s="37" t="n">
        <f aca="false">E8</f>
        <v>55068</v>
      </c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40"/>
    </row>
    <row r="9" customFormat="false" ht="12.75" hidden="false" customHeight="false" outlineLevel="0" collapsed="false">
      <c r="A9" s="44" t="s">
        <v>25</v>
      </c>
      <c r="B9" s="93"/>
      <c r="C9" s="94"/>
      <c r="D9" s="37"/>
      <c r="E9" s="37"/>
      <c r="F9" s="37" t="n">
        <v>10000</v>
      </c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40"/>
    </row>
    <row r="10" customFormat="false" ht="13.5" hidden="false" customHeight="false" outlineLevel="0" collapsed="false">
      <c r="A10" s="44" t="s">
        <v>26</v>
      </c>
      <c r="B10" s="50" t="n">
        <f aca="false">SUM(B6:B9)</f>
        <v>120937</v>
      </c>
      <c r="C10" s="50" t="n">
        <f aca="false">SUM(C6:C9)</f>
        <v>150918</v>
      </c>
      <c r="D10" s="50" t="n">
        <f aca="false">SUM(D6:D9)</f>
        <v>150363</v>
      </c>
      <c r="E10" s="50" t="n">
        <f aca="false">SUM(E6:E9)</f>
        <v>150363</v>
      </c>
      <c r="F10" s="50" t="n">
        <f aca="false">SUM(F6:F9)</f>
        <v>160363</v>
      </c>
      <c r="G10" s="50" t="n">
        <f aca="false">F10</f>
        <v>160363</v>
      </c>
      <c r="H10" s="50" t="n">
        <f aca="false">G10</f>
        <v>160363</v>
      </c>
      <c r="I10" s="50" t="n">
        <f aca="false">H10</f>
        <v>160363</v>
      </c>
      <c r="J10" s="50" t="n">
        <f aca="false">I10</f>
        <v>160363</v>
      </c>
      <c r="K10" s="50" t="n">
        <f aca="false">J10</f>
        <v>160363</v>
      </c>
      <c r="L10" s="50" t="n">
        <f aca="false">K10</f>
        <v>160363</v>
      </c>
      <c r="M10" s="50" t="n">
        <f aca="false">L10</f>
        <v>160363</v>
      </c>
      <c r="N10" s="50" t="n">
        <f aca="false">M10</f>
        <v>160363</v>
      </c>
      <c r="O10" s="50" t="n">
        <f aca="false">N10</f>
        <v>160363</v>
      </c>
      <c r="P10" s="50" t="n">
        <f aca="false">O10</f>
        <v>160363</v>
      </c>
      <c r="Q10" s="50" t="n">
        <f aca="false">P10</f>
        <v>160363</v>
      </c>
      <c r="R10" s="52" t="n">
        <f aca="false">Q10</f>
        <v>160363</v>
      </c>
    </row>
    <row r="11" customFormat="false" ht="13.5" hidden="false" customHeight="false" outlineLevel="0" collapsed="false">
      <c r="A11" s="44"/>
      <c r="B11" s="93"/>
      <c r="C11" s="93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40"/>
    </row>
    <row r="12" customFormat="false" ht="12.75" hidden="false" customHeight="false" outlineLevel="0" collapsed="false">
      <c r="A12" s="27" t="s">
        <v>29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40"/>
    </row>
    <row r="13" customFormat="false" ht="12.75" hidden="false" customHeight="false" outlineLevel="0" collapsed="false">
      <c r="A13" s="44" t="s">
        <v>30</v>
      </c>
      <c r="B13" s="93"/>
      <c r="C13" s="93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40"/>
    </row>
    <row r="14" customFormat="false" ht="12.75" hidden="false" customHeight="false" outlineLevel="0" collapsed="false">
      <c r="A14" s="44" t="s">
        <v>69</v>
      </c>
      <c r="B14" s="93"/>
      <c r="C14" s="93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40"/>
    </row>
    <row r="15" customFormat="false" ht="12.75" hidden="false" customHeight="false" outlineLevel="0" collapsed="false">
      <c r="A15" s="44" t="s">
        <v>70</v>
      </c>
      <c r="B15" s="93"/>
      <c r="C15" s="93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40"/>
    </row>
    <row r="16" customFormat="false" ht="13.5" hidden="false" customHeight="false" outlineLevel="0" collapsed="false">
      <c r="A16" s="44" t="s">
        <v>32</v>
      </c>
      <c r="B16" s="95" t="n">
        <v>501625</v>
      </c>
      <c r="C16" s="95" t="n">
        <v>542331</v>
      </c>
      <c r="D16" s="49" t="n">
        <v>529678</v>
      </c>
      <c r="E16" s="50" t="n">
        <f aca="false">D16*101.1727%</f>
        <v>535889.533906</v>
      </c>
      <c r="F16" s="50" t="n">
        <f aca="false">E16*101%</f>
        <v>541248.42924506</v>
      </c>
      <c r="G16" s="50" t="n">
        <f aca="false">F16*101%</f>
        <v>546660.913537511</v>
      </c>
      <c r="H16" s="50" t="n">
        <f aca="false">G16*101%</f>
        <v>552127.522672886</v>
      </c>
      <c r="I16" s="50" t="n">
        <f aca="false">H16*101%</f>
        <v>557648.797899615</v>
      </c>
      <c r="J16" s="50" t="n">
        <f aca="false">I16*101%</f>
        <v>563225.285878611</v>
      </c>
      <c r="K16" s="50" t="n">
        <f aca="false">J16*101%</f>
        <v>568857.538737397</v>
      </c>
      <c r="L16" s="50" t="n">
        <f aca="false">K16*101%</f>
        <v>574546.114124771</v>
      </c>
      <c r="M16" s="50" t="n">
        <f aca="false">L16*101%</f>
        <v>580291.575266019</v>
      </c>
      <c r="N16" s="50" t="n">
        <f aca="false">M16*101%</f>
        <v>586094.491018679</v>
      </c>
      <c r="O16" s="50" t="n">
        <f aca="false">N16*101%</f>
        <v>591955.435928866</v>
      </c>
      <c r="P16" s="50" t="n">
        <f aca="false">O16*101%</f>
        <v>597874.990288154</v>
      </c>
      <c r="Q16" s="50" t="n">
        <f aca="false">P16*101%</f>
        <v>603853.740191036</v>
      </c>
      <c r="R16" s="52" t="n">
        <f aca="false">Q16*101%</f>
        <v>609892.277592946</v>
      </c>
    </row>
    <row r="17" customFormat="false" ht="13.5" hidden="false" customHeight="false" outlineLevel="0" collapsed="false">
      <c r="A17" s="44"/>
      <c r="B17" s="92"/>
      <c r="C17" s="96" t="n">
        <f aca="false">C16/B16-1</f>
        <v>0.081148268128582</v>
      </c>
      <c r="D17" s="96" t="n">
        <f aca="false">D16/C16-1</f>
        <v>-0.0233307703229209</v>
      </c>
      <c r="E17" s="96" t="n">
        <f aca="false">E16/D16-1</f>
        <v>0.011727</v>
      </c>
      <c r="F17" s="96" t="n">
        <f aca="false">F16/E16-1</f>
        <v>0.01</v>
      </c>
      <c r="G17" s="96" t="n">
        <f aca="false">G16/F16-1</f>
        <v>0.01</v>
      </c>
      <c r="H17" s="96" t="n">
        <f aca="false">H16/G16-1</f>
        <v>0.01</v>
      </c>
      <c r="I17" s="96" t="n">
        <f aca="false">I16/H16-1</f>
        <v>0.01</v>
      </c>
      <c r="J17" s="96" t="n">
        <f aca="false">J16/I16-1</f>
        <v>0.01</v>
      </c>
      <c r="K17" s="96" t="n">
        <f aca="false">K16/J16-1</f>
        <v>0.01</v>
      </c>
      <c r="L17" s="96" t="n">
        <f aca="false">L16/K16-1</f>
        <v>0.01</v>
      </c>
      <c r="M17" s="96" t="n">
        <f aca="false">M16/L16-1</f>
        <v>0.01</v>
      </c>
      <c r="N17" s="96" t="n">
        <f aca="false">N16/M16-1</f>
        <v>0.01</v>
      </c>
      <c r="O17" s="37"/>
      <c r="P17" s="37"/>
      <c r="Q17" s="37"/>
      <c r="R17" s="40"/>
    </row>
    <row r="18" customFormat="false" ht="12.75" hidden="false" customHeight="false" outlineLevel="0" collapsed="false">
      <c r="A18" s="44"/>
      <c r="B18" s="92"/>
      <c r="C18" s="97" t="n">
        <f aca="false">1/1.018^(C3-$B$3)</f>
        <v>0.982318271119843</v>
      </c>
      <c r="D18" s="97" t="n">
        <f aca="false">1/1.018^(D3-$B$3)</f>
        <v>0.964949185775877</v>
      </c>
      <c r="E18" s="97" t="n">
        <f aca="false">1/1.018^(E3-$B$3)</f>
        <v>0.94788721588986</v>
      </c>
      <c r="F18" s="97" t="n">
        <f aca="false">1/1.018^(F3-$B$3)</f>
        <v>0.931126931129528</v>
      </c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40"/>
    </row>
    <row r="19" customFormat="false" ht="12.75" hidden="false" customHeight="false" outlineLevel="0" collapsed="false">
      <c r="A19" s="44"/>
      <c r="B19" s="92"/>
      <c r="C19" s="92"/>
      <c r="D19" s="45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40"/>
    </row>
    <row r="20" customFormat="false" ht="12.75" hidden="false" customHeight="false" outlineLevel="0" collapsed="false">
      <c r="A20" s="27"/>
      <c r="B20" s="37"/>
      <c r="O20" s="37"/>
      <c r="P20" s="37"/>
      <c r="Q20" s="37"/>
      <c r="R20" s="40"/>
    </row>
    <row r="21" customFormat="false" ht="13.5" hidden="false" customHeight="false" outlineLevel="0" collapsed="false">
      <c r="A21" s="27" t="s">
        <v>7</v>
      </c>
      <c r="B21" s="49" t="n">
        <v>28196</v>
      </c>
      <c r="C21" s="49" t="n">
        <v>11158</v>
      </c>
      <c r="D21" s="49" t="n">
        <f aca="false">C21</f>
        <v>11158</v>
      </c>
      <c r="E21" s="50" t="n">
        <f aca="false">D21</f>
        <v>11158</v>
      </c>
      <c r="F21" s="50" t="n">
        <f aca="false">E21</f>
        <v>11158</v>
      </c>
      <c r="G21" s="50" t="n">
        <f aca="false">F21</f>
        <v>11158</v>
      </c>
      <c r="H21" s="50" t="n">
        <f aca="false">G21</f>
        <v>11158</v>
      </c>
      <c r="I21" s="50" t="n">
        <f aca="false">H21</f>
        <v>11158</v>
      </c>
      <c r="J21" s="50" t="n">
        <f aca="false">I21</f>
        <v>11158</v>
      </c>
      <c r="K21" s="50" t="n">
        <f aca="false">J21</f>
        <v>11158</v>
      </c>
      <c r="L21" s="50" t="n">
        <f aca="false">K21</f>
        <v>11158</v>
      </c>
      <c r="M21" s="50" t="n">
        <f aca="false">L21</f>
        <v>11158</v>
      </c>
      <c r="N21" s="50" t="n">
        <f aca="false">M21</f>
        <v>11158</v>
      </c>
      <c r="O21" s="50" t="n">
        <f aca="false">N21</f>
        <v>11158</v>
      </c>
      <c r="P21" s="50" t="n">
        <f aca="false">O21</f>
        <v>11158</v>
      </c>
      <c r="Q21" s="50" t="n">
        <f aca="false">P21</f>
        <v>11158</v>
      </c>
      <c r="R21" s="52" t="n">
        <f aca="false">Q21</f>
        <v>11158</v>
      </c>
    </row>
    <row r="22" customFormat="false" ht="13.5" hidden="false" customHeight="false" outlineLevel="0" collapsed="false">
      <c r="A22" s="2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40"/>
    </row>
    <row r="23" customFormat="false" ht="13.5" hidden="false" customHeight="false" outlineLevel="0" collapsed="false">
      <c r="A23" s="27" t="s">
        <v>8</v>
      </c>
      <c r="B23" s="49" t="n">
        <v>56465</v>
      </c>
      <c r="C23" s="49" t="n">
        <v>56465</v>
      </c>
      <c r="D23" s="49" t="n">
        <f aca="false">C23</f>
        <v>56465</v>
      </c>
      <c r="E23" s="50" t="n">
        <f aca="false">D23</f>
        <v>56465</v>
      </c>
      <c r="F23" s="50" t="n">
        <f aca="false">E23</f>
        <v>56465</v>
      </c>
      <c r="G23" s="50" t="n">
        <f aca="false">F23</f>
        <v>56465</v>
      </c>
      <c r="H23" s="50" t="n">
        <f aca="false">G23</f>
        <v>56465</v>
      </c>
      <c r="I23" s="50" t="n">
        <f aca="false">H23</f>
        <v>56465</v>
      </c>
      <c r="J23" s="50" t="n">
        <f aca="false">I23</f>
        <v>56465</v>
      </c>
      <c r="K23" s="50" t="n">
        <f aca="false">J23</f>
        <v>56465</v>
      </c>
      <c r="L23" s="50" t="n">
        <f aca="false">K23</f>
        <v>56465</v>
      </c>
      <c r="M23" s="50" t="n">
        <f aca="false">L23</f>
        <v>56465</v>
      </c>
      <c r="N23" s="50" t="n">
        <f aca="false">M23</f>
        <v>56465</v>
      </c>
      <c r="O23" s="50" t="n">
        <f aca="false">N23</f>
        <v>56465</v>
      </c>
      <c r="P23" s="50" t="n">
        <f aca="false">O23</f>
        <v>56465</v>
      </c>
      <c r="Q23" s="50" t="n">
        <f aca="false">P23</f>
        <v>56465</v>
      </c>
      <c r="R23" s="52" t="n">
        <f aca="false">Q23</f>
        <v>56465</v>
      </c>
    </row>
    <row r="24" customFormat="false" ht="13.5" hidden="false" customHeight="false" outlineLevel="0" collapsed="false">
      <c r="A24" s="2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40"/>
    </row>
    <row r="25" customFormat="false" ht="13.5" hidden="false" customHeight="false" outlineLevel="0" collapsed="false">
      <c r="A25" s="27" t="s">
        <v>37</v>
      </c>
      <c r="B25" s="50" t="n">
        <v>0</v>
      </c>
      <c r="C25" s="50" t="n">
        <v>0</v>
      </c>
      <c r="D25" s="50" t="n">
        <v>0</v>
      </c>
      <c r="E25" s="50" t="n">
        <f aca="false">D25</f>
        <v>0</v>
      </c>
      <c r="F25" s="50" t="n">
        <f aca="false">E25</f>
        <v>0</v>
      </c>
      <c r="G25" s="50" t="n">
        <f aca="false">F25</f>
        <v>0</v>
      </c>
      <c r="H25" s="50" t="n">
        <f aca="false">G25</f>
        <v>0</v>
      </c>
      <c r="I25" s="50" t="n">
        <f aca="false">H25</f>
        <v>0</v>
      </c>
      <c r="J25" s="50" t="n">
        <f aca="false">I25</f>
        <v>0</v>
      </c>
      <c r="K25" s="50" t="n">
        <f aca="false">J25</f>
        <v>0</v>
      </c>
      <c r="L25" s="50" t="n">
        <f aca="false">K25</f>
        <v>0</v>
      </c>
      <c r="M25" s="50" t="n">
        <f aca="false">L25</f>
        <v>0</v>
      </c>
      <c r="N25" s="50" t="n">
        <f aca="false">M25</f>
        <v>0</v>
      </c>
      <c r="O25" s="50" t="n">
        <f aca="false">N25</f>
        <v>0</v>
      </c>
      <c r="P25" s="50" t="n">
        <f aca="false">O25</f>
        <v>0</v>
      </c>
      <c r="Q25" s="50" t="n">
        <f aca="false">P25</f>
        <v>0</v>
      </c>
      <c r="R25" s="52" t="n">
        <f aca="false">Q25</f>
        <v>0</v>
      </c>
    </row>
    <row r="26" customFormat="false" ht="13.5" hidden="false" customHeight="false" outlineLevel="0" collapsed="false">
      <c r="A26" s="2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40"/>
    </row>
    <row r="27" customFormat="false" ht="12.75" hidden="false" customHeight="false" outlineLevel="0" collapsed="false">
      <c r="A27" s="27" t="s">
        <v>39</v>
      </c>
      <c r="B27" s="45" t="n">
        <v>73000</v>
      </c>
      <c r="C27" s="45" t="n">
        <v>91787</v>
      </c>
      <c r="D27" s="45" t="n">
        <v>91157</v>
      </c>
      <c r="E27" s="37" t="n">
        <f aca="false">D27</f>
        <v>91157</v>
      </c>
      <c r="F27" s="37" t="n">
        <f aca="false">E27</f>
        <v>91157</v>
      </c>
      <c r="G27" s="37" t="n">
        <f aca="false">F27</f>
        <v>91157</v>
      </c>
      <c r="H27" s="37" t="n">
        <f aca="false">G27</f>
        <v>91157</v>
      </c>
      <c r="I27" s="37" t="n">
        <f aca="false">H27</f>
        <v>91157</v>
      </c>
      <c r="J27" s="37" t="n">
        <f aca="false">I27</f>
        <v>91157</v>
      </c>
      <c r="K27" s="37" t="n">
        <f aca="false">J27</f>
        <v>91157</v>
      </c>
      <c r="L27" s="37" t="n">
        <v>0</v>
      </c>
      <c r="M27" s="37" t="n">
        <f aca="false">L27</f>
        <v>0</v>
      </c>
      <c r="N27" s="37" t="n">
        <f aca="false">M27</f>
        <v>0</v>
      </c>
      <c r="O27" s="37" t="n">
        <f aca="false">N27</f>
        <v>0</v>
      </c>
      <c r="P27" s="37" t="n">
        <f aca="false">O27</f>
        <v>0</v>
      </c>
      <c r="Q27" s="37" t="n">
        <f aca="false">P27</f>
        <v>0</v>
      </c>
      <c r="R27" s="40" t="n">
        <f aca="false">Q27</f>
        <v>0</v>
      </c>
    </row>
    <row r="28" customFormat="false" ht="12.75" hidden="false" customHeight="false" outlineLevel="0" collapsed="false">
      <c r="A28" s="2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40"/>
    </row>
    <row r="29" customFormat="false" ht="12.75" hidden="false" customHeight="false" outlineLevel="0" collapsed="false">
      <c r="A29" s="27" t="s">
        <v>33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40"/>
    </row>
    <row r="30" customFormat="false" ht="12.75" hidden="false" customHeight="false" outlineLevel="0" collapsed="false">
      <c r="A30" s="44" t="s">
        <v>34</v>
      </c>
      <c r="B30" s="37"/>
      <c r="C30" s="37"/>
      <c r="D30" s="37" t="n">
        <f aca="false">D32-D31</f>
        <v>49020</v>
      </c>
      <c r="E30" s="37" t="n">
        <f aca="false">E32-E31</f>
        <v>35500</v>
      </c>
      <c r="F30" s="37" t="n">
        <v>-69900</v>
      </c>
      <c r="G30" s="37" t="n">
        <v>-69900</v>
      </c>
      <c r="H30" s="37" t="n">
        <v>-69900</v>
      </c>
      <c r="I30" s="37" t="n">
        <v>-21000</v>
      </c>
      <c r="J30" s="37" t="n">
        <v>-18000</v>
      </c>
      <c r="K30" s="37" t="n">
        <v>-15000</v>
      </c>
      <c r="L30" s="37" t="n">
        <v>-13000</v>
      </c>
      <c r="M30" s="37" t="n">
        <v>-12000</v>
      </c>
      <c r="N30" s="37" t="n">
        <v>-12000</v>
      </c>
      <c r="O30" s="37" t="n">
        <v>-12000</v>
      </c>
      <c r="P30" s="37" t="n">
        <v>-12000</v>
      </c>
      <c r="Q30" s="37" t="n">
        <v>-12000</v>
      </c>
      <c r="R30" s="40" t="n">
        <v>-12000</v>
      </c>
    </row>
    <row r="31" customFormat="false" ht="12.75" hidden="false" customHeight="false" outlineLevel="0" collapsed="false">
      <c r="A31" s="44" t="s">
        <v>71</v>
      </c>
      <c r="B31" s="37"/>
      <c r="C31" s="37"/>
      <c r="D31" s="37" t="n">
        <f aca="false">55260+42520</f>
        <v>97780</v>
      </c>
      <c r="E31" s="37" t="n">
        <f aca="false">(4*2340)+(28800+3750)+37590</f>
        <v>79500</v>
      </c>
      <c r="F31" s="37" t="n">
        <f aca="false">((28800+3750)+37350)</f>
        <v>69900</v>
      </c>
      <c r="G31" s="37" t="n">
        <f aca="false">((28800+3750)+37350)</f>
        <v>69900</v>
      </c>
      <c r="H31" s="37" t="n">
        <f aca="false">((28800+3750)+37350)</f>
        <v>69900</v>
      </c>
      <c r="I31" s="37" t="n">
        <f aca="false">((28800+3750)+37350)</f>
        <v>69900</v>
      </c>
      <c r="J31" s="37" t="n">
        <f aca="false">((28800+3750)+37080)</f>
        <v>69630</v>
      </c>
      <c r="K31" s="37" t="n">
        <f aca="false">((28800+3750)+36850)</f>
        <v>69400</v>
      </c>
      <c r="L31" s="37" t="n">
        <f aca="false">((28800+3750)+36850)</f>
        <v>69400</v>
      </c>
      <c r="M31" s="37" t="n">
        <f aca="false">((28800+3750)+36300)</f>
        <v>68850</v>
      </c>
      <c r="N31" s="37" t="n">
        <f aca="false">((28800+3750)+36300)</f>
        <v>68850</v>
      </c>
      <c r="O31" s="37" t="n">
        <f aca="false">((28800+3750)+36000)</f>
        <v>68550</v>
      </c>
      <c r="P31" s="37" t="n">
        <f aca="false">((28800+3750)+36000)</f>
        <v>68550</v>
      </c>
      <c r="Q31" s="37" t="n">
        <f aca="false">((28800+3750)+36000)</f>
        <v>68550</v>
      </c>
      <c r="R31" s="40" t="n">
        <f aca="false">36000</f>
        <v>36000</v>
      </c>
    </row>
    <row r="32" customFormat="false" ht="13.5" hidden="false" customHeight="false" outlineLevel="0" collapsed="false">
      <c r="A32" s="44" t="s">
        <v>36</v>
      </c>
      <c r="B32" s="98"/>
      <c r="C32" s="49" t="n">
        <f aca="false">D32</f>
        <v>146800</v>
      </c>
      <c r="D32" s="49" t="n">
        <v>146800</v>
      </c>
      <c r="E32" s="49" t="n">
        <v>115000</v>
      </c>
      <c r="F32" s="50" t="n">
        <f aca="false">SUM(F30:F31)</f>
        <v>0</v>
      </c>
      <c r="G32" s="50" t="n">
        <f aca="false">SUM(G30:G31)</f>
        <v>0</v>
      </c>
      <c r="H32" s="50" t="n">
        <f aca="false">SUM(H30:H31)</f>
        <v>0</v>
      </c>
      <c r="I32" s="50" t="n">
        <f aca="false">SUM(I30:I31)</f>
        <v>48900</v>
      </c>
      <c r="J32" s="50" t="n">
        <f aca="false">SUM(J30:J31)</f>
        <v>51630</v>
      </c>
      <c r="K32" s="50" t="n">
        <f aca="false">SUM(K30:K31)</f>
        <v>54400</v>
      </c>
      <c r="L32" s="50" t="n">
        <f aca="false">SUM(L30:L31)</f>
        <v>56400</v>
      </c>
      <c r="M32" s="50" t="n">
        <f aca="false">SUM(M30:M31)</f>
        <v>56850</v>
      </c>
      <c r="N32" s="50" t="n">
        <f aca="false">SUM(N30:N31)</f>
        <v>56850</v>
      </c>
      <c r="O32" s="50" t="n">
        <f aca="false">SUM(O30:O31)</f>
        <v>56550</v>
      </c>
      <c r="P32" s="50" t="n">
        <f aca="false">SUM(P30:P31)</f>
        <v>56550</v>
      </c>
      <c r="Q32" s="50" t="n">
        <f aca="false">SUM(Q30:Q31)</f>
        <v>56550</v>
      </c>
      <c r="R32" s="52" t="n">
        <f aca="false">SUM(R30:R31)</f>
        <v>24000</v>
      </c>
    </row>
    <row r="33" customFormat="false" ht="13.5" hidden="false" customHeight="false" outlineLevel="0" collapsed="false">
      <c r="A33" s="2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40"/>
    </row>
    <row r="34" customFormat="false" ht="13.5" hidden="false" customHeight="false" outlineLevel="0" collapsed="false">
      <c r="A34" s="27" t="s">
        <v>65</v>
      </c>
      <c r="B34" s="50" t="n">
        <v>0</v>
      </c>
      <c r="C34" s="50" t="n">
        <v>0</v>
      </c>
      <c r="D34" s="50" t="n">
        <v>0</v>
      </c>
      <c r="E34" s="50" t="n">
        <f aca="false">D34</f>
        <v>0</v>
      </c>
      <c r="F34" s="50" t="n">
        <f aca="false">E34</f>
        <v>0</v>
      </c>
      <c r="G34" s="50" t="n">
        <f aca="false">F34</f>
        <v>0</v>
      </c>
      <c r="H34" s="50" t="n">
        <f aca="false">G34</f>
        <v>0</v>
      </c>
      <c r="I34" s="50" t="n">
        <f aca="false">H34</f>
        <v>0</v>
      </c>
      <c r="J34" s="50" t="n">
        <f aca="false">I34</f>
        <v>0</v>
      </c>
      <c r="K34" s="50" t="n">
        <f aca="false">J34</f>
        <v>0</v>
      </c>
      <c r="L34" s="50" t="n">
        <f aca="false">K34</f>
        <v>0</v>
      </c>
      <c r="M34" s="50" t="n">
        <f aca="false">L34</f>
        <v>0</v>
      </c>
      <c r="N34" s="50" t="n">
        <f aca="false">M34</f>
        <v>0</v>
      </c>
      <c r="O34" s="50" t="n">
        <f aca="false">N34</f>
        <v>0</v>
      </c>
      <c r="P34" s="50" t="n">
        <f aca="false">O34</f>
        <v>0</v>
      </c>
      <c r="Q34" s="50" t="n">
        <f aca="false">P34</f>
        <v>0</v>
      </c>
      <c r="R34" s="52" t="n">
        <f aca="false">Q34</f>
        <v>0</v>
      </c>
    </row>
    <row r="35" customFormat="false" ht="13.5" hidden="false" customHeight="false" outlineLevel="0" collapsed="false">
      <c r="A35" s="2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40"/>
    </row>
    <row r="36" customFormat="false" ht="12.75" hidden="false" customHeight="false" outlineLevel="0" collapsed="false">
      <c r="A36" s="27" t="s">
        <v>72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40"/>
    </row>
    <row r="37" customFormat="false" ht="12.75" hidden="false" customHeight="false" outlineLevel="0" collapsed="false">
      <c r="A37" s="44" t="s">
        <v>73</v>
      </c>
      <c r="B37" s="93"/>
      <c r="C37" s="92" t="n">
        <v>32360</v>
      </c>
      <c r="D37" s="82" t="n">
        <v>12667</v>
      </c>
      <c r="E37" s="37" t="n">
        <f aca="false">D37</f>
        <v>12667</v>
      </c>
      <c r="F37" s="37" t="n">
        <f aca="false">E37</f>
        <v>12667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37" t="n">
        <v>0</v>
      </c>
      <c r="M37" s="37" t="n">
        <v>0</v>
      </c>
      <c r="N37" s="37" t="n">
        <v>0</v>
      </c>
      <c r="O37" s="37" t="n">
        <v>0</v>
      </c>
      <c r="P37" s="37" t="n">
        <v>0</v>
      </c>
      <c r="Q37" s="37" t="n">
        <v>0</v>
      </c>
      <c r="R37" s="40" t="n">
        <v>0</v>
      </c>
    </row>
    <row r="38" customFormat="false" ht="12.75" hidden="false" customHeight="false" outlineLevel="0" collapsed="false">
      <c r="A38" s="44" t="s">
        <v>74</v>
      </c>
      <c r="B38" s="93"/>
      <c r="C38" s="92" t="n">
        <v>41864</v>
      </c>
      <c r="D38" s="82" t="n">
        <v>10005</v>
      </c>
      <c r="E38" s="37" t="n">
        <f aca="false">D38</f>
        <v>10005</v>
      </c>
      <c r="F38" s="37" t="n">
        <f aca="false">E38</f>
        <v>10005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37" t="n">
        <v>0</v>
      </c>
      <c r="M38" s="37" t="n">
        <v>0</v>
      </c>
      <c r="N38" s="37" t="n">
        <v>0</v>
      </c>
      <c r="O38" s="37" t="n">
        <v>0</v>
      </c>
      <c r="P38" s="37" t="n">
        <v>0</v>
      </c>
      <c r="Q38" s="37" t="n">
        <v>0</v>
      </c>
      <c r="R38" s="40" t="n">
        <v>0</v>
      </c>
    </row>
    <row r="39" customFormat="false" ht="13.5" hidden="false" customHeight="false" outlineLevel="0" collapsed="false">
      <c r="A39" s="44" t="s">
        <v>75</v>
      </c>
      <c r="B39" s="98" t="n">
        <v>0</v>
      </c>
      <c r="C39" s="99" t="n">
        <f aca="false">SUM(C37:C38)</f>
        <v>74224</v>
      </c>
      <c r="D39" s="99" t="n">
        <f aca="false">SUM(D37:D38)</f>
        <v>22672</v>
      </c>
      <c r="E39" s="100" t="n">
        <f aca="false">SUM(E37:E38)</f>
        <v>22672</v>
      </c>
      <c r="F39" s="100" t="n">
        <f aca="false">SUM(F37:F38)</f>
        <v>22672</v>
      </c>
      <c r="G39" s="100" t="n">
        <f aca="false">SUM(G37:G38)</f>
        <v>0</v>
      </c>
      <c r="H39" s="100" t="n">
        <f aca="false">SUM(H37:H38)</f>
        <v>0</v>
      </c>
      <c r="I39" s="100" t="n">
        <f aca="false">SUM(I37:I38)</f>
        <v>0</v>
      </c>
      <c r="J39" s="100" t="n">
        <f aca="false">SUM(J37:J38)</f>
        <v>0</v>
      </c>
      <c r="K39" s="100" t="n">
        <f aca="false">SUM(K37:K38)</f>
        <v>0</v>
      </c>
      <c r="L39" s="100" t="n">
        <f aca="false">SUM(L37:L38)</f>
        <v>0</v>
      </c>
      <c r="M39" s="100" t="n">
        <f aca="false">SUM(M37:M38)</f>
        <v>0</v>
      </c>
      <c r="N39" s="100" t="n">
        <f aca="false">SUM(N37:N38)</f>
        <v>0</v>
      </c>
      <c r="O39" s="100" t="n">
        <f aca="false">SUM(O37:O38)</f>
        <v>0</v>
      </c>
      <c r="P39" s="100" t="n">
        <f aca="false">SUM(P37:P38)</f>
        <v>0</v>
      </c>
      <c r="Q39" s="100" t="n">
        <f aca="false">SUM(Q37:Q38)</f>
        <v>0</v>
      </c>
      <c r="R39" s="101" t="n">
        <f aca="false">SUM(R37:R38)</f>
        <v>0</v>
      </c>
    </row>
    <row r="40" customFormat="false" ht="14.25" hidden="false" customHeight="false" outlineLevel="0" collapsed="false">
      <c r="A40" s="58"/>
      <c r="B40" s="102"/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3"/>
    </row>
    <row r="42" customFormat="false" ht="13.5" hidden="false" customHeight="false" outlineLevel="0" collapsed="false"/>
    <row r="43" customFormat="false" ht="12.75" hidden="false" customHeight="false" outlineLevel="0" collapsed="false">
      <c r="A43" s="24" t="s">
        <v>40</v>
      </c>
      <c r="B43" s="90"/>
      <c r="C43" s="90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6"/>
    </row>
    <row r="44" customFormat="false" ht="12.75" hidden="false" customHeight="false" outlineLevel="0" collapsed="false">
      <c r="A44" s="27"/>
      <c r="B44" s="31"/>
      <c r="C44" s="31"/>
      <c r="D44" s="63" t="n">
        <v>2000</v>
      </c>
      <c r="E44" s="63" t="n">
        <v>2001</v>
      </c>
      <c r="F44" s="63" t="n">
        <v>2002</v>
      </c>
      <c r="G44" s="63" t="n">
        <v>2003</v>
      </c>
      <c r="H44" s="63" t="n">
        <v>2004</v>
      </c>
      <c r="I44" s="63" t="n">
        <v>2005</v>
      </c>
      <c r="J44" s="63" t="n">
        <v>2006</v>
      </c>
      <c r="K44" s="63" t="n">
        <v>2007</v>
      </c>
      <c r="L44" s="63" t="n">
        <v>2008</v>
      </c>
      <c r="M44" s="63" t="n">
        <v>2009</v>
      </c>
      <c r="N44" s="63" t="n">
        <v>2010</v>
      </c>
      <c r="O44" s="63" t="n">
        <v>2011</v>
      </c>
      <c r="P44" s="63" t="n">
        <v>2012</v>
      </c>
      <c r="Q44" s="63" t="n">
        <v>2013</v>
      </c>
      <c r="R44" s="65" t="n">
        <v>2014</v>
      </c>
    </row>
    <row r="45" customFormat="false" ht="12.75" hidden="false" customHeight="false" outlineLevel="0" collapsed="false">
      <c r="A45" s="27" t="s">
        <v>21</v>
      </c>
      <c r="B45" s="31"/>
      <c r="C45" s="31"/>
      <c r="D45" s="66" t="n">
        <v>1</v>
      </c>
      <c r="E45" s="66" t="n">
        <f aca="false">E10/D10</f>
        <v>1</v>
      </c>
      <c r="F45" s="66" t="n">
        <f aca="false">F10/E10</f>
        <v>1.06650572281745</v>
      </c>
      <c r="G45" s="66" t="n">
        <f aca="false">G10/F10</f>
        <v>1</v>
      </c>
      <c r="H45" s="66" t="n">
        <f aca="false">H10/G10</f>
        <v>1</v>
      </c>
      <c r="I45" s="66" t="n">
        <f aca="false">I10/H10</f>
        <v>1</v>
      </c>
      <c r="J45" s="66" t="n">
        <f aca="false">J10/I10</f>
        <v>1</v>
      </c>
      <c r="K45" s="66" t="n">
        <f aca="false">K10/J10</f>
        <v>1</v>
      </c>
      <c r="L45" s="66" t="n">
        <f aca="false">L10/K10</f>
        <v>1</v>
      </c>
      <c r="M45" s="66" t="n">
        <f aca="false">M10/L10</f>
        <v>1</v>
      </c>
      <c r="N45" s="66" t="n">
        <f aca="false">N10/M10</f>
        <v>1</v>
      </c>
      <c r="O45" s="66" t="n">
        <f aca="false">O10/N10</f>
        <v>1</v>
      </c>
      <c r="P45" s="66" t="n">
        <f aca="false">P10/O10</f>
        <v>1</v>
      </c>
      <c r="Q45" s="66" t="n">
        <f aca="false">Q10/P10</f>
        <v>1</v>
      </c>
      <c r="R45" s="70" t="n">
        <f aca="false">R10/Q10</f>
        <v>1</v>
      </c>
    </row>
    <row r="46" customFormat="false" ht="12.75" hidden="false" customHeight="false" outlineLevel="0" collapsed="false">
      <c r="A46" s="27" t="s">
        <v>29</v>
      </c>
      <c r="B46" s="31"/>
      <c r="C46" s="31"/>
      <c r="D46" s="66" t="n">
        <v>1</v>
      </c>
      <c r="E46" s="66" t="n">
        <f aca="false">E16/D16</f>
        <v>1.011727</v>
      </c>
      <c r="F46" s="66" t="n">
        <f aca="false">F16/E16</f>
        <v>1.01</v>
      </c>
      <c r="G46" s="66" t="n">
        <f aca="false">G16/F16</f>
        <v>1.01</v>
      </c>
      <c r="H46" s="66" t="n">
        <f aca="false">H16/G16</f>
        <v>1.01</v>
      </c>
      <c r="I46" s="66" t="n">
        <f aca="false">I16/H16</f>
        <v>1.01</v>
      </c>
      <c r="J46" s="66" t="n">
        <f aca="false">J16/I16</f>
        <v>1.01</v>
      </c>
      <c r="K46" s="66" t="n">
        <f aca="false">K16/J16</f>
        <v>1.01</v>
      </c>
      <c r="L46" s="66" t="n">
        <f aca="false">L16/K16</f>
        <v>1.01</v>
      </c>
      <c r="M46" s="66" t="n">
        <f aca="false">M16/L16</f>
        <v>1.01</v>
      </c>
      <c r="N46" s="66" t="n">
        <f aca="false">N16/M16</f>
        <v>1.01</v>
      </c>
      <c r="O46" s="66" t="n">
        <f aca="false">O16/N16</f>
        <v>1.01</v>
      </c>
      <c r="P46" s="66" t="n">
        <f aca="false">P16/O16</f>
        <v>1.01</v>
      </c>
      <c r="Q46" s="66" t="n">
        <f aca="false">Q16/P16</f>
        <v>1.01</v>
      </c>
      <c r="R46" s="70" t="n">
        <f aca="false">R16/Q16</f>
        <v>1.01</v>
      </c>
    </row>
    <row r="47" customFormat="false" ht="12.75" hidden="false" customHeight="false" outlineLevel="0" collapsed="false">
      <c r="A47" s="27" t="s">
        <v>7</v>
      </c>
      <c r="B47" s="31"/>
      <c r="C47" s="31"/>
      <c r="D47" s="66" t="n">
        <v>1</v>
      </c>
      <c r="E47" s="66" t="n">
        <f aca="false">E21/D21</f>
        <v>1</v>
      </c>
      <c r="F47" s="66" t="n">
        <f aca="false">F21/E21</f>
        <v>1</v>
      </c>
      <c r="G47" s="66" t="n">
        <f aca="false">G21/F21</f>
        <v>1</v>
      </c>
      <c r="H47" s="66" t="n">
        <f aca="false">H21/G21</f>
        <v>1</v>
      </c>
      <c r="I47" s="66" t="n">
        <f aca="false">I21/H21</f>
        <v>1</v>
      </c>
      <c r="J47" s="66" t="n">
        <f aca="false">J21/I21</f>
        <v>1</v>
      </c>
      <c r="K47" s="66" t="n">
        <f aca="false">K21/J21</f>
        <v>1</v>
      </c>
      <c r="L47" s="66" t="n">
        <f aca="false">L21/K21</f>
        <v>1</v>
      </c>
      <c r="M47" s="66" t="n">
        <f aca="false">M21/L21</f>
        <v>1</v>
      </c>
      <c r="N47" s="66" t="n">
        <f aca="false">N21/M21</f>
        <v>1</v>
      </c>
      <c r="O47" s="66" t="n">
        <f aca="false">O21/N21</f>
        <v>1</v>
      </c>
      <c r="P47" s="66" t="n">
        <f aca="false">P21/O21</f>
        <v>1</v>
      </c>
      <c r="Q47" s="66" t="n">
        <f aca="false">Q21/P21</f>
        <v>1</v>
      </c>
      <c r="R47" s="70" t="n">
        <f aca="false">R21/Q21</f>
        <v>1</v>
      </c>
    </row>
    <row r="48" customFormat="false" ht="12.75" hidden="false" customHeight="false" outlineLevel="0" collapsed="false">
      <c r="A48" s="27" t="s">
        <v>8</v>
      </c>
      <c r="B48" s="31"/>
      <c r="C48" s="31"/>
      <c r="D48" s="66" t="n">
        <v>1</v>
      </c>
      <c r="E48" s="66" t="n">
        <f aca="false">E23/D23</f>
        <v>1</v>
      </c>
      <c r="F48" s="66" t="n">
        <f aca="false">F23/E23</f>
        <v>1</v>
      </c>
      <c r="G48" s="66" t="n">
        <f aca="false">G23/F23</f>
        <v>1</v>
      </c>
      <c r="H48" s="66" t="n">
        <f aca="false">H23/G23</f>
        <v>1</v>
      </c>
      <c r="I48" s="66" t="n">
        <f aca="false">I23/H23</f>
        <v>1</v>
      </c>
      <c r="J48" s="66" t="n">
        <f aca="false">J23/I23</f>
        <v>1</v>
      </c>
      <c r="K48" s="66" t="n">
        <f aca="false">K23/J23</f>
        <v>1</v>
      </c>
      <c r="L48" s="66" t="n">
        <f aca="false">L23/K23</f>
        <v>1</v>
      </c>
      <c r="M48" s="66" t="n">
        <f aca="false">M23/L23</f>
        <v>1</v>
      </c>
      <c r="N48" s="66" t="n">
        <f aca="false">N23/M23</f>
        <v>1</v>
      </c>
      <c r="O48" s="66" t="n">
        <f aca="false">O23/N23</f>
        <v>1</v>
      </c>
      <c r="P48" s="66" t="n">
        <f aca="false">P23/O23</f>
        <v>1</v>
      </c>
      <c r="Q48" s="66" t="n">
        <f aca="false">Q23/P23</f>
        <v>1</v>
      </c>
      <c r="R48" s="70" t="n">
        <f aca="false">R23/Q23</f>
        <v>1</v>
      </c>
    </row>
    <row r="49" customFormat="false" ht="12.75" hidden="false" customHeight="false" outlineLevel="0" collapsed="false">
      <c r="A49" s="27" t="s">
        <v>37</v>
      </c>
      <c r="B49" s="31"/>
      <c r="C49" s="31"/>
      <c r="D49" s="66" t="n">
        <v>1</v>
      </c>
      <c r="E49" s="66" t="n">
        <f aca="false">D49</f>
        <v>1</v>
      </c>
      <c r="F49" s="66" t="n">
        <f aca="false">E49</f>
        <v>1</v>
      </c>
      <c r="G49" s="66" t="n">
        <f aca="false">F49</f>
        <v>1</v>
      </c>
      <c r="H49" s="66" t="n">
        <f aca="false">G49</f>
        <v>1</v>
      </c>
      <c r="I49" s="66" t="n">
        <f aca="false">H49</f>
        <v>1</v>
      </c>
      <c r="J49" s="66" t="n">
        <f aca="false">I49</f>
        <v>1</v>
      </c>
      <c r="K49" s="66" t="n">
        <f aca="false">J49</f>
        <v>1</v>
      </c>
      <c r="L49" s="66" t="n">
        <f aca="false">K49</f>
        <v>1</v>
      </c>
      <c r="M49" s="66" t="n">
        <f aca="false">L49</f>
        <v>1</v>
      </c>
      <c r="N49" s="66" t="n">
        <f aca="false">M49</f>
        <v>1</v>
      </c>
      <c r="O49" s="66" t="n">
        <f aca="false">N49</f>
        <v>1</v>
      </c>
      <c r="P49" s="66" t="n">
        <f aca="false">O49</f>
        <v>1</v>
      </c>
      <c r="Q49" s="66" t="n">
        <f aca="false">P49</f>
        <v>1</v>
      </c>
      <c r="R49" s="70" t="n">
        <f aca="false">Q49</f>
        <v>1</v>
      </c>
    </row>
    <row r="50" customFormat="false" ht="12.75" hidden="false" customHeight="false" outlineLevel="0" collapsed="false">
      <c r="A50" s="27" t="s">
        <v>39</v>
      </c>
      <c r="B50" s="31"/>
      <c r="C50" s="31"/>
      <c r="D50" s="66" t="n">
        <v>1</v>
      </c>
      <c r="E50" s="66" t="n">
        <f aca="false">E27/D27</f>
        <v>1</v>
      </c>
      <c r="F50" s="66" t="n">
        <f aca="false">F27/E27</f>
        <v>1</v>
      </c>
      <c r="G50" s="66" t="n">
        <f aca="false">G27/F27</f>
        <v>1</v>
      </c>
      <c r="H50" s="66" t="n">
        <f aca="false">H27/G27</f>
        <v>1</v>
      </c>
      <c r="I50" s="66" t="n">
        <f aca="false">I27/H27</f>
        <v>1</v>
      </c>
      <c r="J50" s="66" t="n">
        <f aca="false">J27/I27</f>
        <v>1</v>
      </c>
      <c r="K50" s="66" t="n">
        <f aca="false">K27/J27</f>
        <v>1</v>
      </c>
      <c r="L50" s="66" t="n">
        <f aca="false">L27/K27</f>
        <v>0</v>
      </c>
      <c r="M50" s="66" t="n">
        <v>0</v>
      </c>
      <c r="N50" s="66" t="n">
        <v>0</v>
      </c>
      <c r="O50" s="66" t="n">
        <v>0</v>
      </c>
      <c r="P50" s="66" t="n">
        <v>0</v>
      </c>
      <c r="Q50" s="66" t="n">
        <v>0</v>
      </c>
      <c r="R50" s="70" t="n">
        <v>0</v>
      </c>
    </row>
    <row r="51" customFormat="false" ht="12.75" hidden="false" customHeight="false" outlineLevel="0" collapsed="false">
      <c r="A51" s="27" t="s">
        <v>33</v>
      </c>
      <c r="B51" s="31"/>
      <c r="C51" s="31"/>
      <c r="D51" s="66" t="n">
        <v>1</v>
      </c>
      <c r="E51" s="66" t="n">
        <f aca="false">E32/D32</f>
        <v>0.783378746594005</v>
      </c>
      <c r="F51" s="66" t="n">
        <f aca="false">F32/E32</f>
        <v>0</v>
      </c>
      <c r="G51" s="66" t="e">
        <f aca="false">G32/F32</f>
        <v>#DIV/0!</v>
      </c>
      <c r="H51" s="66" t="e">
        <f aca="false">H32/G32</f>
        <v>#DIV/0!</v>
      </c>
      <c r="I51" s="66" t="e">
        <f aca="false">I32/H32</f>
        <v>#DIV/0!</v>
      </c>
      <c r="J51" s="66" t="n">
        <f aca="false">J32/I32</f>
        <v>1.0558282208589</v>
      </c>
      <c r="K51" s="66" t="n">
        <f aca="false">K32/J32</f>
        <v>1.0536509781135</v>
      </c>
      <c r="L51" s="66" t="n">
        <f aca="false">L32/K32</f>
        <v>1.03676470588235</v>
      </c>
      <c r="M51" s="66" t="n">
        <f aca="false">M32/L32</f>
        <v>1.00797872340426</v>
      </c>
      <c r="N51" s="66" t="n">
        <f aca="false">N32/M32</f>
        <v>1</v>
      </c>
      <c r="O51" s="66" t="n">
        <f aca="false">O32/N32</f>
        <v>0.994722955145119</v>
      </c>
      <c r="P51" s="66" t="n">
        <f aca="false">P32/O32</f>
        <v>1</v>
      </c>
      <c r="Q51" s="66" t="n">
        <f aca="false">Q32/P32</f>
        <v>1</v>
      </c>
      <c r="R51" s="70" t="n">
        <f aca="false">R32/Q32</f>
        <v>0.424403183023873</v>
      </c>
    </row>
    <row r="52" customFormat="false" ht="12.75" hidden="false" customHeight="false" outlineLevel="0" collapsed="false">
      <c r="A52" s="27" t="s">
        <v>65</v>
      </c>
      <c r="B52" s="31"/>
      <c r="C52" s="31"/>
      <c r="D52" s="66" t="n">
        <v>1</v>
      </c>
      <c r="E52" s="66" t="n">
        <f aca="false">D52</f>
        <v>1</v>
      </c>
      <c r="F52" s="66" t="n">
        <f aca="false">E52</f>
        <v>1</v>
      </c>
      <c r="G52" s="66" t="n">
        <f aca="false">F52</f>
        <v>1</v>
      </c>
      <c r="H52" s="66" t="n">
        <f aca="false">G52</f>
        <v>1</v>
      </c>
      <c r="I52" s="66" t="n">
        <f aca="false">H52</f>
        <v>1</v>
      </c>
      <c r="J52" s="66" t="n">
        <f aca="false">I52</f>
        <v>1</v>
      </c>
      <c r="K52" s="66" t="n">
        <f aca="false">J52</f>
        <v>1</v>
      </c>
      <c r="L52" s="66" t="n">
        <f aca="false">K52</f>
        <v>1</v>
      </c>
      <c r="M52" s="66" t="n">
        <f aca="false">L52</f>
        <v>1</v>
      </c>
      <c r="N52" s="66" t="n">
        <f aca="false">M52</f>
        <v>1</v>
      </c>
      <c r="O52" s="66" t="n">
        <f aca="false">N52</f>
        <v>1</v>
      </c>
      <c r="P52" s="66" t="n">
        <f aca="false">O52</f>
        <v>1</v>
      </c>
      <c r="Q52" s="66" t="n">
        <f aca="false">P52</f>
        <v>1</v>
      </c>
      <c r="R52" s="70" t="n">
        <f aca="false">Q52</f>
        <v>1</v>
      </c>
    </row>
    <row r="53" customFormat="false" ht="13.5" hidden="false" customHeight="false" outlineLevel="0" collapsed="false">
      <c r="A53" s="58" t="s">
        <v>72</v>
      </c>
      <c r="B53" s="102"/>
      <c r="C53" s="102"/>
      <c r="D53" s="72" t="n">
        <v>1</v>
      </c>
      <c r="E53" s="72" t="n">
        <f aca="false">E39/D39</f>
        <v>1</v>
      </c>
      <c r="F53" s="72" t="n">
        <f aca="false">F39/E39</f>
        <v>1</v>
      </c>
      <c r="G53" s="72" t="n">
        <f aca="false">G39/F39</f>
        <v>0</v>
      </c>
      <c r="H53" s="72" t="n">
        <f aca="false">G53</f>
        <v>0</v>
      </c>
      <c r="I53" s="72" t="n">
        <f aca="false">H53</f>
        <v>0</v>
      </c>
      <c r="J53" s="72" t="n">
        <f aca="false">I53</f>
        <v>0</v>
      </c>
      <c r="K53" s="72" t="n">
        <f aca="false">J53</f>
        <v>0</v>
      </c>
      <c r="L53" s="72" t="n">
        <f aca="false">K53</f>
        <v>0</v>
      </c>
      <c r="M53" s="72" t="n">
        <f aca="false">L53</f>
        <v>0</v>
      </c>
      <c r="N53" s="72" t="n">
        <f aca="false">M53</f>
        <v>0</v>
      </c>
      <c r="O53" s="72" t="n">
        <f aca="false">N53</f>
        <v>0</v>
      </c>
      <c r="P53" s="72" t="n">
        <f aca="false">O53</f>
        <v>0</v>
      </c>
      <c r="Q53" s="72" t="n">
        <f aca="false">P53</f>
        <v>0</v>
      </c>
      <c r="R53" s="76" t="n">
        <f aca="false">Q53</f>
        <v>0</v>
      </c>
    </row>
    <row r="54" customFormat="false" ht="13.5" hidden="false" customHeight="false" outlineLevel="0" collapsed="false"/>
    <row r="55" customFormat="false" ht="12.75" hidden="false" customHeight="false" outlineLevel="0" collapsed="false">
      <c r="A55" s="24" t="s">
        <v>43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6"/>
    </row>
    <row r="56" customFormat="false" ht="12.75" hidden="false" customHeight="false" outlineLevel="0" collapsed="false">
      <c r="A56" s="27"/>
      <c r="B56" s="63" t="n">
        <v>1998</v>
      </c>
      <c r="C56" s="63" t="n">
        <v>1999</v>
      </c>
      <c r="D56" s="63" t="n">
        <v>2000</v>
      </c>
      <c r="E56" s="63" t="n">
        <v>2001</v>
      </c>
      <c r="F56" s="63" t="n">
        <v>2002</v>
      </c>
      <c r="G56" s="63" t="n">
        <v>2003</v>
      </c>
      <c r="H56" s="63" t="n">
        <v>2004</v>
      </c>
      <c r="I56" s="63" t="n">
        <v>2005</v>
      </c>
      <c r="J56" s="63" t="n">
        <v>2006</v>
      </c>
      <c r="K56" s="63" t="n">
        <v>2007</v>
      </c>
      <c r="L56" s="63" t="n">
        <v>2008</v>
      </c>
      <c r="M56" s="63" t="n">
        <v>2009</v>
      </c>
      <c r="N56" s="63" t="n">
        <v>2010</v>
      </c>
      <c r="O56" s="63" t="n">
        <v>2011</v>
      </c>
      <c r="P56" s="63" t="n">
        <v>2012</v>
      </c>
      <c r="Q56" s="63" t="n">
        <v>2013</v>
      </c>
      <c r="R56" s="65" t="n">
        <v>2014</v>
      </c>
    </row>
    <row r="57" customFormat="false" ht="12.75" hidden="false" customHeight="false" outlineLevel="0" collapsed="false">
      <c r="A57" s="27" t="s">
        <v>21</v>
      </c>
      <c r="B57" s="66" t="n">
        <f aca="false">B10/$B$10</f>
        <v>1</v>
      </c>
      <c r="C57" s="66" t="n">
        <f aca="false">C10/$B$10</f>
        <v>1.24790593449482</v>
      </c>
      <c r="D57" s="66" t="n">
        <f aca="false">D10/$B$10</f>
        <v>1.2433167682347</v>
      </c>
      <c r="E57" s="66" t="n">
        <f aca="false">E10/$B$10</f>
        <v>1.2433167682347</v>
      </c>
      <c r="F57" s="66" t="n">
        <f aca="false">F10/$B$10</f>
        <v>1.3260044485972</v>
      </c>
      <c r="G57" s="66" t="n">
        <f aca="false">G10/$B$10</f>
        <v>1.3260044485972</v>
      </c>
      <c r="H57" s="66" t="n">
        <f aca="false">H10/$B$10</f>
        <v>1.3260044485972</v>
      </c>
      <c r="I57" s="66" t="n">
        <f aca="false">I10/$B$10</f>
        <v>1.3260044485972</v>
      </c>
      <c r="J57" s="66" t="n">
        <f aca="false">J10/$B$10</f>
        <v>1.3260044485972</v>
      </c>
      <c r="K57" s="66" t="n">
        <f aca="false">K10/$B$10</f>
        <v>1.3260044485972</v>
      </c>
      <c r="L57" s="66" t="n">
        <f aca="false">L10/$B$10</f>
        <v>1.3260044485972</v>
      </c>
      <c r="M57" s="66" t="n">
        <f aca="false">M10/$B$10</f>
        <v>1.3260044485972</v>
      </c>
      <c r="N57" s="66" t="n">
        <f aca="false">N10/$B$10</f>
        <v>1.3260044485972</v>
      </c>
      <c r="O57" s="66" t="n">
        <f aca="false">O10/$B$10</f>
        <v>1.3260044485972</v>
      </c>
      <c r="P57" s="66" t="n">
        <f aca="false">P10/$B$10</f>
        <v>1.3260044485972</v>
      </c>
      <c r="Q57" s="66" t="n">
        <f aca="false">Q10/$B$10</f>
        <v>1.3260044485972</v>
      </c>
      <c r="R57" s="70" t="n">
        <f aca="false">R10/$B$10</f>
        <v>1.3260044485972</v>
      </c>
    </row>
    <row r="58" customFormat="false" ht="12.75" hidden="false" customHeight="false" outlineLevel="0" collapsed="false">
      <c r="A58" s="27" t="s">
        <v>29</v>
      </c>
      <c r="B58" s="66" t="n">
        <f aca="false">B16/$B$16</f>
        <v>1</v>
      </c>
      <c r="C58" s="104" t="n">
        <f aca="false">C16/$B$16*C18</f>
        <v>1.06203169757228</v>
      </c>
      <c r="D58" s="104" t="n">
        <f aca="false">D16/$B$16*D18</f>
        <v>1.01891324161155</v>
      </c>
      <c r="E58" s="104" t="n">
        <f aca="false">E16/$B$16*E18</f>
        <v>1.01263461414139</v>
      </c>
      <c r="F58" s="66" t="n">
        <f aca="false">F16/$B$16</f>
        <v>1.07899014053339</v>
      </c>
      <c r="G58" s="66" t="n">
        <f aca="false">G16/$B$16</f>
        <v>1.08978004193872</v>
      </c>
      <c r="H58" s="66" t="n">
        <f aca="false">H16/$B$16</f>
        <v>1.10067784235811</v>
      </c>
      <c r="I58" s="66" t="n">
        <f aca="false">I16/$B$16</f>
        <v>1.11168462078169</v>
      </c>
      <c r="J58" s="66" t="n">
        <f aca="false">J16/$B$16</f>
        <v>1.12280146698951</v>
      </c>
      <c r="K58" s="66" t="n">
        <f aca="false">K16/$B$16</f>
        <v>1.1340294816594</v>
      </c>
      <c r="L58" s="66" t="n">
        <f aca="false">L16/$B$16</f>
        <v>1.14536977647599</v>
      </c>
      <c r="M58" s="66" t="n">
        <f aca="false">M16/$B$16</f>
        <v>1.15682347424075</v>
      </c>
      <c r="N58" s="66" t="n">
        <f aca="false">N16/$B$16</f>
        <v>1.16839170898316</v>
      </c>
      <c r="O58" s="66" t="n">
        <f aca="false">O16/$B$16</f>
        <v>1.18007562607299</v>
      </c>
      <c r="P58" s="66" t="n">
        <f aca="false">P16/$B$16</f>
        <v>1.19187638233372</v>
      </c>
      <c r="Q58" s="66" t="n">
        <f aca="false">Q16/$B$16</f>
        <v>1.20379514615706</v>
      </c>
      <c r="R58" s="70" t="n">
        <f aca="false">R16/$B$16</f>
        <v>1.21583309761863</v>
      </c>
    </row>
    <row r="59" customFormat="false" ht="12.75" hidden="false" customHeight="false" outlineLevel="0" collapsed="false">
      <c r="A59" s="27" t="s">
        <v>41</v>
      </c>
      <c r="B59" s="66" t="n">
        <f aca="false">(B21+B23+B32+B39)/($B$21+$B$23+$B$32+$B$39)</f>
        <v>1</v>
      </c>
      <c r="C59" s="66" t="n">
        <f aca="false">(C21+C23+C32+C39)/($B$21+$B$23+$B$32+$B$39)</f>
        <v>3.40944472661556</v>
      </c>
      <c r="D59" s="66" t="n">
        <f aca="false">(D21+D23+D32+D39)/($B$21+$B$23+$B$32+$B$39)</f>
        <v>2.8005220821866</v>
      </c>
      <c r="E59" s="66" t="n">
        <f aca="false">(E21+E23+E32+E39)/($B$21+$B$23+$B$32+$B$39)</f>
        <v>2.42490639137265</v>
      </c>
      <c r="F59" s="66" t="n">
        <f aca="false">(F21+F23+F32+F39)/($B$21+$B$23+$B$32+$B$39)</f>
        <v>1.06654776107062</v>
      </c>
      <c r="G59" s="66" t="n">
        <f aca="false">(G21+G23+G32+G39)/($B$21+$B$23+$B$32+$B$39)</f>
        <v>0.798750310060122</v>
      </c>
      <c r="H59" s="66" t="n">
        <f aca="false">(H21+H23+H32+H39)/($B$21+$B$23+$B$32+$B$39)</f>
        <v>0.798750310060122</v>
      </c>
      <c r="I59" s="66" t="n">
        <f aca="false">(I21+I23+I32+I39)/($B$21+$B$23+$B$32+$B$39)</f>
        <v>1.3763480232929</v>
      </c>
      <c r="J59" s="66" t="n">
        <f aca="false">(J21+J23+J32+J39)/($B$21+$B$23+$B$32+$B$39)</f>
        <v>1.40859427599485</v>
      </c>
      <c r="K59" s="66" t="n">
        <f aca="false">(K21+K23+K32+K39)/($B$21+$B$23+$B$32+$B$39)</f>
        <v>1.44131300126386</v>
      </c>
      <c r="L59" s="66" t="n">
        <f aca="false">(L21+L23+L32+L39)/($B$21+$B$23+$B$32+$B$39)</f>
        <v>1.46493662961694</v>
      </c>
      <c r="M59" s="66" t="n">
        <f aca="false">(M21+M23+M32+M39)/($B$21+$B$23+$B$32+$B$39)</f>
        <v>1.47025194599639</v>
      </c>
      <c r="N59" s="66" t="n">
        <f aca="false">(N21+N23+N32+N39)/($B$21+$B$23+$B$32+$B$39)</f>
        <v>1.47025194599639</v>
      </c>
      <c r="O59" s="66" t="n">
        <f aca="false">(O21+O23+O32+O39)/($B$21+$B$23+$B$32+$B$39)</f>
        <v>1.46670840174342</v>
      </c>
      <c r="P59" s="66" t="n">
        <f aca="false">(P21+P23+P32+P39)/($B$21+$B$23+$B$32+$B$39)</f>
        <v>1.46670840174342</v>
      </c>
      <c r="Q59" s="66" t="n">
        <f aca="false">(Q21+Q23+Q32+Q39)/($B$21+$B$23+$B$32+$B$39)</f>
        <v>1.46670840174342</v>
      </c>
      <c r="R59" s="70" t="n">
        <f aca="false">(R21+R23+R32+R39)/($B$21+$B$23+$B$32+$B$39)</f>
        <v>1.08223385029707</v>
      </c>
    </row>
    <row r="60" customFormat="false" ht="12.75" hidden="false" customHeight="false" outlineLevel="0" collapsed="false">
      <c r="A60" s="27" t="s">
        <v>76</v>
      </c>
      <c r="B60" s="66" t="n">
        <v>1</v>
      </c>
      <c r="C60" s="66" t="n">
        <v>1</v>
      </c>
      <c r="D60" s="66" t="n">
        <v>1</v>
      </c>
      <c r="E60" s="66" t="n">
        <v>1</v>
      </c>
      <c r="F60" s="66" t="n">
        <v>1</v>
      </c>
      <c r="G60" s="66" t="n">
        <v>1</v>
      </c>
      <c r="H60" s="66" t="n">
        <v>1</v>
      </c>
      <c r="I60" s="66" t="n">
        <v>1</v>
      </c>
      <c r="J60" s="66" t="n">
        <v>1</v>
      </c>
      <c r="K60" s="66" t="n">
        <v>1</v>
      </c>
      <c r="L60" s="66" t="n">
        <v>1</v>
      </c>
      <c r="M60" s="66" t="n">
        <v>1</v>
      </c>
      <c r="N60" s="66" t="n">
        <v>1</v>
      </c>
      <c r="O60" s="66" t="n">
        <v>1</v>
      </c>
      <c r="P60" s="66" t="n">
        <v>1</v>
      </c>
      <c r="Q60" s="66" t="n">
        <v>1</v>
      </c>
      <c r="R60" s="70" t="n">
        <v>1</v>
      </c>
    </row>
    <row r="61" customFormat="false" ht="13.5" hidden="false" customHeight="false" outlineLevel="0" collapsed="false">
      <c r="A61" s="58" t="s">
        <v>39</v>
      </c>
      <c r="B61" s="72" t="n">
        <f aca="false">B27/$B$27</f>
        <v>1</v>
      </c>
      <c r="C61" s="72" t="n">
        <f aca="false">C27/$B$27</f>
        <v>1.25735616438356</v>
      </c>
      <c r="D61" s="72" t="n">
        <f aca="false">D27/$B$27</f>
        <v>1.24872602739726</v>
      </c>
      <c r="E61" s="72" t="n">
        <f aca="false">E27/$B$27</f>
        <v>1.24872602739726</v>
      </c>
      <c r="F61" s="72" t="n">
        <f aca="false">F27/$B$27</f>
        <v>1.24872602739726</v>
      </c>
      <c r="G61" s="72" t="n">
        <f aca="false">G27/$B$27</f>
        <v>1.24872602739726</v>
      </c>
      <c r="H61" s="72" t="n">
        <f aca="false">H27/$B$27</f>
        <v>1.24872602739726</v>
      </c>
      <c r="I61" s="72" t="n">
        <f aca="false">I27/$B$27</f>
        <v>1.24872602739726</v>
      </c>
      <c r="J61" s="72" t="n">
        <f aca="false">J27/$B$27</f>
        <v>1.24872602739726</v>
      </c>
      <c r="K61" s="72" t="n">
        <f aca="false">K27/$B$27</f>
        <v>1.24872602739726</v>
      </c>
      <c r="L61" s="72" t="n">
        <f aca="false">L27/$B$27</f>
        <v>0</v>
      </c>
      <c r="M61" s="72" t="n">
        <f aca="false">M27/$B$27</f>
        <v>0</v>
      </c>
      <c r="N61" s="72" t="n">
        <f aca="false">N27/$B$27</f>
        <v>0</v>
      </c>
      <c r="O61" s="72" t="n">
        <f aca="false">O27/$B$27</f>
        <v>0</v>
      </c>
      <c r="P61" s="72" t="n">
        <f aca="false">P27/$B$27</f>
        <v>0</v>
      </c>
      <c r="Q61" s="72" t="n">
        <f aca="false">Q27/$B$27</f>
        <v>0</v>
      </c>
      <c r="R61" s="76" t="n">
        <f aca="false">R27/$B$27</f>
        <v>0</v>
      </c>
    </row>
    <row r="62" customFormat="false" ht="13.5" hidden="false" customHeight="false" outlineLevel="0" collapsed="false">
      <c r="C62" s="105"/>
    </row>
    <row r="63" customFormat="false" ht="18.75" hidden="false" customHeight="false" outlineLevel="0" collapsed="false">
      <c r="A63" s="24" t="s">
        <v>44</v>
      </c>
    </row>
    <row r="64" customFormat="false" ht="12.75" hidden="false" customHeight="false" outlineLevel="0" collapsed="false">
      <c r="A64" s="27" t="s">
        <v>21</v>
      </c>
      <c r="B64" s="106" t="n">
        <f aca="false" t="array" ref="B64:R66">TRANSPOSE('[1]T&amp;D Escalation'!$AK$43:$AM$59)</f>
        <v>1</v>
      </c>
      <c r="C64" s="106" t="n">
        <v>1.24790593449482</v>
      </c>
      <c r="D64" s="106" t="n">
        <v>1.2433167682347</v>
      </c>
      <c r="E64" s="106" t="n">
        <v>1.2433167682347</v>
      </c>
      <c r="F64" s="106" t="n">
        <v>1.30873679703044</v>
      </c>
      <c r="G64" s="106" t="n">
        <v>1.30873679703044</v>
      </c>
      <c r="H64" s="106" t="n">
        <v>1.21957606714901</v>
      </c>
      <c r="I64" s="106" t="n">
        <v>1.21957606714901</v>
      </c>
      <c r="J64" s="106" t="n">
        <v>1.15191235307781</v>
      </c>
      <c r="K64" s="106" t="n">
        <v>1.15191235307781</v>
      </c>
      <c r="L64" s="106" t="n">
        <v>1.1166447518476</v>
      </c>
      <c r="M64" s="106" t="n">
        <v>1.1166447518476</v>
      </c>
      <c r="N64" s="106" t="n">
        <v>1.08606903792127</v>
      </c>
      <c r="O64" s="106" t="n">
        <v>1.08606903792127</v>
      </c>
      <c r="P64" s="106" t="n">
        <v>1.05725495889736</v>
      </c>
      <c r="Q64" s="106" t="n">
        <v>1.05725495889736</v>
      </c>
      <c r="R64" s="106" t="n">
        <v>1.03077615014182</v>
      </c>
    </row>
    <row r="65" customFormat="false" ht="12.75" hidden="false" customHeight="false" outlineLevel="0" collapsed="false">
      <c r="A65" s="27" t="s">
        <v>29</v>
      </c>
      <c r="B65" s="106" t="n">
        <v>1</v>
      </c>
      <c r="C65" s="106" t="n">
        <v>1.08114826812858</v>
      </c>
      <c r="D65" s="106" t="n">
        <v>1.05592424619985</v>
      </c>
      <c r="E65" s="106" t="n">
        <v>1.06830706983504</v>
      </c>
      <c r="F65" s="106" t="n">
        <v>1.0759037288052</v>
      </c>
      <c r="G65" s="106" t="n">
        <v>1.08416298729333</v>
      </c>
      <c r="H65" s="106" t="n">
        <v>1.09298717788179</v>
      </c>
      <c r="I65" s="106" t="n">
        <v>0.986638015954966</v>
      </c>
      <c r="J65" s="106" t="n">
        <v>0.995443792151388</v>
      </c>
      <c r="K65" s="106" t="n">
        <v>1.00466328045478</v>
      </c>
      <c r="L65" s="106" t="n">
        <v>1.01431631438478</v>
      </c>
      <c r="M65" s="106" t="n">
        <v>1.02434799420126</v>
      </c>
      <c r="N65" s="106" t="n">
        <v>0.987502419250448</v>
      </c>
      <c r="O65" s="106" t="n">
        <v>0.997499762463547</v>
      </c>
      <c r="P65" s="106" t="n">
        <v>1.00761677574344</v>
      </c>
      <c r="Q65" s="106" t="n">
        <v>1.01779257625913</v>
      </c>
      <c r="R65" s="106" t="n">
        <v>1.02793956678176</v>
      </c>
    </row>
    <row r="66" customFormat="false" ht="13.5" hidden="false" customHeight="false" outlineLevel="0" collapsed="false">
      <c r="A66" s="0" t="s">
        <v>45</v>
      </c>
      <c r="B66" s="106" t="n">
        <v>1</v>
      </c>
      <c r="C66" s="106" t="n">
        <v>2.5327246311761</v>
      </c>
      <c r="D66" s="106" t="n">
        <v>2.8005220821866</v>
      </c>
      <c r="E66" s="106" t="n">
        <v>2.42490639137265</v>
      </c>
      <c r="F66" s="106" t="n">
        <v>1.06654776107062</v>
      </c>
      <c r="G66" s="106" t="n">
        <v>0.798750310060122</v>
      </c>
      <c r="H66" s="106" t="n">
        <v>0.798750310060122</v>
      </c>
      <c r="I66" s="106" t="n">
        <v>0.798750310060122</v>
      </c>
      <c r="J66" s="106" t="n">
        <v>0.798750310060122</v>
      </c>
      <c r="K66" s="106" t="n">
        <v>0.798750310060122</v>
      </c>
      <c r="L66" s="106" t="n">
        <v>0.798750310060122</v>
      </c>
      <c r="M66" s="106" t="n">
        <v>0.798750310060122</v>
      </c>
      <c r="N66" s="106" t="n">
        <v>0.798750310060122</v>
      </c>
      <c r="O66" s="106" t="n">
        <v>1.6084501718619</v>
      </c>
      <c r="P66" s="106" t="n">
        <v>1.6084501718619</v>
      </c>
      <c r="Q66" s="106" t="n">
        <v>1.6084501718619</v>
      </c>
      <c r="R66" s="106" t="n">
        <v>1.22397562041554</v>
      </c>
    </row>
    <row r="67" customFormat="false" ht="13.5" hidden="false" customHeight="false" outlineLevel="0" collapsed="false">
      <c r="A67" s="79" t="s">
        <v>46</v>
      </c>
      <c r="B67" s="107" t="n">
        <f aca="false">'[1]T&amp;D Escalation'!$BG$5</f>
        <v>36922.6721296296</v>
      </c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</row>
    <row r="68" customFormat="false" ht="12.75" hidden="false" customHeight="false" outlineLevel="0" collapsed="false"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</row>
    <row r="69" customFormat="false" ht="12.75" hidden="false" customHeight="false" outlineLevel="0" collapsed="false"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</row>
    <row r="70" customFormat="false" ht="12.75" hidden="false" customHeight="false" outlineLevel="0" collapsed="false"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</row>
    <row r="71" customFormat="false" ht="12.75" hidden="false" customHeight="false" outlineLevel="0" collapsed="false">
      <c r="A71" s="0" t="s">
        <v>47</v>
      </c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</row>
    <row r="72" customFormat="false" ht="12.75" hidden="false" customHeight="false" outlineLevel="0" collapsed="false">
      <c r="A72" s="0" t="s">
        <v>77</v>
      </c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</row>
    <row r="73" customFormat="false" ht="12.75" hidden="false" customHeight="false" outlineLevel="0" collapsed="false">
      <c r="A73" s="0" t="s">
        <v>78</v>
      </c>
    </row>
    <row r="74" customFormat="false" ht="12.75" hidden="false" customHeight="false" outlineLevel="0" collapsed="false">
      <c r="A74" s="0" t="s">
        <v>50</v>
      </c>
    </row>
  </sheetData>
  <printOptions headings="false" gridLines="false" gridLinesSet="true" horizontalCentered="false" verticalCentered="false"/>
  <pageMargins left="0.747916666666667" right="0.747916666666667" top="0.590277777777778" bottom="0.620138888888889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&amp;A&amp;R&amp;D TJJ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2000-10-31T18:04:06Z</dcterms:created>
  <dc:creator>Kenneth Lee</dc:creator>
  <dc:description/>
  <dc:language>en-US</dc:language>
  <cp:lastModifiedBy>Gordon Savage</cp:lastModifiedBy>
  <cp:lastPrinted>2001-02-05T19:19:39Z</cp:lastPrinted>
  <cp:revision>0</cp:revision>
  <dc:subject/>
  <dc:title/>
</cp:coreProperties>
</file>