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ate Estimator" sheetId="1" state="visible" r:id="rId3"/>
    <sheet name="Rate Inputs" sheetId="2" state="hidden" r:id="rId4"/>
  </sheets>
  <definedNames>
    <definedName function="false" hidden="false" localSheetId="0" name="_xlnm.Print_Area" vbProcedure="false">'Rate Estimator'!$A$1:$O$104</definedName>
    <definedName function="false" hidden="false" localSheetId="1" name="_xlnm.Print_Area" vbProcedure="false">'Rate Inputs'!$C$2:$K$53</definedName>
    <definedName function="false" hidden="false" name="GRAPHS12" vbProcedure="false">#REF!</definedName>
    <definedName function="false" hidden="false" name="GRAPHS34" vbProcedure="false">#REF!</definedName>
    <definedName function="false" hidden="false" name="rate01" vbProcedure="false">#REF!</definedName>
    <definedName function="false" hidden="false" name="rate02" vbProcedure="false">#REF!</definedName>
    <definedName function="false" hidden="false" name="rate03" vbProcedure="false">#REF!</definedName>
    <definedName function="false" hidden="false" name="rate04" vbProcedure="false">#REF!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<sst xmlns="http://schemas.openxmlformats.org/spreadsheetml/2006/main" count="243" uniqueCount="114">
  <si>
    <t xml:space="preserve">ELECTRIC RATE FORECAST-- Proposed T&amp;D Charges</t>
  </si>
  <si>
    <t xml:space="preserve">                 Workpaper 2.0</t>
  </si>
  <si>
    <t xml:space="preserve">                 Page 1 of 2</t>
  </si>
  <si>
    <t xml:space="preserve">T&amp;D Estimator for Texas IOU's</t>
  </si>
  <si>
    <t xml:space="preserve">INPUTS:</t>
  </si>
  <si>
    <t xml:space="preserve">CPL</t>
  </si>
  <si>
    <t xml:space="preserve">Company Name</t>
  </si>
  <si>
    <t xml:space="preserve">Number</t>
  </si>
  <si>
    <t xml:space="preserve">Voltage</t>
  </si>
  <si>
    <t xml:space="preserve">Yes or No</t>
  </si>
  <si>
    <t xml:space="preserve">Utility</t>
  </si>
  <si>
    <t xml:space="preserve">Entergy</t>
  </si>
  <si>
    <t xml:space="preserve">Other Utility Tariff</t>
  </si>
  <si>
    <t xml:space="preserve">Voltage Level</t>
  </si>
  <si>
    <t xml:space="preserve">Reliant</t>
  </si>
  <si>
    <t xml:space="preserve">Secondary</t>
  </si>
  <si>
    <t xml:space="preserve">Yes</t>
  </si>
  <si>
    <t xml:space="preserve">CPL-Commercial and Small Industrial</t>
  </si>
  <si>
    <t xml:space="preserve">IDR (interval) Meter?</t>
  </si>
  <si>
    <t xml:space="preserve">SWEPCO</t>
  </si>
  <si>
    <t xml:space="preserve">Primary</t>
  </si>
  <si>
    <t xml:space="preserve">No</t>
  </si>
  <si>
    <t xml:space="preserve">CPL-Large Industrial-Firm</t>
  </si>
  <si>
    <t xml:space="preserve">Current Tariff</t>
  </si>
  <si>
    <t xml:space="preserve">Make sure to select the correct current tariff !</t>
  </si>
  <si>
    <t xml:space="preserve">TNMP</t>
  </si>
  <si>
    <t xml:space="preserve">Transmission</t>
  </si>
  <si>
    <t xml:space="preserve">CPL-Large Industrial-Non-Firm</t>
  </si>
  <si>
    <t xml:space="preserve">TXU</t>
  </si>
  <si>
    <t xml:space="preserve">Reliant-LGS-D</t>
  </si>
  <si>
    <t xml:space="preserve">Load Factor  (%)</t>
  </si>
  <si>
    <t xml:space="preserve">Reliant-LGS-T</t>
  </si>
  <si>
    <t xml:space="preserve">Reliant-LOS_A</t>
  </si>
  <si>
    <t xml:space="preserve">Tariff Charges</t>
  </si>
  <si>
    <t xml:space="preserve">Sub-Part</t>
  </si>
  <si>
    <t xml:space="preserve">Notes</t>
  </si>
  <si>
    <t xml:space="preserve">WTU</t>
  </si>
  <si>
    <t xml:space="preserve">Reliant-LOS-B</t>
  </si>
  <si>
    <t xml:space="preserve">Includes </t>
  </si>
  <si>
    <t xml:space="preserve">"No" means to add</t>
  </si>
  <si>
    <t xml:space="preserve">Reliant-MGS-D</t>
  </si>
  <si>
    <t xml:space="preserve">Commodity?</t>
  </si>
  <si>
    <t xml:space="preserve">commodity</t>
  </si>
  <si>
    <t xml:space="preserve">Reliant-MGS-T</t>
  </si>
  <si>
    <t xml:space="preserve">Customer &amp; Metering</t>
  </si>
  <si>
    <t xml:space="preserve">Cust. &amp; Meter.</t>
  </si>
  <si>
    <t xml:space="preserve">Demand 1</t>
  </si>
  <si>
    <t xml:space="preserve">Trans Charge</t>
  </si>
  <si>
    <t xml:space="preserve">Demand 2</t>
  </si>
  <si>
    <t xml:space="preserve">Dist charge</t>
  </si>
  <si>
    <t xml:space="preserve">Demand 3</t>
  </si>
  <si>
    <t xml:space="preserve">Nucl. Decomm.</t>
  </si>
  <si>
    <t xml:space="preserve">Demand 4</t>
  </si>
  <si>
    <t xml:space="preserve">Transition Chg</t>
  </si>
  <si>
    <t xml:space="preserve">Demand 5</t>
  </si>
  <si>
    <t xml:space="preserve">Exc. Mit. Cred.</t>
  </si>
  <si>
    <t xml:space="preserve">Demand 6</t>
  </si>
  <si>
    <t xml:space="preserve">CTC</t>
  </si>
  <si>
    <t xml:space="preserve"> Energy 1</t>
  </si>
  <si>
    <t xml:space="preserve">Syst Benefit</t>
  </si>
  <si>
    <t xml:space="preserve">($/kWh)</t>
  </si>
  <si>
    <t xml:space="preserve"> Energy 2</t>
  </si>
  <si>
    <t xml:space="preserve">Muni Fran Fee</t>
  </si>
  <si>
    <t xml:space="preserve">`</t>
  </si>
  <si>
    <t xml:space="preserve">Energy 3</t>
  </si>
  <si>
    <t xml:space="preserve">Energy 4</t>
  </si>
  <si>
    <t xml:space="preserve">NOTES:</t>
  </si>
  <si>
    <t xml:space="preserve">The proposed tariff is pending PUCT approval.</t>
  </si>
  <si>
    <t xml:space="preserve">Non-PTB Customer assumed to have IDR Metering</t>
  </si>
  <si>
    <t xml:space="preserve">                 Page 2 of 2</t>
  </si>
  <si>
    <t xml:space="preserve">BILL ESTIMATE:</t>
  </si>
  <si>
    <t xml:space="preserve">Customer =</t>
  </si>
  <si>
    <t xml:space="preserve">Energy (kwh) =</t>
  </si>
  <si>
    <t xml:space="preserve">Load Factor =</t>
  </si>
  <si>
    <t xml:space="preserve">Voltage =</t>
  </si>
  <si>
    <t xml:space="preserve"> XFRMR Discount =</t>
  </si>
  <si>
    <t xml:space="preserve">IDR =</t>
  </si>
  <si>
    <t xml:space="preserve">Typical Monthly Bill</t>
  </si>
  <si>
    <t xml:space="preserve">Tariff Charges:</t>
  </si>
  <si>
    <t xml:space="preserve">  Billing Units:</t>
  </si>
  <si>
    <t xml:space="preserve">$</t>
  </si>
  <si>
    <t xml:space="preserve">Facilities</t>
  </si>
  <si>
    <t xml:space="preserve">Annual</t>
  </si>
  <si>
    <t xml:space="preserve">System Benefit Fund ($/kWh)</t>
  </si>
  <si>
    <t xml:space="preserve">Sys Ben ($/kWh)</t>
  </si>
  <si>
    <t xml:space="preserve">Muni Franchise Fees ($/kWh)</t>
  </si>
  <si>
    <t xml:space="preserve">Demand Subtotal</t>
  </si>
  <si>
    <t xml:space="preserve">Energy Subtotal</t>
  </si>
  <si>
    <t xml:space="preserve">Bill Total</t>
  </si>
  <si>
    <t xml:space="preserve">Demand ($/kW)</t>
  </si>
  <si>
    <t xml:space="preserve">Energy ($/kWh)</t>
  </si>
  <si>
    <t xml:space="preserve">Avg Rate ($/kWh)</t>
  </si>
  <si>
    <t xml:space="preserve">Notes:</t>
  </si>
  <si>
    <t xml:space="preserve">The proposed tariffs are pending PUCT approval.</t>
  </si>
  <si>
    <t xml:space="preserve">Entergy's Primary customers assumed to have three phase meters</t>
  </si>
  <si>
    <t xml:space="preserve">Customer assumed to be within the city for Municipal Franchise Fees</t>
  </si>
  <si>
    <t xml:space="preserve">Customer</t>
  </si>
  <si>
    <t xml:space="preserve">S</t>
  </si>
  <si>
    <t xml:space="preserve">P</t>
  </si>
  <si>
    <t xml:space="preserve">T</t>
  </si>
  <si>
    <t xml:space="preserve">Metering</t>
  </si>
  <si>
    <t xml:space="preserve">S(IDR)</t>
  </si>
  <si>
    <t xml:space="preserve">S(NonIDR)</t>
  </si>
  <si>
    <t xml:space="preserve">P(IDR)</t>
  </si>
  <si>
    <t xml:space="preserve">P(NonIDR)</t>
  </si>
  <si>
    <t xml:space="preserve">Distribution</t>
  </si>
  <si>
    <t xml:space="preserve">Nuc</t>
  </si>
  <si>
    <t xml:space="preserve">Sys B</t>
  </si>
  <si>
    <t xml:space="preserve">Muni FF</t>
  </si>
  <si>
    <t xml:space="preserve">EMC</t>
  </si>
  <si>
    <t xml:space="preserve">TXU-Primary</t>
  </si>
  <si>
    <t xml:space="preserve">TXU-Secondary</t>
  </si>
  <si>
    <t xml:space="preserve">TXU-Transmission</t>
  </si>
  <si>
    <t xml:space="preserve">TC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</si>
</sst>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0.0%;_(\-_)"/>
    <numFmt numFmtId="166" formatCode="\$#,##0_);[RED]&quot;($&quot;#,##0\)"/>
    <numFmt numFmtId="167" formatCode="_-* #,##0.0_-;\-* #,##0.0_-;_-* \-??_-;_-@_-"/>
    <numFmt numFmtId="168" formatCode="#,##0.00&quot; $&quot;;\-#,##0.00&quot; $&quot;"/>
    <numFmt numFmtId="169" formatCode="[$-409]#,##0_);\(#,##0\)"/>
    <numFmt numFmtId="170" formatCode="0.0%;_(* \-_)"/>
    <numFmt numFmtId="171" formatCode="0.00%"/>
    <numFmt numFmtId="172" formatCode="#,##0"/>
    <numFmt numFmtId="173" formatCode="_(* #,##0.00_);_(* \(#,##0.00\);_(* \-??_);_(@_)"/>
    <numFmt numFmtId="174" formatCode="[$-409]d\-mmm\-yy"/>
    <numFmt numFmtId="175" formatCode="0%"/>
    <numFmt numFmtId="176" formatCode="_(* #,##0.0000_);_(* \(#,##0.0000\);_(* \-??_);_(@_)"/>
    <numFmt numFmtId="177" formatCode="_(* #,##0.000_);_(* \(#,##0.000\);_(* \-??_);_(@_)"/>
    <numFmt numFmtId="178" formatCode="0.0000"/>
    <numFmt numFmtId="179" formatCode="_(* #,##0.000000_);_(* \(#,##0.000000\);_(* \-??_);_(@_)"/>
    <numFmt numFmtId="180" formatCode="#,##0.000000_);\(#,##0.000000\)"/>
    <numFmt numFmtId="181" formatCode="[$-409]#,##0.00_);\(#,##0.00\)"/>
    <numFmt numFmtId="182" formatCode="_(* #,##0.00000_);_(* \(#,##0.00000\);_(* \-??_);_(@_)"/>
    <numFmt numFmtId="183" formatCode="0.0000000"/>
    <numFmt numFmtId="184" formatCode="0.00000"/>
    <numFmt numFmtId="185" formatCode="0.000000"/>
    <numFmt numFmtId="186" formatCode="0.00"/>
    <numFmt numFmtId="187" formatCode="0"/>
    <numFmt numFmtId="188" formatCode="0.000"/>
    <numFmt numFmtId="189" formatCode="_(* #,##0_);_(* \(#,##0\);_(* \-??_);_(@_)"/>
    <numFmt numFmtId="190" formatCode="\$#,##0.000000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0"/>
      <color rgb="FF0000FF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FFFFFF"/>
      <name val="Arial"/>
      <family val="2"/>
    </font>
    <font>
      <sz val="10"/>
      <color rgb="FF0000FF"/>
      <name val="Arial"/>
      <family val="0"/>
    </font>
    <font>
      <sz val="10"/>
      <color rgb="FFFF0000"/>
      <name val="Arial"/>
      <family val="2"/>
    </font>
    <font>
      <u val="single"/>
      <sz val="10"/>
      <name val="Arial"/>
      <family val="0"/>
    </font>
    <font>
      <u val="single"/>
      <sz val="10"/>
      <name val="Arial"/>
      <family val="2"/>
    </font>
    <font>
      <b val="true"/>
      <sz val="8"/>
      <name val="Arial"/>
      <family val="2"/>
    </font>
    <font>
      <b val="true"/>
      <sz val="8"/>
      <name val="Arial"/>
      <family val="0"/>
    </font>
    <font>
      <sz val="9"/>
      <name val="Arial"/>
      <family val="0"/>
    </font>
    <font>
      <sz val="12"/>
      <name val="Arial"/>
      <family val="0"/>
    </font>
    <font>
      <sz val="10"/>
      <name val="Arial"/>
      <family val="2"/>
    </font>
    <font>
      <sz val="9"/>
      <name val="Arial"/>
      <family val="2"/>
    </font>
    <font>
      <b val="true"/>
      <sz val="8"/>
      <color rgb="FF0000FF"/>
      <name val="Arial"/>
      <family val="0"/>
    </font>
    <font>
      <sz val="10"/>
      <color rgb="FF000000"/>
      <name val="Arial"/>
      <family val="0"/>
    </font>
  </fonts>
  <fills count="10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  <fill>
      <patternFill patternType="solid">
        <fgColor rgb="FF00FF00"/>
        <bgColor rgb="FF33CCCC"/>
      </patternFill>
    </fill>
    <fill>
      <patternFill patternType="solid">
        <fgColor rgb="FFCCFFCC"/>
        <bgColor rgb="FFCCFFFF"/>
      </patternFill>
    </fill>
    <fill>
      <patternFill patternType="solid">
        <fgColor rgb="FF000000"/>
        <bgColor rgb="FF003300"/>
      </patternFill>
    </fill>
    <fill>
      <patternFill patternType="solid">
        <fgColor rgb="FF008000"/>
        <bgColor rgb="FF008080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 style="thin"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165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3" borderId="0" applyFont="true" applyBorder="false" applyAlignment="false" applyProtection="false"/>
    <xf numFmtId="164" fontId="6" fillId="0" borderId="0" applyFont="true" applyBorder="false" applyAlignment="false" applyProtection="false"/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2" applyFont="true" applyBorder="true" applyAlignment="false" applyProtection="false"/>
    <xf numFmtId="164" fontId="5" fillId="4" borderId="0" applyFont="true" applyBorder="false" applyAlignment="false" applyProtection="false"/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false" applyAlignment="false" applyProtection="false"/>
    <xf numFmtId="168" fontId="0" fillId="0" borderId="3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5" borderId="0" applyFont="true" applyBorder="false" applyAlignment="false" applyProtection="false"/>
    <xf numFmtId="169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0" fillId="0" borderId="2" applyFont="true" applyBorder="true" applyAlignment="true" applyProtection="false">
      <alignment horizontal="general" vertical="bottom" textRotation="0" wrapText="false" indent="0" shrinkToFit="false"/>
    </xf>
  </cellStyleXfs>
  <cellXfs count="2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1" fillId="0" borderId="7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4" fillId="6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7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8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6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7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8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7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4" fontId="0" fillId="7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7" borderId="1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7" fillId="7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0" fillId="7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16" fillId="0" borderId="2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0" fillId="7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7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3" fontId="0" fillId="7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9" fillId="0" borderId="25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20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1" fillId="0" borderId="25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21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7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9" fillId="3" borderId="25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21" fillId="3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9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7" fillId="3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0" fillId="3" borderId="25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0" fillId="3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7" fillId="3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1" fillId="3" borderId="25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21" fillId="0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7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3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0" fillId="3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3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7" fillId="3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7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1" fillId="0" borderId="25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3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7" fillId="3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3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7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3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16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0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2" fillId="0" borderId="7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0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2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4" fontId="12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2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2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2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2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2" fillId="0" borderId="8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2" fillId="0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9" fontId="1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12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0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0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9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0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2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5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0" fillId="5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2" fillId="5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2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Date" xfId="21"/>
    <cellStyle name="Fixed" xfId="22"/>
    <cellStyle name="Grey" xfId="23"/>
    <cellStyle name="HEADER" xfId="24"/>
    <cellStyle name="Heading 1" xfId="25"/>
    <cellStyle name="Heading2" xfId="26"/>
    <cellStyle name="HIGHLIGHT" xfId="27"/>
    <cellStyle name="Input [yellow]" xfId="28"/>
    <cellStyle name="no dec" xfId="29"/>
    <cellStyle name="Normal - Style1" xfId="30"/>
    <cellStyle name="Percent [2]" xfId="31"/>
    <cellStyle name="Total" xfId="32"/>
    <cellStyle name="Unprot" xfId="33"/>
    <cellStyle name="Unprot$" xfId="34"/>
    <cellStyle name="Unprotect" xfId="3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9720</xdr:colOff>
          <xdr:row>8</xdr:row>
          <xdr:rowOff>0</xdr:rowOff>
        </xdr:from>
        <xdr:to>
          <xdr:col>3</xdr:col>
          <xdr:colOff>1080</xdr:colOff>
          <xdr:row>9</xdr:row>
          <xdr:rowOff>-19080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9720</xdr:colOff>
          <xdr:row>9</xdr:row>
          <xdr:rowOff>9720</xdr:rowOff>
        </xdr:from>
        <xdr:to>
          <xdr:col>3</xdr:col>
          <xdr:colOff>1080</xdr:colOff>
          <xdr:row>10</xdr:row>
          <xdr:rowOff>-37800</xdr:rowOff>
        </xdr:to>
        <xdr:sp>
          <xdr:nvSpPr>
            <xdr:cNvPr id="0" name="Drop Down 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9720</xdr:colOff>
          <xdr:row>10</xdr:row>
          <xdr:rowOff>0</xdr:rowOff>
        </xdr:from>
        <xdr:to>
          <xdr:col>3</xdr:col>
          <xdr:colOff>1080</xdr:colOff>
          <xdr:row>11</xdr:row>
          <xdr:rowOff>-38160</xdr:rowOff>
        </xdr:to>
        <xdr:sp>
          <xdr:nvSpPr>
            <xdr:cNvPr id="0" name="Drop Down 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9720</xdr:colOff>
          <xdr:row>11</xdr:row>
          <xdr:rowOff>0</xdr:rowOff>
        </xdr:from>
        <xdr:to>
          <xdr:col>3</xdr:col>
          <xdr:colOff>1080</xdr:colOff>
          <xdr:row>12</xdr:row>
          <xdr:rowOff>-47520</xdr:rowOff>
        </xdr:to>
        <xdr:sp>
          <xdr:nvSpPr>
            <xdr:cNvPr id="0" name="Drop Down 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8.41"/>
    <col collapsed="false" customWidth="true" hidden="false" outlineLevel="0" max="2" min="2" style="1" width="15.41"/>
    <col collapsed="false" customWidth="true" hidden="false" outlineLevel="0" max="3" min="3" style="1" width="16.42"/>
    <col collapsed="false" customWidth="true" hidden="false" outlineLevel="0" max="8" min="4" style="1" width="14.7"/>
    <col collapsed="false" customWidth="true" hidden="true" outlineLevel="0" max="14" min="9" style="1" width="12.28"/>
    <col collapsed="false" customWidth="true" hidden="false" outlineLevel="0" max="15" min="15" style="1" width="3.85"/>
    <col collapsed="false" customWidth="true" hidden="true" outlineLevel="0" max="19" min="16" style="1" width="9.7"/>
    <col collapsed="false" customWidth="true" hidden="true" outlineLevel="0" max="20" min="20" style="1" width="14.28"/>
    <col collapsed="false" customWidth="true" hidden="true" outlineLevel="0" max="21" min="21" style="1" width="11.13"/>
    <col collapsed="false" customWidth="true" hidden="true" outlineLevel="0" max="34" min="22" style="1" width="9.7"/>
    <col collapsed="false" customWidth="true" hidden="true" outlineLevel="0" max="35" min="35" style="1" width="31.85"/>
    <col collapsed="false" customWidth="true" hidden="true" outlineLevel="0" max="36" min="36" style="1" width="8.14"/>
    <col collapsed="false" customWidth="true" hidden="true" outlineLevel="0" max="37" min="37" style="1" width="0.13"/>
    <col collapsed="false" customWidth="true" hidden="true" outlineLevel="0" max="38" min="38" style="1" width="6.85"/>
    <col collapsed="false" customWidth="false" hidden="false" outlineLevel="0" max="257" min="39" style="1" width="9.14"/>
  </cols>
  <sheetData>
    <row r="1" customFormat="false" ht="3.95" hidden="true" customHeight="true" outlineLevel="0" collapsed="false">
      <c r="A1" s="2"/>
      <c r="B1" s="3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AU1" s="1" t="n">
        <v>1</v>
      </c>
    </row>
    <row r="2" customFormat="false" ht="5.1" hidden="true" customHeight="true" outlineLevel="0" collapsed="false">
      <c r="A2" s="4"/>
      <c r="C2" s="5"/>
      <c r="O2" s="6"/>
    </row>
    <row r="3" customFormat="false" ht="12.75" hidden="true" customHeight="false" outlineLevel="0" collapsed="false">
      <c r="A3" s="7" t="s">
        <v>0</v>
      </c>
      <c r="B3" s="8"/>
      <c r="C3" s="9"/>
      <c r="D3" s="10"/>
      <c r="E3" s="10"/>
      <c r="F3" s="10"/>
      <c r="G3" s="10"/>
      <c r="H3" s="10"/>
      <c r="I3" s="10"/>
      <c r="J3" s="10"/>
      <c r="K3" s="10"/>
      <c r="L3" s="11" t="s">
        <v>1</v>
      </c>
      <c r="O3" s="6"/>
    </row>
    <row r="4" customFormat="false" ht="12.75" hidden="true" customHeight="false" outlineLevel="0" collapsed="false">
      <c r="A4" s="7"/>
      <c r="B4" s="8"/>
      <c r="C4" s="9"/>
      <c r="D4" s="10"/>
      <c r="E4" s="10"/>
      <c r="F4" s="10"/>
      <c r="G4" s="10"/>
      <c r="H4" s="10"/>
      <c r="I4" s="10"/>
      <c r="J4" s="10"/>
      <c r="K4" s="10"/>
      <c r="L4" s="12" t="s">
        <v>2</v>
      </c>
      <c r="O4" s="6"/>
    </row>
    <row r="5" customFormat="false" ht="12.75" hidden="true" customHeight="false" outlineLevel="0" collapsed="false">
      <c r="A5" s="13"/>
      <c r="B5" s="14"/>
      <c r="C5" s="15"/>
      <c r="D5" s="14"/>
      <c r="E5" s="3"/>
      <c r="F5" s="14"/>
      <c r="G5" s="14"/>
      <c r="H5" s="14"/>
      <c r="I5" s="14"/>
      <c r="J5" s="14"/>
      <c r="K5" s="14"/>
      <c r="L5" s="14"/>
      <c r="M5" s="14"/>
      <c r="N5" s="14"/>
      <c r="O5" s="16"/>
    </row>
    <row r="6" customFormat="false" ht="15.75" hidden="false" customHeight="false" outlineLevel="0" collapsed="false">
      <c r="A6" s="17" t="s">
        <v>3</v>
      </c>
      <c r="B6" s="17"/>
      <c r="C6" s="17"/>
      <c r="D6" s="17"/>
      <c r="E6" s="17"/>
      <c r="F6" s="17"/>
      <c r="G6" s="17"/>
      <c r="H6" s="17"/>
      <c r="I6" s="18"/>
      <c r="J6" s="18"/>
      <c r="K6" s="18"/>
      <c r="L6" s="18"/>
      <c r="M6" s="18"/>
      <c r="N6" s="18"/>
      <c r="O6" s="19"/>
    </row>
    <row r="7" customFormat="false" ht="13.5" hidden="false" customHeight="false" outlineLevel="0" collapsed="false">
      <c r="A7" s="20"/>
      <c r="B7" s="21"/>
      <c r="C7" s="9"/>
      <c r="D7" s="21"/>
      <c r="E7" s="22"/>
      <c r="F7" s="21"/>
      <c r="G7" s="21"/>
      <c r="H7" s="21"/>
      <c r="I7" s="8"/>
      <c r="J7" s="8"/>
      <c r="K7" s="8"/>
      <c r="L7" s="8"/>
      <c r="M7" s="8"/>
      <c r="N7" s="8"/>
      <c r="O7" s="6"/>
    </row>
    <row r="8" customFormat="false" ht="13.5" hidden="false" customHeight="false" outlineLevel="0" collapsed="false">
      <c r="A8" s="23" t="s">
        <v>4</v>
      </c>
      <c r="B8" s="24"/>
      <c r="C8" s="25"/>
      <c r="D8" s="24"/>
      <c r="E8" s="26"/>
      <c r="F8" s="24"/>
      <c r="G8" s="24"/>
      <c r="H8" s="27"/>
      <c r="I8" s="8"/>
      <c r="J8" s="8"/>
      <c r="K8" s="8"/>
      <c r="L8" s="8"/>
      <c r="M8" s="8"/>
      <c r="N8" s="8"/>
      <c r="O8" s="6"/>
      <c r="Q8" s="1" t="s">
        <v>5</v>
      </c>
      <c r="T8" s="28" t="s">
        <v>6</v>
      </c>
      <c r="U8" s="29" t="s">
        <v>7</v>
      </c>
      <c r="V8" s="30" t="n">
        <v>2</v>
      </c>
      <c r="W8" s="31" t="n">
        <f aca="false">INDEX(U9:U16,V8,1)</f>
        <v>2</v>
      </c>
      <c r="Y8" s="28" t="s">
        <v>8</v>
      </c>
      <c r="Z8" s="29" t="s">
        <v>7</v>
      </c>
      <c r="AA8" s="30" t="n">
        <v>2</v>
      </c>
      <c r="AB8" s="31" t="n">
        <f aca="false">INDEX(Z9:Z15,AA8,1)</f>
        <v>2</v>
      </c>
      <c r="AD8" s="28" t="s">
        <v>9</v>
      </c>
      <c r="AE8" s="29" t="s">
        <v>7</v>
      </c>
      <c r="AF8" s="30" t="n">
        <v>3</v>
      </c>
      <c r="AG8" s="31" t="n">
        <f aca="false">INDEX(AE9:AE11,AF8,1)</f>
        <v>3</v>
      </c>
      <c r="AI8" s="28" t="s">
        <v>6</v>
      </c>
      <c r="AJ8" s="29" t="s">
        <v>7</v>
      </c>
      <c r="AK8" s="30" t="n">
        <v>2</v>
      </c>
      <c r="AL8" s="31" t="n">
        <f aca="false">INDEX(AJ9:AJ20,AK8,1)</f>
        <v>2</v>
      </c>
    </row>
    <row r="9" customFormat="false" ht="17.25" hidden="false" customHeight="true" outlineLevel="0" collapsed="false">
      <c r="A9" s="32" t="s">
        <v>10</v>
      </c>
      <c r="B9" s="33"/>
      <c r="C9" s="34"/>
      <c r="D9" s="35"/>
      <c r="E9" s="35"/>
      <c r="F9" s="35"/>
      <c r="G9" s="35"/>
      <c r="H9" s="36"/>
      <c r="I9" s="8"/>
      <c r="J9" s="8"/>
      <c r="K9" s="8"/>
      <c r="L9" s="8"/>
      <c r="M9" s="8"/>
      <c r="N9" s="8"/>
      <c r="O9" s="6"/>
      <c r="Q9" s="1" t="s">
        <v>11</v>
      </c>
      <c r="T9" s="0"/>
      <c r="U9" s="0" t="n">
        <v>1</v>
      </c>
      <c r="V9" s="31" t="str">
        <f aca="false">INDEX(T9:T16,V8,1)</f>
        <v>CPL</v>
      </c>
      <c r="W9" s="37"/>
      <c r="Y9" s="0"/>
      <c r="Z9" s="0" t="n">
        <v>1</v>
      </c>
      <c r="AA9" s="31" t="str">
        <f aca="false">INDEX(Y9:Y12,AA8,1)</f>
        <v>Secondary</v>
      </c>
      <c r="AB9" s="37"/>
      <c r="AD9" s="0"/>
      <c r="AE9" s="0" t="n">
        <v>1</v>
      </c>
      <c r="AF9" s="31" t="str">
        <f aca="false">INDEX(AD9:AD11,AF8,1)</f>
        <v>No</v>
      </c>
      <c r="AG9" s="37"/>
      <c r="AI9" s="0" t="s">
        <v>12</v>
      </c>
      <c r="AJ9" s="0" t="n">
        <v>1</v>
      </c>
      <c r="AK9" s="31" t="str">
        <f aca="false">INDEX(AI9:AI20,AK8,1)</f>
        <v>CPL-Commercial and Small Industrial</v>
      </c>
      <c r="AL9" s="37"/>
    </row>
    <row r="10" customFormat="false" ht="19.5" hidden="false" customHeight="true" outlineLevel="0" collapsed="false">
      <c r="A10" s="38" t="s">
        <v>13</v>
      </c>
      <c r="B10" s="34"/>
      <c r="C10" s="34"/>
      <c r="D10" s="34"/>
      <c r="E10" s="39"/>
      <c r="F10" s="39"/>
      <c r="G10" s="39"/>
      <c r="H10" s="40"/>
      <c r="I10" s="41"/>
      <c r="J10" s="42"/>
      <c r="K10" s="42"/>
      <c r="L10" s="42"/>
      <c r="M10" s="42"/>
      <c r="N10" s="42"/>
      <c r="O10" s="6"/>
      <c r="Q10" s="1" t="s">
        <v>14</v>
      </c>
      <c r="T10" s="1" t="s">
        <v>5</v>
      </c>
      <c r="U10" s="0" t="n">
        <v>2</v>
      </c>
      <c r="W10" s="0"/>
      <c r="Y10" s="1" t="s">
        <v>15</v>
      </c>
      <c r="Z10" s="0" t="n">
        <v>2</v>
      </c>
      <c r="AB10" s="0"/>
      <c r="AD10" s="1" t="s">
        <v>16</v>
      </c>
      <c r="AE10" s="0" t="n">
        <v>2</v>
      </c>
      <c r="AG10" s="0"/>
      <c r="AI10" s="43" t="s">
        <v>17</v>
      </c>
      <c r="AJ10" s="0" t="n">
        <v>2</v>
      </c>
      <c r="AL10" s="0"/>
    </row>
    <row r="11" customFormat="false" ht="18.75" hidden="false" customHeight="true" outlineLevel="0" collapsed="false">
      <c r="A11" s="38" t="s">
        <v>18</v>
      </c>
      <c r="B11" s="34"/>
      <c r="C11" s="44"/>
      <c r="D11" s="45"/>
      <c r="E11" s="33"/>
      <c r="F11" s="33"/>
      <c r="G11" s="44"/>
      <c r="H11" s="46"/>
      <c r="I11" s="42"/>
      <c r="J11" s="42"/>
      <c r="K11" s="42"/>
      <c r="L11" s="42"/>
      <c r="M11" s="42"/>
      <c r="N11" s="42"/>
      <c r="O11" s="6"/>
      <c r="Q11" s="1" t="s">
        <v>19</v>
      </c>
      <c r="T11" s="1" t="s">
        <v>11</v>
      </c>
      <c r="U11" s="0" t="n">
        <v>3</v>
      </c>
      <c r="W11" s="0"/>
      <c r="Y11" s="1" t="s">
        <v>20</v>
      </c>
      <c r="Z11" s="0" t="n">
        <v>3</v>
      </c>
      <c r="AB11" s="0"/>
      <c r="AD11" s="1" t="s">
        <v>21</v>
      </c>
      <c r="AE11" s="0" t="n">
        <v>3</v>
      </c>
      <c r="AG11" s="0"/>
      <c r="AI11" s="43" t="s">
        <v>22</v>
      </c>
      <c r="AJ11" s="0" t="n">
        <v>3</v>
      </c>
      <c r="AL11" s="0"/>
    </row>
    <row r="12" customFormat="false" ht="19.5" hidden="false" customHeight="true" outlineLevel="0" collapsed="false">
      <c r="A12" s="38" t="s">
        <v>23</v>
      </c>
      <c r="B12" s="34"/>
      <c r="C12" s="34"/>
      <c r="D12" s="45" t="s">
        <v>24</v>
      </c>
      <c r="E12" s="33"/>
      <c r="F12" s="44"/>
      <c r="G12" s="44"/>
      <c r="H12" s="47"/>
      <c r="L12" s="42"/>
      <c r="O12" s="6"/>
      <c r="Q12" s="1" t="s">
        <v>25</v>
      </c>
      <c r="T12" s="1" t="s">
        <v>14</v>
      </c>
      <c r="U12" s="0" t="n">
        <v>4</v>
      </c>
      <c r="W12" s="0"/>
      <c r="Y12" s="1" t="s">
        <v>26</v>
      </c>
      <c r="Z12" s="0" t="n">
        <v>4</v>
      </c>
      <c r="AB12" s="0"/>
      <c r="AE12" s="0"/>
      <c r="AG12" s="0"/>
      <c r="AI12" s="43" t="s">
        <v>27</v>
      </c>
      <c r="AJ12" s="0" t="n">
        <v>4</v>
      </c>
      <c r="AL12" s="0"/>
    </row>
    <row r="13" customFormat="false" ht="17.25" hidden="false" customHeight="true" outlineLevel="0" collapsed="false">
      <c r="A13" s="32" t="str">
        <f aca="false">"Demand  "&amp;IF(V$9="Reliant","(Kva)","(KW)")</f>
        <v>Demand  (KW)</v>
      </c>
      <c r="B13" s="48" t="n">
        <v>700</v>
      </c>
      <c r="C13" s="34"/>
      <c r="D13" s="39"/>
      <c r="E13" s="44"/>
      <c r="F13" s="44"/>
      <c r="G13" s="44"/>
      <c r="H13" s="47"/>
      <c r="L13" s="42"/>
      <c r="O13" s="6"/>
      <c r="Q13" s="1" t="s">
        <v>28</v>
      </c>
      <c r="T13" s="1" t="s">
        <v>19</v>
      </c>
      <c r="U13" s="0" t="n">
        <v>5</v>
      </c>
      <c r="W13" s="0"/>
      <c r="Z13" s="0"/>
      <c r="AB13" s="0"/>
      <c r="AE13" s="0"/>
      <c r="AG13" s="0"/>
      <c r="AI13" s="43" t="s">
        <v>29</v>
      </c>
      <c r="AJ13" s="0" t="n">
        <v>5</v>
      </c>
      <c r="AL13" s="0"/>
    </row>
    <row r="14" customFormat="false" ht="15.75" hidden="false" customHeight="true" outlineLevel="0" collapsed="false">
      <c r="A14" s="32" t="s">
        <v>30</v>
      </c>
      <c r="B14" s="49" t="n">
        <f aca="false">(293310/(659*730)+315910/(682*730))/2</f>
        <v>0.622119591426419</v>
      </c>
      <c r="C14" s="34"/>
      <c r="D14" s="39"/>
      <c r="E14" s="44"/>
      <c r="F14" s="44"/>
      <c r="G14" s="44"/>
      <c r="H14" s="47"/>
      <c r="O14" s="6"/>
      <c r="T14" s="1" t="s">
        <v>25</v>
      </c>
      <c r="U14" s="0" t="n">
        <v>6</v>
      </c>
      <c r="W14" s="0"/>
      <c r="Z14" s="0"/>
      <c r="AB14" s="0"/>
      <c r="AE14" s="0"/>
      <c r="AG14" s="0"/>
      <c r="AI14" s="43" t="s">
        <v>31</v>
      </c>
      <c r="AJ14" s="0" t="n">
        <v>6</v>
      </c>
      <c r="AL14" s="0"/>
    </row>
    <row r="15" customFormat="false" ht="13.5" hidden="false" customHeight="false" outlineLevel="0" collapsed="false">
      <c r="A15" s="50"/>
      <c r="B15" s="51"/>
      <c r="C15" s="52"/>
      <c r="D15" s="53"/>
      <c r="E15" s="53"/>
      <c r="F15" s="53"/>
      <c r="G15" s="53"/>
      <c r="H15" s="54"/>
      <c r="O15" s="6"/>
      <c r="T15" s="1" t="s">
        <v>28</v>
      </c>
      <c r="U15" s="0" t="n">
        <v>7</v>
      </c>
      <c r="W15" s="0"/>
      <c r="Z15" s="0"/>
      <c r="AB15" s="0"/>
      <c r="AE15" s="0"/>
      <c r="AG15" s="0"/>
      <c r="AI15" s="43" t="s">
        <v>32</v>
      </c>
      <c r="AJ15" s="0" t="n">
        <v>7</v>
      </c>
      <c r="AL15" s="0"/>
    </row>
    <row r="16" customFormat="false" ht="12.75" hidden="true" customHeight="false" outlineLevel="0" collapsed="false">
      <c r="A16" s="55" t="s">
        <v>33</v>
      </c>
      <c r="B16" s="55" t="s">
        <v>34</v>
      </c>
      <c r="C16" s="55" t="s">
        <v>35</v>
      </c>
      <c r="D16" s="56" t="n">
        <v>2002</v>
      </c>
      <c r="E16" s="55" t="n">
        <f aca="false">D16+1</f>
        <v>2003</v>
      </c>
      <c r="F16" s="55" t="n">
        <f aca="false">E16+1</f>
        <v>2004</v>
      </c>
      <c r="G16" s="55" t="n">
        <f aca="false">F16+1</f>
        <v>2005</v>
      </c>
      <c r="H16" s="55" t="n">
        <f aca="false">G16+1</f>
        <v>2006</v>
      </c>
      <c r="I16" s="57" t="n">
        <f aca="false">H16+1</f>
        <v>2007</v>
      </c>
      <c r="J16" s="57" t="n">
        <f aca="false">I16+1</f>
        <v>2008</v>
      </c>
      <c r="K16" s="57" t="n">
        <f aca="false">J16+1</f>
        <v>2009</v>
      </c>
      <c r="L16" s="57" t="n">
        <f aca="false">K16+1</f>
        <v>2010</v>
      </c>
      <c r="M16" s="57" t="n">
        <f aca="false">L16+1</f>
        <v>2011</v>
      </c>
      <c r="N16" s="57" t="n">
        <f aca="false">M16+1</f>
        <v>2012</v>
      </c>
      <c r="O16" s="58"/>
      <c r="T16" s="1" t="s">
        <v>36</v>
      </c>
      <c r="U16" s="0" t="n">
        <v>8</v>
      </c>
      <c r="W16" s="0"/>
      <c r="AI16" s="59" t="s">
        <v>37</v>
      </c>
      <c r="AJ16" s="1" t="n">
        <v>8</v>
      </c>
    </row>
    <row r="17" customFormat="false" ht="12.75" hidden="true" customHeight="false" outlineLevel="0" collapsed="false">
      <c r="A17" s="60" t="s">
        <v>38</v>
      </c>
      <c r="B17" s="61"/>
      <c r="C17" s="62" t="s">
        <v>39</v>
      </c>
      <c r="D17" s="63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5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43" t="s">
        <v>40</v>
      </c>
      <c r="AJ17" s="1" t="n">
        <v>9</v>
      </c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66"/>
      <c r="IM17" s="66"/>
      <c r="IN17" s="66"/>
      <c r="IO17" s="66"/>
      <c r="IP17" s="66"/>
      <c r="IQ17" s="66"/>
      <c r="IR17" s="66"/>
      <c r="IS17" s="66"/>
      <c r="IT17" s="66"/>
      <c r="IU17" s="66"/>
      <c r="IV17" s="66"/>
      <c r="IW17" s="66"/>
    </row>
    <row r="18" customFormat="false" ht="12.75" hidden="true" customHeight="false" outlineLevel="0" collapsed="false">
      <c r="A18" s="67" t="s">
        <v>41</v>
      </c>
      <c r="B18" s="68"/>
      <c r="C18" s="69" t="s">
        <v>42</v>
      </c>
      <c r="D18" s="70" t="s">
        <v>21</v>
      </c>
      <c r="E18" s="71" t="str">
        <f aca="false">D18</f>
        <v>No</v>
      </c>
      <c r="F18" s="71" t="str">
        <f aca="false">E18</f>
        <v>No</v>
      </c>
      <c r="G18" s="71" t="str">
        <f aca="false">F18</f>
        <v>No</v>
      </c>
      <c r="H18" s="71" t="str">
        <f aca="false">G18</f>
        <v>No</v>
      </c>
      <c r="I18" s="71" t="str">
        <f aca="false">H18</f>
        <v>No</v>
      </c>
      <c r="J18" s="71" t="str">
        <f aca="false">I18</f>
        <v>No</v>
      </c>
      <c r="K18" s="71" t="str">
        <f aca="false">J18</f>
        <v>No</v>
      </c>
      <c r="L18" s="71" t="str">
        <f aca="false">K18</f>
        <v>No</v>
      </c>
      <c r="M18" s="71" t="str">
        <f aca="false">L18</f>
        <v>No</v>
      </c>
      <c r="N18" s="71" t="str">
        <f aca="false">M18</f>
        <v>No</v>
      </c>
      <c r="O18" s="72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43" t="s">
        <v>43</v>
      </c>
      <c r="AJ18" s="0" t="n">
        <v>10</v>
      </c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66"/>
      <c r="GL18" s="66"/>
      <c r="GM18" s="66"/>
      <c r="GN18" s="66"/>
      <c r="GO18" s="66"/>
      <c r="GP18" s="66"/>
      <c r="GQ18" s="66"/>
      <c r="GR18" s="66"/>
      <c r="GS18" s="66"/>
      <c r="GT18" s="66"/>
      <c r="GU18" s="66"/>
      <c r="GV18" s="66"/>
      <c r="GW18" s="66"/>
      <c r="GX18" s="66"/>
      <c r="GY18" s="66"/>
      <c r="GZ18" s="66"/>
      <c r="HA18" s="66"/>
      <c r="HB18" s="66"/>
      <c r="HC18" s="66"/>
      <c r="HD18" s="66"/>
      <c r="HE18" s="66"/>
      <c r="HF18" s="66"/>
      <c r="HG18" s="66"/>
      <c r="HH18" s="66"/>
      <c r="HI18" s="66"/>
      <c r="HJ18" s="66"/>
      <c r="HK18" s="66"/>
      <c r="HL18" s="66"/>
      <c r="HM18" s="66"/>
      <c r="HN18" s="66"/>
      <c r="HO18" s="66"/>
      <c r="HP18" s="66"/>
      <c r="HQ18" s="66"/>
      <c r="HR18" s="66"/>
      <c r="HS18" s="66"/>
      <c r="HT18" s="66"/>
      <c r="HU18" s="66"/>
      <c r="HV18" s="66"/>
      <c r="HW18" s="66"/>
      <c r="HX18" s="66"/>
      <c r="HY18" s="66"/>
      <c r="HZ18" s="66"/>
      <c r="IA18" s="66"/>
      <c r="IB18" s="66"/>
      <c r="IC18" s="66"/>
      <c r="ID18" s="66"/>
      <c r="IE18" s="66"/>
      <c r="IF18" s="66"/>
      <c r="IG18" s="66"/>
      <c r="IH18" s="66"/>
      <c r="II18" s="66"/>
      <c r="IJ18" s="66"/>
      <c r="IK18" s="66"/>
      <c r="IL18" s="66"/>
      <c r="IM18" s="66"/>
      <c r="IN18" s="66"/>
      <c r="IO18" s="66"/>
      <c r="IP18" s="66"/>
      <c r="IQ18" s="66"/>
      <c r="IR18" s="66"/>
      <c r="IS18" s="66"/>
      <c r="IT18" s="66"/>
      <c r="IU18" s="66"/>
      <c r="IV18" s="66"/>
      <c r="IW18" s="66"/>
    </row>
    <row r="19" customFormat="false" ht="12.75" hidden="true" customHeight="false" outlineLevel="0" collapsed="false">
      <c r="A19" s="73" t="s">
        <v>44</v>
      </c>
      <c r="B19" s="74" t="s">
        <v>45</v>
      </c>
      <c r="C19" s="75"/>
      <c r="D19" s="20"/>
      <c r="E19" s="9"/>
      <c r="F19" s="9"/>
      <c r="G19" s="9"/>
      <c r="H19" s="9"/>
      <c r="I19" s="9"/>
      <c r="J19" s="9"/>
      <c r="K19" s="9"/>
      <c r="L19" s="9"/>
      <c r="M19" s="9"/>
      <c r="N19" s="9"/>
      <c r="O19" s="76"/>
      <c r="P19" s="5"/>
      <c r="Q19" s="0"/>
      <c r="R19" s="0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9"/>
      <c r="AJ19" s="0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</row>
    <row r="20" customFormat="false" ht="12.75" hidden="true" customHeight="false" outlineLevel="0" collapsed="false">
      <c r="A20" s="77" t="s">
        <v>15</v>
      </c>
      <c r="B20" s="78"/>
      <c r="C20" s="75" t="str">
        <f aca="false">IF($V$9="Reliant","$/kVa","$/Mth")</f>
        <v>$/Mth</v>
      </c>
      <c r="D20" s="79" t="n">
        <f aca="false">HLOOKUP('Rate Estimator'!V$9,'Rate Inputs'!$E$2:$K$18,IF(A20="Secondary",2,IF(A20="Primary",3,4)))+HLOOKUP('Rate Estimator'!V$9,'Rate Inputs'!$E$2:$K$18,IF(A20="Secondary",IF('Rate Estimator'!AF$9="Yes",5,6),IF(A20="Primary",7,8)))</f>
        <v>11.55</v>
      </c>
      <c r="E20" s="9" t="n">
        <f aca="false">D20</f>
        <v>11.55</v>
      </c>
      <c r="F20" s="9" t="n">
        <f aca="false">E20</f>
        <v>11.55</v>
      </c>
      <c r="G20" s="9" t="n">
        <f aca="false">F20</f>
        <v>11.55</v>
      </c>
      <c r="H20" s="9" t="n">
        <f aca="false">G20</f>
        <v>11.55</v>
      </c>
      <c r="I20" s="9" t="n">
        <f aca="false">H20</f>
        <v>11.55</v>
      </c>
      <c r="J20" s="9" t="n">
        <f aca="false">I20</f>
        <v>11.55</v>
      </c>
      <c r="K20" s="9" t="n">
        <f aca="false">J20</f>
        <v>11.55</v>
      </c>
      <c r="L20" s="9" t="n">
        <f aca="false">K20</f>
        <v>11.55</v>
      </c>
      <c r="M20" s="9" t="n">
        <f aca="false">L20</f>
        <v>11.55</v>
      </c>
      <c r="N20" s="9" t="n">
        <f aca="false">M20</f>
        <v>11.55</v>
      </c>
      <c r="O20" s="76"/>
      <c r="P20" s="5"/>
      <c r="Q20" s="0"/>
      <c r="R20" s="0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9"/>
      <c r="AJ20" s="0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</row>
    <row r="21" customFormat="false" ht="12.75" hidden="true" customHeight="false" outlineLevel="0" collapsed="false">
      <c r="A21" s="77" t="s">
        <v>20</v>
      </c>
      <c r="B21" s="78"/>
      <c r="C21" s="75" t="str">
        <f aca="false">IF($V$9="Reliant","$/kVa","$/Mth")</f>
        <v>$/Mth</v>
      </c>
      <c r="D21" s="79" t="n">
        <f aca="false">HLOOKUP('Rate Estimator'!V$9,'Rate Inputs'!$E$2:$K$18,IF(A21="Secondary",2,IF(A21="Primary",3,4)))+HLOOKUP('Rate Estimator'!V$9,'Rate Inputs'!$E$2:$K$18,IF(A21="Secondary",IF('Rate Estimator'!AF$9="Yes",5,6),IF(A21="Primary",7,8)))</f>
        <v>90.56</v>
      </c>
      <c r="E21" s="5" t="n">
        <f aca="false">D21</f>
        <v>90.56</v>
      </c>
      <c r="F21" s="5" t="n">
        <f aca="false">E21</f>
        <v>90.56</v>
      </c>
      <c r="G21" s="5" t="n">
        <f aca="false">F21</f>
        <v>90.56</v>
      </c>
      <c r="H21" s="5" t="n">
        <f aca="false">G21</f>
        <v>90.56</v>
      </c>
      <c r="I21" s="5" t="n">
        <f aca="false">H21</f>
        <v>90.56</v>
      </c>
      <c r="J21" s="5" t="n">
        <f aca="false">I21</f>
        <v>90.56</v>
      </c>
      <c r="K21" s="5" t="n">
        <f aca="false">J21</f>
        <v>90.56</v>
      </c>
      <c r="L21" s="5" t="n">
        <f aca="false">K21</f>
        <v>90.56</v>
      </c>
      <c r="M21" s="5" t="n">
        <f aca="false">L21</f>
        <v>90.56</v>
      </c>
      <c r="N21" s="5" t="n">
        <f aca="false">M21</f>
        <v>90.56</v>
      </c>
      <c r="O21" s="76"/>
      <c r="P21" s="5"/>
      <c r="Q21" s="0"/>
      <c r="R21" s="0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0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</row>
    <row r="22" customFormat="false" ht="12.75" hidden="true" customHeight="false" outlineLevel="0" collapsed="false">
      <c r="A22" s="77" t="s">
        <v>26</v>
      </c>
      <c r="B22" s="78"/>
      <c r="C22" s="75" t="str">
        <f aca="false">IF($V$9="Reliant","$/kVa","$/Mth")</f>
        <v>$/Mth</v>
      </c>
      <c r="D22" s="79" t="n">
        <f aca="false">HLOOKUP('Rate Estimator'!V$9,'Rate Inputs'!$E$2:$K$18,IF(A22="Secondary",2,IF(A22="Primary",3,4)))+HLOOKUP('Rate Estimator'!V$9,'Rate Inputs'!$E$2:$K$18,IF(A22="Secondary",IF('Rate Estimator'!AF$9="Yes",5,6),IF(A22="Primary",7,8)))</f>
        <v>90.41</v>
      </c>
      <c r="E22" s="5" t="n">
        <f aca="false">D22</f>
        <v>90.41</v>
      </c>
      <c r="F22" s="5" t="n">
        <f aca="false">E22</f>
        <v>90.41</v>
      </c>
      <c r="G22" s="5" t="n">
        <f aca="false">F22</f>
        <v>90.41</v>
      </c>
      <c r="H22" s="5" t="n">
        <f aca="false">G22</f>
        <v>90.41</v>
      </c>
      <c r="I22" s="5" t="n">
        <f aca="false">H22</f>
        <v>90.41</v>
      </c>
      <c r="J22" s="5" t="n">
        <f aca="false">I22</f>
        <v>90.41</v>
      </c>
      <c r="K22" s="5" t="n">
        <f aca="false">J22</f>
        <v>90.41</v>
      </c>
      <c r="L22" s="5" t="n">
        <f aca="false">K22</f>
        <v>90.41</v>
      </c>
      <c r="M22" s="5" t="n">
        <f aca="false">L22</f>
        <v>90.41</v>
      </c>
      <c r="N22" s="5" t="n">
        <f aca="false">M22</f>
        <v>90.41</v>
      </c>
      <c r="O22" s="76"/>
      <c r="P22" s="5"/>
      <c r="Q22" s="0"/>
      <c r="R22" s="0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0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</row>
    <row r="23" customFormat="false" ht="12.75" hidden="true" customHeight="false" outlineLevel="0" collapsed="false">
      <c r="A23" s="80" t="s">
        <v>46</v>
      </c>
      <c r="B23" s="81" t="s">
        <v>47</v>
      </c>
      <c r="C23" s="82"/>
      <c r="D23" s="83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5"/>
      <c r="P23" s="66"/>
      <c r="Q23" s="0"/>
      <c r="R23" s="0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0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6"/>
      <c r="DQ23" s="66"/>
      <c r="DR23" s="66"/>
      <c r="DS23" s="66"/>
      <c r="DT23" s="66"/>
      <c r="DU23" s="66"/>
      <c r="DV23" s="66"/>
      <c r="DW23" s="66"/>
      <c r="DX23" s="66"/>
      <c r="DY23" s="66"/>
      <c r="DZ23" s="66"/>
      <c r="EA23" s="66"/>
      <c r="EB23" s="66"/>
      <c r="EC23" s="66"/>
      <c r="ED23" s="66"/>
      <c r="EE23" s="66"/>
      <c r="EF23" s="66"/>
      <c r="EG23" s="66"/>
      <c r="EH23" s="66"/>
      <c r="EI23" s="66"/>
      <c r="EJ23" s="66"/>
      <c r="EK23" s="66"/>
      <c r="EL23" s="66"/>
      <c r="EM23" s="66"/>
      <c r="EN23" s="66"/>
      <c r="EO23" s="66"/>
      <c r="EP23" s="66"/>
      <c r="EQ23" s="66"/>
      <c r="ER23" s="66"/>
      <c r="ES23" s="66"/>
      <c r="ET23" s="66"/>
      <c r="EU23" s="66"/>
      <c r="EV23" s="66"/>
      <c r="EW23" s="66"/>
      <c r="EX23" s="66"/>
      <c r="EY23" s="66"/>
      <c r="EZ23" s="66"/>
      <c r="FA23" s="66"/>
      <c r="FB23" s="66"/>
      <c r="FC23" s="66"/>
      <c r="FD23" s="66"/>
      <c r="FE23" s="66"/>
      <c r="FF23" s="66"/>
      <c r="FG23" s="66"/>
      <c r="FH23" s="66"/>
      <c r="FI23" s="66"/>
      <c r="FJ23" s="66"/>
      <c r="FK23" s="66"/>
      <c r="FL23" s="66"/>
      <c r="FM23" s="66"/>
      <c r="FN23" s="66"/>
      <c r="FO23" s="66"/>
      <c r="FP23" s="66"/>
      <c r="FQ23" s="66"/>
      <c r="FR23" s="66"/>
      <c r="FS23" s="66"/>
      <c r="FT23" s="66"/>
      <c r="FU23" s="66"/>
      <c r="FV23" s="66"/>
      <c r="FW23" s="66"/>
      <c r="FX23" s="66"/>
      <c r="FY23" s="66"/>
      <c r="FZ23" s="66"/>
      <c r="GA23" s="66"/>
      <c r="GB23" s="66"/>
      <c r="GC23" s="66"/>
      <c r="GD23" s="66"/>
      <c r="GE23" s="66"/>
      <c r="GF23" s="66"/>
      <c r="GG23" s="66"/>
      <c r="GH23" s="66"/>
      <c r="GI23" s="66"/>
      <c r="GJ23" s="66"/>
      <c r="GK23" s="66"/>
      <c r="GL23" s="66"/>
      <c r="GM23" s="66"/>
      <c r="GN23" s="66"/>
      <c r="GO23" s="66"/>
      <c r="GP23" s="66"/>
      <c r="GQ23" s="66"/>
      <c r="GR23" s="66"/>
      <c r="GS23" s="66"/>
      <c r="GT23" s="66"/>
      <c r="GU23" s="66"/>
      <c r="GV23" s="66"/>
      <c r="GW23" s="66"/>
      <c r="GX23" s="66"/>
      <c r="GY23" s="66"/>
      <c r="GZ23" s="66"/>
      <c r="HA23" s="66"/>
      <c r="HB23" s="66"/>
      <c r="HC23" s="66"/>
      <c r="HD23" s="66"/>
      <c r="HE23" s="66"/>
      <c r="HF23" s="66"/>
      <c r="HG23" s="66"/>
      <c r="HH23" s="66"/>
      <c r="HI23" s="66"/>
      <c r="HJ23" s="66"/>
      <c r="HK23" s="66"/>
      <c r="HL23" s="66"/>
      <c r="HM23" s="66"/>
      <c r="HN23" s="66"/>
      <c r="HO23" s="66"/>
      <c r="HP23" s="66"/>
      <c r="HQ23" s="66"/>
      <c r="HR23" s="66"/>
      <c r="HS23" s="66"/>
      <c r="HT23" s="66"/>
      <c r="HU23" s="66"/>
      <c r="HV23" s="66"/>
      <c r="HW23" s="66"/>
      <c r="HX23" s="66"/>
      <c r="HY23" s="66"/>
      <c r="HZ23" s="66"/>
      <c r="IA23" s="66"/>
      <c r="IB23" s="66"/>
      <c r="IC23" s="66"/>
      <c r="ID23" s="66"/>
      <c r="IE23" s="66"/>
      <c r="IF23" s="66"/>
      <c r="IG23" s="66"/>
      <c r="IH23" s="66"/>
      <c r="II23" s="66"/>
      <c r="IJ23" s="66"/>
      <c r="IK23" s="66"/>
      <c r="IL23" s="66"/>
      <c r="IM23" s="66"/>
      <c r="IN23" s="66"/>
      <c r="IO23" s="66"/>
      <c r="IP23" s="66"/>
      <c r="IQ23" s="66"/>
      <c r="IR23" s="66"/>
      <c r="IS23" s="66"/>
      <c r="IT23" s="66"/>
      <c r="IU23" s="66"/>
      <c r="IV23" s="66"/>
      <c r="IW23" s="66"/>
    </row>
    <row r="24" customFormat="false" ht="12.75" hidden="true" customHeight="false" outlineLevel="0" collapsed="false">
      <c r="A24" s="84" t="s">
        <v>15</v>
      </c>
      <c r="B24" s="85"/>
      <c r="C24" s="82" t="str">
        <f aca="false">IF($V$9="Reliant","$/kVa","$/KW")</f>
        <v>$/KW</v>
      </c>
      <c r="D24" s="86" t="n">
        <f aca="false">HLOOKUP('Rate Estimator'!V$9,'Rate Inputs'!$E$2:$K$18,IF(A24="Secondary",IF('Rate Estimator'!AF$9="Yes",10,11),IF(A24="Primary",IF('Rate Estimator'!AF$9="Yes",12,13),14)))</f>
        <v>0.97</v>
      </c>
      <c r="E24" s="87" t="n">
        <f aca="false">D24</f>
        <v>0.97</v>
      </c>
      <c r="F24" s="87" t="n">
        <f aca="false">E24</f>
        <v>0.97</v>
      </c>
      <c r="G24" s="87" t="n">
        <f aca="false">F24</f>
        <v>0.97</v>
      </c>
      <c r="H24" s="87" t="n">
        <f aca="false">G24</f>
        <v>0.97</v>
      </c>
      <c r="I24" s="87" t="n">
        <f aca="false">H24</f>
        <v>0.97</v>
      </c>
      <c r="J24" s="87" t="n">
        <f aca="false">I24</f>
        <v>0.97</v>
      </c>
      <c r="K24" s="87" t="n">
        <f aca="false">J24</f>
        <v>0.97</v>
      </c>
      <c r="L24" s="87" t="n">
        <f aca="false">K24</f>
        <v>0.97</v>
      </c>
      <c r="M24" s="87" t="n">
        <f aca="false">L24</f>
        <v>0.97</v>
      </c>
      <c r="N24" s="87" t="n">
        <f aca="false">M24</f>
        <v>0.97</v>
      </c>
      <c r="O24" s="65"/>
      <c r="P24" s="66"/>
      <c r="Q24" s="0"/>
      <c r="R24" s="0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0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6"/>
      <c r="CG24" s="66"/>
      <c r="CH24" s="66"/>
      <c r="CI24" s="66"/>
      <c r="CJ24" s="66"/>
      <c r="CK24" s="66"/>
      <c r="CL24" s="66"/>
      <c r="CM24" s="66"/>
      <c r="CN24" s="66"/>
      <c r="CO24" s="66"/>
      <c r="CP24" s="66"/>
      <c r="CQ24" s="66"/>
      <c r="CR24" s="66"/>
      <c r="CS24" s="66"/>
      <c r="CT24" s="66"/>
      <c r="CU24" s="66"/>
      <c r="CV24" s="66"/>
      <c r="CW24" s="66"/>
      <c r="CX24" s="66"/>
      <c r="CY24" s="66"/>
      <c r="CZ24" s="66"/>
      <c r="DA24" s="66"/>
      <c r="DB24" s="66"/>
      <c r="DC24" s="66"/>
      <c r="DD24" s="66"/>
      <c r="DE24" s="66"/>
      <c r="DF24" s="66"/>
      <c r="DG24" s="66"/>
      <c r="DH24" s="66"/>
      <c r="DI24" s="66"/>
      <c r="DJ24" s="66"/>
      <c r="DK24" s="66"/>
      <c r="DL24" s="66"/>
      <c r="DM24" s="66"/>
      <c r="DN24" s="66"/>
      <c r="DO24" s="66"/>
      <c r="DP24" s="66"/>
      <c r="DQ24" s="66"/>
      <c r="DR24" s="66"/>
      <c r="DS24" s="66"/>
      <c r="DT24" s="66"/>
      <c r="DU24" s="66"/>
      <c r="DV24" s="66"/>
      <c r="DW24" s="66"/>
      <c r="DX24" s="66"/>
      <c r="DY24" s="66"/>
      <c r="DZ24" s="66"/>
      <c r="EA24" s="66"/>
      <c r="EB24" s="66"/>
      <c r="EC24" s="66"/>
      <c r="ED24" s="66"/>
      <c r="EE24" s="66"/>
      <c r="EF24" s="66"/>
      <c r="EG24" s="66"/>
      <c r="EH24" s="66"/>
      <c r="EI24" s="66"/>
      <c r="EJ24" s="66"/>
      <c r="EK24" s="66"/>
      <c r="EL24" s="66"/>
      <c r="EM24" s="66"/>
      <c r="EN24" s="66"/>
      <c r="EO24" s="66"/>
      <c r="EP24" s="66"/>
      <c r="EQ24" s="66"/>
      <c r="ER24" s="66"/>
      <c r="ES24" s="66"/>
      <c r="ET24" s="66"/>
      <c r="EU24" s="66"/>
      <c r="EV24" s="66"/>
      <c r="EW24" s="66"/>
      <c r="EX24" s="66"/>
      <c r="EY24" s="66"/>
      <c r="EZ24" s="66"/>
      <c r="FA24" s="66"/>
      <c r="FB24" s="66"/>
      <c r="FC24" s="66"/>
      <c r="FD24" s="66"/>
      <c r="FE24" s="66"/>
      <c r="FF24" s="66"/>
      <c r="FG24" s="66"/>
      <c r="FH24" s="66"/>
      <c r="FI24" s="66"/>
      <c r="FJ24" s="66"/>
      <c r="FK24" s="66"/>
      <c r="FL24" s="66"/>
      <c r="FM24" s="66"/>
      <c r="FN24" s="66"/>
      <c r="FO24" s="66"/>
      <c r="FP24" s="66"/>
      <c r="FQ24" s="66"/>
      <c r="FR24" s="66"/>
      <c r="FS24" s="66"/>
      <c r="FT24" s="66"/>
      <c r="FU24" s="66"/>
      <c r="FV24" s="66"/>
      <c r="FW24" s="66"/>
      <c r="FX24" s="66"/>
      <c r="FY24" s="66"/>
      <c r="FZ24" s="66"/>
      <c r="GA24" s="66"/>
      <c r="GB24" s="66"/>
      <c r="GC24" s="66"/>
      <c r="GD24" s="66"/>
      <c r="GE24" s="66"/>
      <c r="GF24" s="66"/>
      <c r="GG24" s="66"/>
      <c r="GH24" s="66"/>
      <c r="GI24" s="66"/>
      <c r="GJ24" s="66"/>
      <c r="GK24" s="66"/>
      <c r="GL24" s="66"/>
      <c r="GM24" s="66"/>
      <c r="GN24" s="66"/>
      <c r="GO24" s="66"/>
      <c r="GP24" s="66"/>
      <c r="GQ24" s="66"/>
      <c r="GR24" s="66"/>
      <c r="GS24" s="66"/>
      <c r="GT24" s="66"/>
      <c r="GU24" s="66"/>
      <c r="GV24" s="66"/>
      <c r="GW24" s="66"/>
      <c r="GX24" s="66"/>
      <c r="GY24" s="66"/>
      <c r="GZ24" s="66"/>
      <c r="HA24" s="66"/>
      <c r="HB24" s="66"/>
      <c r="HC24" s="66"/>
      <c r="HD24" s="66"/>
      <c r="HE24" s="66"/>
      <c r="HF24" s="66"/>
      <c r="HG24" s="66"/>
      <c r="HH24" s="66"/>
      <c r="HI24" s="66"/>
      <c r="HJ24" s="66"/>
      <c r="HK24" s="66"/>
      <c r="HL24" s="66"/>
      <c r="HM24" s="66"/>
      <c r="HN24" s="66"/>
      <c r="HO24" s="66"/>
      <c r="HP24" s="66"/>
      <c r="HQ24" s="66"/>
      <c r="HR24" s="66"/>
      <c r="HS24" s="66"/>
      <c r="HT24" s="66"/>
      <c r="HU24" s="66"/>
      <c r="HV24" s="66"/>
      <c r="HW24" s="66"/>
      <c r="HX24" s="66"/>
      <c r="HY24" s="66"/>
      <c r="HZ24" s="66"/>
      <c r="IA24" s="66"/>
      <c r="IB24" s="66"/>
      <c r="IC24" s="66"/>
      <c r="ID24" s="66"/>
      <c r="IE24" s="66"/>
      <c r="IF24" s="66"/>
      <c r="IG24" s="66"/>
      <c r="IH24" s="66"/>
      <c r="II24" s="66"/>
      <c r="IJ24" s="66"/>
      <c r="IK24" s="66"/>
      <c r="IL24" s="66"/>
      <c r="IM24" s="66"/>
      <c r="IN24" s="66"/>
      <c r="IO24" s="66"/>
      <c r="IP24" s="66"/>
      <c r="IQ24" s="66"/>
      <c r="IR24" s="66"/>
      <c r="IS24" s="66"/>
      <c r="IT24" s="66"/>
      <c r="IU24" s="66"/>
      <c r="IV24" s="66"/>
      <c r="IW24" s="66"/>
    </row>
    <row r="25" customFormat="false" ht="12.75" hidden="true" customHeight="false" outlineLevel="0" collapsed="false">
      <c r="A25" s="88" t="s">
        <v>20</v>
      </c>
      <c r="B25" s="81"/>
      <c r="C25" s="82" t="str">
        <f aca="false">IF($V$9="Reliant","$/kVa","$/KW")</f>
        <v>$/KW</v>
      </c>
      <c r="D25" s="86" t="n">
        <f aca="false">HLOOKUP('Rate Estimator'!V$9,'Rate Inputs'!$E$2:$K$18,IF(A25="Secondary",IF('Rate Estimator'!AF$9="Yes",10,11),IF(A25="Primary",IF('Rate Estimator'!AF$9="Yes",12,13),14)))</f>
        <v>2.07</v>
      </c>
      <c r="E25" s="87" t="n">
        <f aca="false">D25</f>
        <v>2.07</v>
      </c>
      <c r="F25" s="87" t="n">
        <f aca="false">E25</f>
        <v>2.07</v>
      </c>
      <c r="G25" s="87" t="n">
        <f aca="false">F25</f>
        <v>2.07</v>
      </c>
      <c r="H25" s="87" t="n">
        <f aca="false">G25</f>
        <v>2.07</v>
      </c>
      <c r="I25" s="87" t="n">
        <f aca="false">H25</f>
        <v>2.07</v>
      </c>
      <c r="J25" s="87" t="n">
        <f aca="false">I25</f>
        <v>2.07</v>
      </c>
      <c r="K25" s="87" t="n">
        <f aca="false">J25</f>
        <v>2.07</v>
      </c>
      <c r="L25" s="87" t="n">
        <f aca="false">K25</f>
        <v>2.07</v>
      </c>
      <c r="M25" s="87" t="n">
        <f aca="false">L25</f>
        <v>2.07</v>
      </c>
      <c r="N25" s="87" t="n">
        <f aca="false">M25</f>
        <v>2.07</v>
      </c>
      <c r="O25" s="65"/>
      <c r="P25" s="66"/>
      <c r="Q25" s="0"/>
      <c r="R25" s="0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6"/>
      <c r="CD25" s="66"/>
      <c r="CE25" s="66"/>
      <c r="CF25" s="66"/>
      <c r="CG25" s="66"/>
      <c r="CH25" s="66"/>
      <c r="CI25" s="66"/>
      <c r="CJ25" s="66"/>
      <c r="CK25" s="66"/>
      <c r="CL25" s="66"/>
      <c r="CM25" s="66"/>
      <c r="CN25" s="66"/>
      <c r="CO25" s="66"/>
      <c r="CP25" s="66"/>
      <c r="CQ25" s="66"/>
      <c r="CR25" s="66"/>
      <c r="CS25" s="66"/>
      <c r="CT25" s="66"/>
      <c r="CU25" s="66"/>
      <c r="CV25" s="66"/>
      <c r="CW25" s="66"/>
      <c r="CX25" s="66"/>
      <c r="CY25" s="66"/>
      <c r="CZ25" s="66"/>
      <c r="DA25" s="66"/>
      <c r="DB25" s="66"/>
      <c r="DC25" s="66"/>
      <c r="DD25" s="66"/>
      <c r="DE25" s="66"/>
      <c r="DF25" s="66"/>
      <c r="DG25" s="66"/>
      <c r="DH25" s="66"/>
      <c r="DI25" s="66"/>
      <c r="DJ25" s="66"/>
      <c r="DK25" s="66"/>
      <c r="DL25" s="66"/>
      <c r="DM25" s="66"/>
      <c r="DN25" s="66"/>
      <c r="DO25" s="66"/>
      <c r="DP25" s="66"/>
      <c r="DQ25" s="66"/>
      <c r="DR25" s="66"/>
      <c r="DS25" s="66"/>
      <c r="DT25" s="66"/>
      <c r="DU25" s="66"/>
      <c r="DV25" s="66"/>
      <c r="DW25" s="66"/>
      <c r="DX25" s="66"/>
      <c r="DY25" s="66"/>
      <c r="DZ25" s="66"/>
      <c r="EA25" s="66"/>
      <c r="EB25" s="66"/>
      <c r="EC25" s="66"/>
      <c r="ED25" s="66"/>
      <c r="EE25" s="66"/>
      <c r="EF25" s="66"/>
      <c r="EG25" s="66"/>
      <c r="EH25" s="66"/>
      <c r="EI25" s="66"/>
      <c r="EJ25" s="66"/>
      <c r="EK25" s="66"/>
      <c r="EL25" s="66"/>
      <c r="EM25" s="66"/>
      <c r="EN25" s="66"/>
      <c r="EO25" s="66"/>
      <c r="EP25" s="66"/>
      <c r="EQ25" s="66"/>
      <c r="ER25" s="66"/>
      <c r="ES25" s="66"/>
      <c r="ET25" s="66"/>
      <c r="EU25" s="66"/>
      <c r="EV25" s="66"/>
      <c r="EW25" s="66"/>
      <c r="EX25" s="66"/>
      <c r="EY25" s="66"/>
      <c r="EZ25" s="66"/>
      <c r="FA25" s="66"/>
      <c r="FB25" s="66"/>
      <c r="FC25" s="66"/>
      <c r="FD25" s="66"/>
      <c r="FE25" s="66"/>
      <c r="FF25" s="66"/>
      <c r="FG25" s="66"/>
      <c r="FH25" s="66"/>
      <c r="FI25" s="66"/>
      <c r="FJ25" s="66"/>
      <c r="FK25" s="66"/>
      <c r="FL25" s="66"/>
      <c r="FM25" s="66"/>
      <c r="FN25" s="66"/>
      <c r="FO25" s="66"/>
      <c r="FP25" s="66"/>
      <c r="FQ25" s="66"/>
      <c r="FR25" s="66"/>
      <c r="FS25" s="66"/>
      <c r="FT25" s="66"/>
      <c r="FU25" s="66"/>
      <c r="FV25" s="66"/>
      <c r="FW25" s="66"/>
      <c r="FX25" s="66"/>
      <c r="FY25" s="66"/>
      <c r="FZ25" s="66"/>
      <c r="GA25" s="66"/>
      <c r="GB25" s="66"/>
      <c r="GC25" s="66"/>
      <c r="GD25" s="66"/>
      <c r="GE25" s="66"/>
      <c r="GF25" s="66"/>
      <c r="GG25" s="66"/>
      <c r="GH25" s="66"/>
      <c r="GI25" s="66"/>
      <c r="GJ25" s="66"/>
      <c r="GK25" s="66"/>
      <c r="GL25" s="66"/>
      <c r="GM25" s="66"/>
      <c r="GN25" s="66"/>
      <c r="GO25" s="66"/>
      <c r="GP25" s="66"/>
      <c r="GQ25" s="66"/>
      <c r="GR25" s="66"/>
      <c r="GS25" s="66"/>
      <c r="GT25" s="66"/>
      <c r="GU25" s="66"/>
      <c r="GV25" s="66"/>
      <c r="GW25" s="66"/>
      <c r="GX25" s="66"/>
      <c r="GY25" s="66"/>
      <c r="GZ25" s="66"/>
      <c r="HA25" s="66"/>
      <c r="HB25" s="66"/>
      <c r="HC25" s="66"/>
      <c r="HD25" s="66"/>
      <c r="HE25" s="66"/>
      <c r="HF25" s="66"/>
      <c r="HG25" s="66"/>
      <c r="HH25" s="66"/>
      <c r="HI25" s="66"/>
      <c r="HJ25" s="66"/>
      <c r="HK25" s="66"/>
      <c r="HL25" s="66"/>
      <c r="HM25" s="66"/>
      <c r="HN25" s="66"/>
      <c r="HO25" s="66"/>
      <c r="HP25" s="66"/>
      <c r="HQ25" s="66"/>
      <c r="HR25" s="66"/>
      <c r="HS25" s="66"/>
      <c r="HT25" s="66"/>
      <c r="HU25" s="66"/>
      <c r="HV25" s="66"/>
      <c r="HW25" s="66"/>
      <c r="HX25" s="66"/>
      <c r="HY25" s="66"/>
      <c r="HZ25" s="66"/>
      <c r="IA25" s="66"/>
      <c r="IB25" s="66"/>
      <c r="IC25" s="66"/>
      <c r="ID25" s="66"/>
      <c r="IE25" s="66"/>
      <c r="IF25" s="66"/>
      <c r="IG25" s="66"/>
      <c r="IH25" s="66"/>
      <c r="II25" s="66"/>
      <c r="IJ25" s="66"/>
      <c r="IK25" s="66"/>
      <c r="IL25" s="66"/>
      <c r="IM25" s="66"/>
      <c r="IN25" s="66"/>
      <c r="IO25" s="66"/>
      <c r="IP25" s="66"/>
      <c r="IQ25" s="66"/>
      <c r="IR25" s="66"/>
      <c r="IS25" s="66"/>
      <c r="IT25" s="66"/>
      <c r="IU25" s="66"/>
      <c r="IV25" s="66"/>
      <c r="IW25" s="66"/>
    </row>
    <row r="26" customFormat="false" ht="12.75" hidden="true" customHeight="false" outlineLevel="0" collapsed="false">
      <c r="A26" s="88" t="s">
        <v>26</v>
      </c>
      <c r="B26" s="81"/>
      <c r="C26" s="82" t="str">
        <f aca="false">IF($V$9="Reliant","$/kVa","$/KW")</f>
        <v>$/KW</v>
      </c>
      <c r="D26" s="86" t="n">
        <f aca="false">HLOOKUP('Rate Estimator'!V$9,'Rate Inputs'!$E$2:$K$18,IF(A26="Secondary",IF('Rate Estimator'!AF$9="Yes",10,11),IF(A26="Primary",IF('Rate Estimator'!AF$9="Yes",12,13),14)))</f>
        <v>1.38</v>
      </c>
      <c r="E26" s="87" t="n">
        <f aca="false">D26</f>
        <v>1.38</v>
      </c>
      <c r="F26" s="87" t="n">
        <f aca="false">E26</f>
        <v>1.38</v>
      </c>
      <c r="G26" s="87" t="n">
        <f aca="false">F26</f>
        <v>1.38</v>
      </c>
      <c r="H26" s="87" t="n">
        <f aca="false">G26</f>
        <v>1.38</v>
      </c>
      <c r="I26" s="87" t="n">
        <f aca="false">H26</f>
        <v>1.38</v>
      </c>
      <c r="J26" s="87" t="n">
        <f aca="false">I26</f>
        <v>1.38</v>
      </c>
      <c r="K26" s="87" t="n">
        <f aca="false">J26</f>
        <v>1.38</v>
      </c>
      <c r="L26" s="87" t="n">
        <f aca="false">K26</f>
        <v>1.38</v>
      </c>
      <c r="M26" s="87" t="n">
        <f aca="false">L26</f>
        <v>1.38</v>
      </c>
      <c r="N26" s="87" t="n">
        <f aca="false">M26</f>
        <v>1.38</v>
      </c>
      <c r="O26" s="65"/>
      <c r="P26" s="66"/>
      <c r="Q26" s="0"/>
      <c r="R26" s="0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6"/>
      <c r="DE26" s="66"/>
      <c r="DF26" s="66"/>
      <c r="DG26" s="66"/>
      <c r="DH26" s="66"/>
      <c r="DI26" s="66"/>
      <c r="DJ26" s="66"/>
      <c r="DK26" s="66"/>
      <c r="DL26" s="66"/>
      <c r="DM26" s="66"/>
      <c r="DN26" s="66"/>
      <c r="DO26" s="66"/>
      <c r="DP26" s="66"/>
      <c r="DQ26" s="66"/>
      <c r="DR26" s="66"/>
      <c r="DS26" s="66"/>
      <c r="DT26" s="66"/>
      <c r="DU26" s="66"/>
      <c r="DV26" s="66"/>
      <c r="DW26" s="66"/>
      <c r="DX26" s="66"/>
      <c r="DY26" s="66"/>
      <c r="DZ26" s="66"/>
      <c r="EA26" s="66"/>
      <c r="EB26" s="66"/>
      <c r="EC26" s="66"/>
      <c r="ED26" s="66"/>
      <c r="EE26" s="66"/>
      <c r="EF26" s="66"/>
      <c r="EG26" s="66"/>
      <c r="EH26" s="66"/>
      <c r="EI26" s="66"/>
      <c r="EJ26" s="66"/>
      <c r="EK26" s="66"/>
      <c r="EL26" s="66"/>
      <c r="EM26" s="66"/>
      <c r="EN26" s="66"/>
      <c r="EO26" s="66"/>
      <c r="EP26" s="66"/>
      <c r="EQ26" s="66"/>
      <c r="ER26" s="66"/>
      <c r="ES26" s="66"/>
      <c r="ET26" s="66"/>
      <c r="EU26" s="66"/>
      <c r="EV26" s="66"/>
      <c r="EW26" s="66"/>
      <c r="EX26" s="66"/>
      <c r="EY26" s="66"/>
      <c r="EZ26" s="66"/>
      <c r="FA26" s="66"/>
      <c r="FB26" s="66"/>
      <c r="FC26" s="66"/>
      <c r="FD26" s="66"/>
      <c r="FE26" s="66"/>
      <c r="FF26" s="66"/>
      <c r="FG26" s="66"/>
      <c r="FH26" s="66"/>
      <c r="FI26" s="66"/>
      <c r="FJ26" s="66"/>
      <c r="FK26" s="66"/>
      <c r="FL26" s="66"/>
      <c r="FM26" s="66"/>
      <c r="FN26" s="66"/>
      <c r="FO26" s="66"/>
      <c r="FP26" s="66"/>
      <c r="FQ26" s="66"/>
      <c r="FR26" s="66"/>
      <c r="FS26" s="66"/>
      <c r="FT26" s="66"/>
      <c r="FU26" s="66"/>
      <c r="FV26" s="66"/>
      <c r="FW26" s="66"/>
      <c r="FX26" s="66"/>
      <c r="FY26" s="66"/>
      <c r="FZ26" s="66"/>
      <c r="GA26" s="66"/>
      <c r="GB26" s="66"/>
      <c r="GC26" s="66"/>
      <c r="GD26" s="66"/>
      <c r="GE26" s="66"/>
      <c r="GF26" s="66"/>
      <c r="GG26" s="66"/>
      <c r="GH26" s="66"/>
      <c r="GI26" s="66"/>
      <c r="GJ26" s="66"/>
      <c r="GK26" s="66"/>
      <c r="GL26" s="66"/>
      <c r="GM26" s="66"/>
      <c r="GN26" s="66"/>
      <c r="GO26" s="66"/>
      <c r="GP26" s="66"/>
      <c r="GQ26" s="66"/>
      <c r="GR26" s="66"/>
      <c r="GS26" s="66"/>
      <c r="GT26" s="66"/>
      <c r="GU26" s="66"/>
      <c r="GV26" s="66"/>
      <c r="GW26" s="66"/>
      <c r="GX26" s="66"/>
      <c r="GY26" s="66"/>
      <c r="GZ26" s="66"/>
      <c r="HA26" s="66"/>
      <c r="HB26" s="66"/>
      <c r="HC26" s="66"/>
      <c r="HD26" s="66"/>
      <c r="HE26" s="66"/>
      <c r="HF26" s="66"/>
      <c r="HG26" s="66"/>
      <c r="HH26" s="66"/>
      <c r="HI26" s="66"/>
      <c r="HJ26" s="66"/>
      <c r="HK26" s="66"/>
      <c r="HL26" s="66"/>
      <c r="HM26" s="66"/>
      <c r="HN26" s="66"/>
      <c r="HO26" s="66"/>
      <c r="HP26" s="66"/>
      <c r="HQ26" s="66"/>
      <c r="HR26" s="66"/>
      <c r="HS26" s="66"/>
      <c r="HT26" s="66"/>
      <c r="HU26" s="66"/>
      <c r="HV26" s="66"/>
      <c r="HW26" s="66"/>
      <c r="HX26" s="66"/>
      <c r="HY26" s="66"/>
      <c r="HZ26" s="66"/>
      <c r="IA26" s="66"/>
      <c r="IB26" s="66"/>
      <c r="IC26" s="66"/>
      <c r="ID26" s="66"/>
      <c r="IE26" s="66"/>
      <c r="IF26" s="66"/>
      <c r="IG26" s="66"/>
      <c r="IH26" s="66"/>
      <c r="II26" s="66"/>
      <c r="IJ26" s="66"/>
      <c r="IK26" s="66"/>
      <c r="IL26" s="66"/>
      <c r="IM26" s="66"/>
      <c r="IN26" s="66"/>
      <c r="IO26" s="66"/>
      <c r="IP26" s="66"/>
      <c r="IQ26" s="66"/>
      <c r="IR26" s="66"/>
      <c r="IS26" s="66"/>
      <c r="IT26" s="66"/>
      <c r="IU26" s="66"/>
      <c r="IV26" s="66"/>
      <c r="IW26" s="66"/>
    </row>
    <row r="27" customFormat="false" ht="12.75" hidden="true" customHeight="false" outlineLevel="0" collapsed="false">
      <c r="A27" s="73" t="s">
        <v>48</v>
      </c>
      <c r="B27" s="89" t="s">
        <v>49</v>
      </c>
      <c r="C27" s="75"/>
      <c r="D27" s="90"/>
      <c r="E27" s="91"/>
      <c r="F27" s="91"/>
      <c r="G27" s="91"/>
      <c r="H27" s="91"/>
      <c r="I27" s="9"/>
      <c r="J27" s="9"/>
      <c r="K27" s="9"/>
      <c r="L27" s="9"/>
      <c r="M27" s="9"/>
      <c r="N27" s="9"/>
      <c r="O27" s="76"/>
      <c r="P27" s="5"/>
      <c r="Q27" s="0"/>
      <c r="R27" s="0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</row>
    <row r="28" customFormat="false" ht="12.75" hidden="true" customHeight="false" outlineLevel="0" collapsed="false">
      <c r="A28" s="77" t="s">
        <v>15</v>
      </c>
      <c r="B28" s="20"/>
      <c r="C28" s="75" t="str">
        <f aca="false">IF($V$9="Reliant","$/kVa","$/KW")</f>
        <v>$/KW</v>
      </c>
      <c r="D28" s="90" t="n">
        <f aca="false">HLOOKUP('Rate Estimator'!V$9,'Rate Inputs'!$E$2:$K$18,IF(A28="Secondary",15,IF(A28="Primary",16,17)))</f>
        <v>3.27</v>
      </c>
      <c r="E28" s="92" t="n">
        <f aca="false">D28</f>
        <v>3.27</v>
      </c>
      <c r="F28" s="92" t="n">
        <f aca="false">E28</f>
        <v>3.27</v>
      </c>
      <c r="G28" s="92" t="n">
        <f aca="false">F28</f>
        <v>3.27</v>
      </c>
      <c r="H28" s="92" t="n">
        <f aca="false">G28</f>
        <v>3.27</v>
      </c>
      <c r="I28" s="5" t="n">
        <f aca="false">H28</f>
        <v>3.27</v>
      </c>
      <c r="J28" s="5" t="n">
        <f aca="false">I28</f>
        <v>3.27</v>
      </c>
      <c r="K28" s="5" t="n">
        <f aca="false">J28</f>
        <v>3.27</v>
      </c>
      <c r="L28" s="5" t="n">
        <f aca="false">K28</f>
        <v>3.27</v>
      </c>
      <c r="M28" s="5" t="n">
        <f aca="false">L28</f>
        <v>3.27</v>
      </c>
      <c r="N28" s="5" t="n">
        <f aca="false">M28</f>
        <v>3.27</v>
      </c>
      <c r="O28" s="76"/>
      <c r="P28" s="5"/>
      <c r="Q28" s="0"/>
      <c r="R28" s="0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</row>
    <row r="29" customFormat="false" ht="12.75" hidden="true" customHeight="false" outlineLevel="0" collapsed="false">
      <c r="A29" s="77" t="s">
        <v>20</v>
      </c>
      <c r="B29" s="20"/>
      <c r="C29" s="75" t="str">
        <f aca="false">IF($V$9="Reliant","$/kVa","$/KW")</f>
        <v>$/KW</v>
      </c>
      <c r="D29" s="90" t="n">
        <f aca="false">HLOOKUP('Rate Estimator'!V$9,'Rate Inputs'!$E$2:$K$18,IF(A29="Secondary",15,IF(A29="Primary",16,17)))</f>
        <v>2.62</v>
      </c>
      <c r="E29" s="92" t="n">
        <f aca="false">D29</f>
        <v>2.62</v>
      </c>
      <c r="F29" s="92" t="n">
        <f aca="false">E29</f>
        <v>2.62</v>
      </c>
      <c r="G29" s="92" t="n">
        <f aca="false">F29</f>
        <v>2.62</v>
      </c>
      <c r="H29" s="92" t="n">
        <f aca="false">G29</f>
        <v>2.62</v>
      </c>
      <c r="I29" s="5" t="n">
        <f aca="false">H29</f>
        <v>2.62</v>
      </c>
      <c r="J29" s="5" t="n">
        <f aca="false">I29</f>
        <v>2.62</v>
      </c>
      <c r="K29" s="5" t="n">
        <f aca="false">J29</f>
        <v>2.62</v>
      </c>
      <c r="L29" s="5" t="n">
        <f aca="false">K29</f>
        <v>2.62</v>
      </c>
      <c r="M29" s="5" t="n">
        <f aca="false">L29</f>
        <v>2.62</v>
      </c>
      <c r="N29" s="5" t="n">
        <f aca="false">M29</f>
        <v>2.62</v>
      </c>
      <c r="O29" s="76"/>
      <c r="P29" s="5"/>
      <c r="Q29" s="0"/>
      <c r="R29" s="0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</row>
    <row r="30" customFormat="false" ht="12.75" hidden="true" customHeight="false" outlineLevel="0" collapsed="false">
      <c r="A30" s="77" t="s">
        <v>26</v>
      </c>
      <c r="B30" s="89"/>
      <c r="C30" s="75" t="str">
        <f aca="false">IF($V$9="Reliant","$/kVa","$/KW")</f>
        <v>$/KW</v>
      </c>
      <c r="D30" s="90" t="n">
        <f aca="false">HLOOKUP('Rate Estimator'!V$9,'Rate Inputs'!$E$2:$K$18,IF(A30="Secondary",15,IF(A30="Primary",16,17)))</f>
        <v>0.12</v>
      </c>
      <c r="E30" s="92" t="n">
        <f aca="false">D30</f>
        <v>0.12</v>
      </c>
      <c r="F30" s="92" t="n">
        <f aca="false">E30</f>
        <v>0.12</v>
      </c>
      <c r="G30" s="92" t="n">
        <f aca="false">F30</f>
        <v>0.12</v>
      </c>
      <c r="H30" s="92" t="n">
        <f aca="false">G30</f>
        <v>0.12</v>
      </c>
      <c r="I30" s="5" t="n">
        <f aca="false">H30</f>
        <v>0.12</v>
      </c>
      <c r="J30" s="5" t="n">
        <f aca="false">I30</f>
        <v>0.12</v>
      </c>
      <c r="K30" s="5" t="n">
        <f aca="false">J30</f>
        <v>0.12</v>
      </c>
      <c r="L30" s="5" t="n">
        <f aca="false">K30</f>
        <v>0.12</v>
      </c>
      <c r="M30" s="5" t="n">
        <f aca="false">L30</f>
        <v>0.12</v>
      </c>
      <c r="N30" s="5" t="n">
        <f aca="false">M30</f>
        <v>0.12</v>
      </c>
      <c r="O30" s="76"/>
      <c r="P30" s="5"/>
      <c r="Q30" s="0"/>
      <c r="R30" s="0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</row>
    <row r="31" customFormat="false" ht="12.75" hidden="true" customHeight="false" outlineLevel="0" collapsed="false">
      <c r="A31" s="80" t="s">
        <v>50</v>
      </c>
      <c r="B31" s="93" t="s">
        <v>51</v>
      </c>
      <c r="C31" s="82"/>
      <c r="D31" s="94"/>
      <c r="E31" s="87"/>
      <c r="F31" s="87"/>
      <c r="G31" s="87"/>
      <c r="H31" s="87"/>
      <c r="I31" s="95"/>
      <c r="J31" s="95"/>
      <c r="K31" s="95"/>
      <c r="L31" s="95"/>
      <c r="M31" s="95"/>
      <c r="N31" s="95"/>
      <c r="O31" s="65"/>
      <c r="P31" s="66"/>
      <c r="Q31" s="0"/>
      <c r="R31" s="0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/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6"/>
      <c r="FL31" s="66"/>
      <c r="FM31" s="66"/>
      <c r="FN31" s="66"/>
      <c r="FO31" s="66"/>
      <c r="FP31" s="66"/>
      <c r="FQ31" s="66"/>
      <c r="FR31" s="66"/>
      <c r="FS31" s="66"/>
      <c r="FT31" s="66"/>
      <c r="FU31" s="66"/>
      <c r="FV31" s="66"/>
      <c r="FW31" s="66"/>
      <c r="FX31" s="66"/>
      <c r="FY31" s="66"/>
      <c r="FZ31" s="66"/>
      <c r="GA31" s="66"/>
      <c r="GB31" s="66"/>
      <c r="GC31" s="66"/>
      <c r="GD31" s="66"/>
      <c r="GE31" s="66"/>
      <c r="GF31" s="66"/>
      <c r="GG31" s="66"/>
      <c r="GH31" s="66"/>
      <c r="GI31" s="66"/>
      <c r="GJ31" s="66"/>
      <c r="GK31" s="66"/>
      <c r="GL31" s="66"/>
      <c r="GM31" s="66"/>
      <c r="GN31" s="66"/>
      <c r="GO31" s="66"/>
      <c r="GP31" s="66"/>
      <c r="GQ31" s="66"/>
      <c r="GR31" s="66"/>
      <c r="GS31" s="66"/>
      <c r="GT31" s="66"/>
      <c r="GU31" s="66"/>
      <c r="GV31" s="66"/>
      <c r="GW31" s="66"/>
      <c r="GX31" s="66"/>
      <c r="GY31" s="66"/>
      <c r="GZ31" s="66"/>
      <c r="HA31" s="66"/>
      <c r="HB31" s="66"/>
      <c r="HC31" s="66"/>
      <c r="HD31" s="66"/>
      <c r="HE31" s="66"/>
      <c r="HF31" s="66"/>
      <c r="HG31" s="66"/>
      <c r="HH31" s="66"/>
      <c r="HI31" s="66"/>
      <c r="HJ31" s="66"/>
      <c r="HK31" s="66"/>
      <c r="HL31" s="66"/>
      <c r="HM31" s="66"/>
      <c r="HN31" s="66"/>
      <c r="HO31" s="66"/>
      <c r="HP31" s="66"/>
      <c r="HQ31" s="66"/>
      <c r="HR31" s="66"/>
      <c r="HS31" s="66"/>
      <c r="HT31" s="66"/>
      <c r="HU31" s="66"/>
      <c r="HV31" s="66"/>
      <c r="HW31" s="66"/>
      <c r="HX31" s="66"/>
      <c r="HY31" s="66"/>
      <c r="HZ31" s="66"/>
      <c r="IA31" s="66"/>
      <c r="IB31" s="66"/>
      <c r="IC31" s="66"/>
      <c r="ID31" s="66"/>
      <c r="IE31" s="66"/>
      <c r="IF31" s="66"/>
      <c r="IG31" s="66"/>
      <c r="IH31" s="66"/>
      <c r="II31" s="66"/>
      <c r="IJ31" s="66"/>
      <c r="IK31" s="66"/>
      <c r="IL31" s="66"/>
      <c r="IM31" s="66"/>
      <c r="IN31" s="66"/>
      <c r="IO31" s="66"/>
      <c r="IP31" s="66"/>
      <c r="IQ31" s="66"/>
      <c r="IR31" s="66"/>
      <c r="IS31" s="66"/>
      <c r="IT31" s="66"/>
      <c r="IU31" s="66"/>
      <c r="IV31" s="66"/>
      <c r="IW31" s="66"/>
    </row>
    <row r="32" customFormat="false" ht="12.75" hidden="true" customHeight="false" outlineLevel="0" collapsed="false">
      <c r="A32" s="84" t="s">
        <v>15</v>
      </c>
      <c r="B32" s="85"/>
      <c r="C32" s="82" t="str">
        <f aca="false">IF($V$9="Reliant","$/kVa","$/KW")</f>
        <v>$/KW</v>
      </c>
      <c r="D32" s="86" t="n">
        <f aca="false">HLOOKUP('Rate Estimator'!V$9,'Rate Inputs'!$E$2:$K$27,IF(A32="Secondary",18,IF(A32="Primary",19,20)))</f>
        <v>0</v>
      </c>
      <c r="E32" s="87" t="n">
        <f aca="false">D32</f>
        <v>0</v>
      </c>
      <c r="F32" s="87" t="n">
        <f aca="false">E32</f>
        <v>0</v>
      </c>
      <c r="G32" s="87" t="n">
        <f aca="false">F32</f>
        <v>0</v>
      </c>
      <c r="H32" s="87" t="n">
        <f aca="false">G32</f>
        <v>0</v>
      </c>
      <c r="I32" s="95" t="n">
        <f aca="false">H32</f>
        <v>0</v>
      </c>
      <c r="J32" s="95" t="n">
        <f aca="false">I32</f>
        <v>0</v>
      </c>
      <c r="K32" s="95" t="n">
        <f aca="false">J32</f>
        <v>0</v>
      </c>
      <c r="L32" s="95" t="n">
        <f aca="false">K32</f>
        <v>0</v>
      </c>
      <c r="M32" s="95" t="n">
        <f aca="false">L32</f>
        <v>0</v>
      </c>
      <c r="N32" s="95" t="n">
        <f aca="false">M32</f>
        <v>0</v>
      </c>
      <c r="O32" s="65"/>
      <c r="P32" s="66"/>
      <c r="Q32" s="0"/>
      <c r="R32" s="0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/>
      <c r="GK32" s="66"/>
      <c r="GL32" s="66"/>
      <c r="GM32" s="66"/>
      <c r="GN32" s="66"/>
      <c r="GO32" s="66"/>
      <c r="GP32" s="66"/>
      <c r="GQ32" s="66"/>
      <c r="GR32" s="66"/>
      <c r="GS32" s="66"/>
      <c r="GT32" s="66"/>
      <c r="GU32" s="66"/>
      <c r="GV32" s="66"/>
      <c r="GW32" s="66"/>
      <c r="GX32" s="66"/>
      <c r="GY32" s="66"/>
      <c r="GZ32" s="66"/>
      <c r="HA32" s="66"/>
      <c r="HB32" s="66"/>
      <c r="HC32" s="66"/>
      <c r="HD32" s="66"/>
      <c r="HE32" s="66"/>
      <c r="HF32" s="66"/>
      <c r="HG32" s="66"/>
      <c r="HH32" s="66"/>
      <c r="HI32" s="66"/>
      <c r="HJ32" s="66"/>
      <c r="HK32" s="66"/>
      <c r="HL32" s="66"/>
      <c r="HM32" s="66"/>
      <c r="HN32" s="66"/>
      <c r="HO32" s="66"/>
      <c r="HP32" s="66"/>
      <c r="HQ32" s="66"/>
      <c r="HR32" s="66"/>
      <c r="HS32" s="66"/>
      <c r="HT32" s="66"/>
      <c r="HU32" s="66"/>
      <c r="HV32" s="66"/>
      <c r="HW32" s="66"/>
      <c r="HX32" s="66"/>
      <c r="HY32" s="66"/>
      <c r="HZ32" s="66"/>
      <c r="IA32" s="66"/>
      <c r="IB32" s="66"/>
      <c r="IC32" s="66"/>
      <c r="ID32" s="66"/>
      <c r="IE32" s="66"/>
      <c r="IF32" s="66"/>
      <c r="IG32" s="66"/>
      <c r="IH32" s="66"/>
      <c r="II32" s="66"/>
      <c r="IJ32" s="66"/>
      <c r="IK32" s="66"/>
      <c r="IL32" s="66"/>
      <c r="IM32" s="66"/>
      <c r="IN32" s="66"/>
      <c r="IO32" s="66"/>
      <c r="IP32" s="66"/>
      <c r="IQ32" s="66"/>
      <c r="IR32" s="66"/>
      <c r="IS32" s="66"/>
      <c r="IT32" s="66"/>
      <c r="IU32" s="66"/>
      <c r="IV32" s="66"/>
      <c r="IW32" s="66"/>
    </row>
    <row r="33" customFormat="false" ht="12.75" hidden="true" customHeight="false" outlineLevel="0" collapsed="false">
      <c r="A33" s="88" t="s">
        <v>20</v>
      </c>
      <c r="B33" s="85"/>
      <c r="C33" s="82" t="str">
        <f aca="false">IF($V$9="Reliant","$/kVa","$/KW")</f>
        <v>$/KW</v>
      </c>
      <c r="D33" s="86" t="n">
        <f aca="false">HLOOKUP('Rate Estimator'!V$9,'Rate Inputs'!$E$2:$K$27,IF(A33="Secondary",18,IF(A33="Primary",19,20)))</f>
        <v>0</v>
      </c>
      <c r="E33" s="87" t="n">
        <f aca="false">D33</f>
        <v>0</v>
      </c>
      <c r="F33" s="87" t="n">
        <f aca="false">E33</f>
        <v>0</v>
      </c>
      <c r="G33" s="87" t="n">
        <f aca="false">F33</f>
        <v>0</v>
      </c>
      <c r="H33" s="87" t="n">
        <f aca="false">G33</f>
        <v>0</v>
      </c>
      <c r="I33" s="95" t="n">
        <f aca="false">H33</f>
        <v>0</v>
      </c>
      <c r="J33" s="95" t="n">
        <f aca="false">I33</f>
        <v>0</v>
      </c>
      <c r="K33" s="95" t="n">
        <f aca="false">J33</f>
        <v>0</v>
      </c>
      <c r="L33" s="95" t="n">
        <f aca="false">K33</f>
        <v>0</v>
      </c>
      <c r="M33" s="95" t="n">
        <f aca="false">L33</f>
        <v>0</v>
      </c>
      <c r="N33" s="95" t="n">
        <f aca="false">M33</f>
        <v>0</v>
      </c>
      <c r="O33" s="65"/>
      <c r="P33" s="66"/>
      <c r="Q33" s="0"/>
      <c r="R33" s="0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6"/>
      <c r="CA33" s="66"/>
      <c r="CB33" s="66"/>
      <c r="CC33" s="66"/>
      <c r="CD33" s="66"/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Q33" s="66"/>
      <c r="CR33" s="66"/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6"/>
      <c r="DE33" s="66"/>
      <c r="DF33" s="66"/>
      <c r="DG33" s="66"/>
      <c r="DH33" s="66"/>
      <c r="DI33" s="66"/>
      <c r="DJ33" s="66"/>
      <c r="DK33" s="66"/>
      <c r="DL33" s="66"/>
      <c r="DM33" s="66"/>
      <c r="DN33" s="66"/>
      <c r="DO33" s="66"/>
      <c r="DP33" s="66"/>
      <c r="DQ33" s="66"/>
      <c r="DR33" s="66"/>
      <c r="DS33" s="66"/>
      <c r="DT33" s="66"/>
      <c r="DU33" s="66"/>
      <c r="DV33" s="66"/>
      <c r="DW33" s="66"/>
      <c r="DX33" s="66"/>
      <c r="DY33" s="66"/>
      <c r="DZ33" s="66"/>
      <c r="EA33" s="66"/>
      <c r="EB33" s="66"/>
      <c r="EC33" s="66"/>
      <c r="ED33" s="66"/>
      <c r="EE33" s="66"/>
      <c r="EF33" s="66"/>
      <c r="EG33" s="66"/>
      <c r="EH33" s="66"/>
      <c r="EI33" s="66"/>
      <c r="EJ33" s="66"/>
      <c r="EK33" s="66"/>
      <c r="EL33" s="66"/>
      <c r="EM33" s="66"/>
      <c r="EN33" s="66"/>
      <c r="EO33" s="66"/>
      <c r="EP33" s="66"/>
      <c r="EQ33" s="66"/>
      <c r="ER33" s="66"/>
      <c r="ES33" s="66"/>
      <c r="ET33" s="66"/>
      <c r="EU33" s="66"/>
      <c r="EV33" s="66"/>
      <c r="EW33" s="66"/>
      <c r="EX33" s="66"/>
      <c r="EY33" s="66"/>
      <c r="EZ33" s="66"/>
      <c r="FA33" s="66"/>
      <c r="FB33" s="66"/>
      <c r="FC33" s="66"/>
      <c r="FD33" s="66"/>
      <c r="FE33" s="66"/>
      <c r="FF33" s="66"/>
      <c r="FG33" s="66"/>
      <c r="FH33" s="66"/>
      <c r="FI33" s="66"/>
      <c r="FJ33" s="66"/>
      <c r="FK33" s="66"/>
      <c r="FL33" s="66"/>
      <c r="FM33" s="66"/>
      <c r="FN33" s="66"/>
      <c r="FO33" s="66"/>
      <c r="FP33" s="66"/>
      <c r="FQ33" s="66"/>
      <c r="FR33" s="66"/>
      <c r="FS33" s="66"/>
      <c r="FT33" s="66"/>
      <c r="FU33" s="66"/>
      <c r="FV33" s="66"/>
      <c r="FW33" s="66"/>
      <c r="FX33" s="66"/>
      <c r="FY33" s="66"/>
      <c r="FZ33" s="66"/>
      <c r="GA33" s="66"/>
      <c r="GB33" s="66"/>
      <c r="GC33" s="66"/>
      <c r="GD33" s="66"/>
      <c r="GE33" s="66"/>
      <c r="GF33" s="66"/>
      <c r="GG33" s="66"/>
      <c r="GH33" s="66"/>
      <c r="GI33" s="66"/>
      <c r="GJ33" s="66"/>
      <c r="GK33" s="66"/>
      <c r="GL33" s="66"/>
      <c r="GM33" s="66"/>
      <c r="GN33" s="66"/>
      <c r="GO33" s="66"/>
      <c r="GP33" s="66"/>
      <c r="GQ33" s="66"/>
      <c r="GR33" s="66"/>
      <c r="GS33" s="66"/>
      <c r="GT33" s="66"/>
      <c r="GU33" s="66"/>
      <c r="GV33" s="66"/>
      <c r="GW33" s="66"/>
      <c r="GX33" s="66"/>
      <c r="GY33" s="66"/>
      <c r="GZ33" s="66"/>
      <c r="HA33" s="66"/>
      <c r="HB33" s="66"/>
      <c r="HC33" s="66"/>
      <c r="HD33" s="66"/>
      <c r="HE33" s="66"/>
      <c r="HF33" s="66"/>
      <c r="HG33" s="66"/>
      <c r="HH33" s="66"/>
      <c r="HI33" s="66"/>
      <c r="HJ33" s="66"/>
      <c r="HK33" s="66"/>
      <c r="HL33" s="66"/>
      <c r="HM33" s="66"/>
      <c r="HN33" s="66"/>
      <c r="HO33" s="66"/>
      <c r="HP33" s="66"/>
      <c r="HQ33" s="66"/>
      <c r="HR33" s="66"/>
      <c r="HS33" s="66"/>
      <c r="HT33" s="66"/>
      <c r="HU33" s="66"/>
      <c r="HV33" s="66"/>
      <c r="HW33" s="66"/>
      <c r="HX33" s="66"/>
      <c r="HY33" s="66"/>
      <c r="HZ33" s="66"/>
      <c r="IA33" s="66"/>
      <c r="IB33" s="66"/>
      <c r="IC33" s="66"/>
      <c r="ID33" s="66"/>
      <c r="IE33" s="66"/>
      <c r="IF33" s="66"/>
      <c r="IG33" s="66"/>
      <c r="IH33" s="66"/>
      <c r="II33" s="66"/>
      <c r="IJ33" s="66"/>
      <c r="IK33" s="66"/>
      <c r="IL33" s="66"/>
      <c r="IM33" s="66"/>
      <c r="IN33" s="66"/>
      <c r="IO33" s="66"/>
      <c r="IP33" s="66"/>
      <c r="IQ33" s="66"/>
      <c r="IR33" s="66"/>
      <c r="IS33" s="66"/>
      <c r="IT33" s="66"/>
      <c r="IU33" s="66"/>
      <c r="IV33" s="66"/>
      <c r="IW33" s="66"/>
    </row>
    <row r="34" customFormat="false" ht="12.75" hidden="true" customHeight="false" outlineLevel="0" collapsed="false">
      <c r="A34" s="88" t="s">
        <v>26</v>
      </c>
      <c r="B34" s="81"/>
      <c r="C34" s="82" t="str">
        <f aca="false">IF($V$9="Reliant","$/kVa","$/KW")</f>
        <v>$/KW</v>
      </c>
      <c r="D34" s="86" t="n">
        <f aca="false">HLOOKUP('Rate Estimator'!V$9,'Rate Inputs'!$E$2:$K$27,IF(A34="Secondary",18,IF(A34="Primary",19,20)))</f>
        <v>0</v>
      </c>
      <c r="E34" s="87" t="n">
        <f aca="false">D34</f>
        <v>0</v>
      </c>
      <c r="F34" s="87" t="n">
        <f aca="false">E34</f>
        <v>0</v>
      </c>
      <c r="G34" s="87" t="n">
        <f aca="false">F34</f>
        <v>0</v>
      </c>
      <c r="H34" s="87" t="n">
        <f aca="false">G34</f>
        <v>0</v>
      </c>
      <c r="I34" s="95" t="n">
        <f aca="false">H34</f>
        <v>0</v>
      </c>
      <c r="J34" s="95" t="n">
        <f aca="false">I34</f>
        <v>0</v>
      </c>
      <c r="K34" s="95" t="n">
        <f aca="false">J34</f>
        <v>0</v>
      </c>
      <c r="L34" s="95" t="n">
        <f aca="false">K34</f>
        <v>0</v>
      </c>
      <c r="M34" s="95" t="n">
        <f aca="false">L34</f>
        <v>0</v>
      </c>
      <c r="N34" s="95" t="n">
        <f aca="false">M34</f>
        <v>0</v>
      </c>
      <c r="O34" s="65"/>
      <c r="P34" s="66"/>
      <c r="Q34" s="0"/>
      <c r="R34" s="0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66"/>
      <c r="CL34" s="66"/>
      <c r="CM34" s="66"/>
      <c r="CN34" s="66"/>
      <c r="CO34" s="66"/>
      <c r="CP34" s="66"/>
      <c r="CQ34" s="66"/>
      <c r="CR34" s="66"/>
      <c r="CS34" s="66"/>
      <c r="CT34" s="66"/>
      <c r="CU34" s="66"/>
      <c r="CV34" s="66"/>
      <c r="CW34" s="66"/>
      <c r="CX34" s="66"/>
      <c r="CY34" s="66"/>
      <c r="CZ34" s="66"/>
      <c r="DA34" s="66"/>
      <c r="DB34" s="66"/>
      <c r="DC34" s="66"/>
      <c r="DD34" s="66"/>
      <c r="DE34" s="66"/>
      <c r="DF34" s="66"/>
      <c r="DG34" s="66"/>
      <c r="DH34" s="66"/>
      <c r="DI34" s="66"/>
      <c r="DJ34" s="66"/>
      <c r="DK34" s="66"/>
      <c r="DL34" s="66"/>
      <c r="DM34" s="66"/>
      <c r="DN34" s="66"/>
      <c r="DO34" s="66"/>
      <c r="DP34" s="66"/>
      <c r="DQ34" s="66"/>
      <c r="DR34" s="66"/>
      <c r="DS34" s="66"/>
      <c r="DT34" s="66"/>
      <c r="DU34" s="66"/>
      <c r="DV34" s="66"/>
      <c r="DW34" s="66"/>
      <c r="DX34" s="66"/>
      <c r="DY34" s="66"/>
      <c r="DZ34" s="66"/>
      <c r="EA34" s="66"/>
      <c r="EB34" s="66"/>
      <c r="EC34" s="66"/>
      <c r="ED34" s="66"/>
      <c r="EE34" s="66"/>
      <c r="EF34" s="66"/>
      <c r="EG34" s="66"/>
      <c r="EH34" s="66"/>
      <c r="EI34" s="66"/>
      <c r="EJ34" s="66"/>
      <c r="EK34" s="66"/>
      <c r="EL34" s="66"/>
      <c r="EM34" s="66"/>
      <c r="EN34" s="66"/>
      <c r="EO34" s="66"/>
      <c r="EP34" s="66"/>
      <c r="EQ34" s="66"/>
      <c r="ER34" s="66"/>
      <c r="ES34" s="66"/>
      <c r="ET34" s="66"/>
      <c r="EU34" s="66"/>
      <c r="EV34" s="66"/>
      <c r="EW34" s="66"/>
      <c r="EX34" s="66"/>
      <c r="EY34" s="66"/>
      <c r="EZ34" s="66"/>
      <c r="FA34" s="66"/>
      <c r="FB34" s="66"/>
      <c r="FC34" s="66"/>
      <c r="FD34" s="66"/>
      <c r="FE34" s="66"/>
      <c r="FF34" s="66"/>
      <c r="FG34" s="66"/>
      <c r="FH34" s="66"/>
      <c r="FI34" s="66"/>
      <c r="FJ34" s="66"/>
      <c r="FK34" s="66"/>
      <c r="FL34" s="66"/>
      <c r="FM34" s="66"/>
      <c r="FN34" s="66"/>
      <c r="FO34" s="66"/>
      <c r="FP34" s="66"/>
      <c r="FQ34" s="66"/>
      <c r="FR34" s="66"/>
      <c r="FS34" s="66"/>
      <c r="FT34" s="66"/>
      <c r="FU34" s="66"/>
      <c r="FV34" s="66"/>
      <c r="FW34" s="66"/>
      <c r="FX34" s="66"/>
      <c r="FY34" s="66"/>
      <c r="FZ34" s="66"/>
      <c r="GA34" s="66"/>
      <c r="GB34" s="66"/>
      <c r="GC34" s="66"/>
      <c r="GD34" s="66"/>
      <c r="GE34" s="66"/>
      <c r="GF34" s="66"/>
      <c r="GG34" s="66"/>
      <c r="GH34" s="66"/>
      <c r="GI34" s="66"/>
      <c r="GJ34" s="66"/>
      <c r="GK34" s="66"/>
      <c r="GL34" s="66"/>
      <c r="GM34" s="66"/>
      <c r="GN34" s="66"/>
      <c r="GO34" s="66"/>
      <c r="GP34" s="66"/>
      <c r="GQ34" s="66"/>
      <c r="GR34" s="66"/>
      <c r="GS34" s="66"/>
      <c r="GT34" s="66"/>
      <c r="GU34" s="66"/>
      <c r="GV34" s="66"/>
      <c r="GW34" s="66"/>
      <c r="GX34" s="66"/>
      <c r="GY34" s="66"/>
      <c r="GZ34" s="66"/>
      <c r="HA34" s="66"/>
      <c r="HB34" s="66"/>
      <c r="HC34" s="66"/>
      <c r="HD34" s="66"/>
      <c r="HE34" s="66"/>
      <c r="HF34" s="66"/>
      <c r="HG34" s="66"/>
      <c r="HH34" s="66"/>
      <c r="HI34" s="66"/>
      <c r="HJ34" s="66"/>
      <c r="HK34" s="66"/>
      <c r="HL34" s="66"/>
      <c r="HM34" s="66"/>
      <c r="HN34" s="66"/>
      <c r="HO34" s="66"/>
      <c r="HP34" s="66"/>
      <c r="HQ34" s="66"/>
      <c r="HR34" s="66"/>
      <c r="HS34" s="66"/>
      <c r="HT34" s="66"/>
      <c r="HU34" s="66"/>
      <c r="HV34" s="66"/>
      <c r="HW34" s="66"/>
      <c r="HX34" s="66"/>
      <c r="HY34" s="66"/>
      <c r="HZ34" s="66"/>
      <c r="IA34" s="66"/>
      <c r="IB34" s="66"/>
      <c r="IC34" s="66"/>
      <c r="ID34" s="66"/>
      <c r="IE34" s="66"/>
      <c r="IF34" s="66"/>
      <c r="IG34" s="66"/>
      <c r="IH34" s="66"/>
      <c r="II34" s="66"/>
      <c r="IJ34" s="66"/>
      <c r="IK34" s="66"/>
      <c r="IL34" s="66"/>
      <c r="IM34" s="66"/>
      <c r="IN34" s="66"/>
      <c r="IO34" s="66"/>
      <c r="IP34" s="66"/>
      <c r="IQ34" s="66"/>
      <c r="IR34" s="66"/>
      <c r="IS34" s="66"/>
      <c r="IT34" s="66"/>
      <c r="IU34" s="66"/>
      <c r="IV34" s="66"/>
      <c r="IW34" s="66"/>
    </row>
    <row r="35" customFormat="false" ht="12.75" hidden="true" customHeight="false" outlineLevel="0" collapsed="false">
      <c r="A35" s="73" t="s">
        <v>52</v>
      </c>
      <c r="B35" s="78" t="s">
        <v>53</v>
      </c>
      <c r="C35" s="75"/>
      <c r="D35" s="96"/>
      <c r="E35" s="97"/>
      <c r="F35" s="97"/>
      <c r="G35" s="97"/>
      <c r="H35" s="97"/>
      <c r="I35" s="9"/>
      <c r="J35" s="9"/>
      <c r="K35" s="9"/>
      <c r="L35" s="9"/>
      <c r="M35" s="9"/>
      <c r="N35" s="9"/>
      <c r="O35" s="76"/>
      <c r="P35" s="5"/>
      <c r="Q35" s="0"/>
      <c r="R35" s="0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</row>
    <row r="36" customFormat="false" ht="12.75" hidden="true" customHeight="false" outlineLevel="0" collapsed="false">
      <c r="A36" s="77" t="s">
        <v>15</v>
      </c>
      <c r="B36" s="20"/>
      <c r="C36" s="75" t="str">
        <f aca="false">IF($V$9="Reliant","$/kVa","$/KW")</f>
        <v>$/KW</v>
      </c>
      <c r="D36" s="98" t="n">
        <f aca="false">IF(V$9="TXU",IF(A36="Secondary",'Rate Inputs'!E$52,IF(A36="Primary",'Rate Inputs'!E$51,'Rate Inputs'!E$53)),VLOOKUP('Rate Estimator'!AK$9,'Rate Inputs'!D$41:E$50,2,FALSE()))</f>
        <v>1.954</v>
      </c>
      <c r="E36" s="99" t="n">
        <f aca="false">D36</f>
        <v>1.954</v>
      </c>
      <c r="F36" s="99" t="n">
        <f aca="false">E36</f>
        <v>1.954</v>
      </c>
      <c r="G36" s="99" t="n">
        <f aca="false">F36</f>
        <v>1.954</v>
      </c>
      <c r="H36" s="99" t="n">
        <f aca="false">G36</f>
        <v>1.954</v>
      </c>
      <c r="I36" s="100" t="n">
        <f aca="false">H36</f>
        <v>1.954</v>
      </c>
      <c r="J36" s="100" t="n">
        <f aca="false">I36</f>
        <v>1.954</v>
      </c>
      <c r="K36" s="100" t="n">
        <f aca="false">J36</f>
        <v>1.954</v>
      </c>
      <c r="L36" s="100" t="n">
        <f aca="false">K36</f>
        <v>1.954</v>
      </c>
      <c r="M36" s="100" t="n">
        <f aca="false">L36</f>
        <v>1.954</v>
      </c>
      <c r="N36" s="100" t="n">
        <f aca="false">M36</f>
        <v>1.954</v>
      </c>
      <c r="O36" s="76"/>
      <c r="P36" s="5"/>
      <c r="Q36" s="0"/>
      <c r="R36" s="0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</row>
    <row r="37" customFormat="false" ht="12.75" hidden="true" customHeight="false" outlineLevel="0" collapsed="false">
      <c r="A37" s="77" t="s">
        <v>20</v>
      </c>
      <c r="B37" s="20"/>
      <c r="C37" s="75" t="str">
        <f aca="false">IF($V$9="Reliant","$/kVa","$/KW")</f>
        <v>$/KW</v>
      </c>
      <c r="D37" s="98" t="n">
        <f aca="false">IF(V$9="TXU",IF(A37="Secondary",'Rate Inputs'!E$52,IF(A37="Primary",'Rate Inputs'!E$51,'Rate Inputs'!E$53)),VLOOKUP('Rate Estimator'!AK$9,'Rate Inputs'!D$41:E$50,2,FALSE()))</f>
        <v>1.954</v>
      </c>
      <c r="E37" s="99" t="n">
        <f aca="false">D37</f>
        <v>1.954</v>
      </c>
      <c r="F37" s="99" t="n">
        <f aca="false">E37</f>
        <v>1.954</v>
      </c>
      <c r="G37" s="99" t="n">
        <f aca="false">F37</f>
        <v>1.954</v>
      </c>
      <c r="H37" s="99" t="n">
        <f aca="false">G37</f>
        <v>1.954</v>
      </c>
      <c r="I37" s="100" t="n">
        <f aca="false">H37</f>
        <v>1.954</v>
      </c>
      <c r="J37" s="100" t="n">
        <f aca="false">I37</f>
        <v>1.954</v>
      </c>
      <c r="K37" s="100" t="n">
        <f aca="false">J37</f>
        <v>1.954</v>
      </c>
      <c r="L37" s="100" t="n">
        <f aca="false">K37</f>
        <v>1.954</v>
      </c>
      <c r="M37" s="100" t="n">
        <f aca="false">L37</f>
        <v>1.954</v>
      </c>
      <c r="N37" s="100" t="n">
        <f aca="false">M37</f>
        <v>1.954</v>
      </c>
      <c r="O37" s="76"/>
      <c r="P37" s="5"/>
      <c r="Q37" s="0"/>
      <c r="R37" s="0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</row>
    <row r="38" customFormat="false" ht="12.75" hidden="true" customHeight="false" outlineLevel="0" collapsed="false">
      <c r="A38" s="77" t="s">
        <v>26</v>
      </c>
      <c r="B38" s="89"/>
      <c r="C38" s="75" t="str">
        <f aca="false">IF($V$9="Reliant","$/kVa","$/KW")</f>
        <v>$/KW</v>
      </c>
      <c r="D38" s="98" t="n">
        <f aca="false">IF(V$9="TXU",IF(A38="Secondary",'Rate Inputs'!E$52,IF(A38="Primary",'Rate Inputs'!E$51,'Rate Inputs'!E$53)),VLOOKUP('Rate Estimator'!AK$9,'Rate Inputs'!D$41:E$50,2,FALSE()))</f>
        <v>1.954</v>
      </c>
      <c r="E38" s="99" t="n">
        <f aca="false">D38</f>
        <v>1.954</v>
      </c>
      <c r="F38" s="99" t="n">
        <f aca="false">E38</f>
        <v>1.954</v>
      </c>
      <c r="G38" s="99" t="n">
        <f aca="false">F38</f>
        <v>1.954</v>
      </c>
      <c r="H38" s="99" t="n">
        <f aca="false">G38</f>
        <v>1.954</v>
      </c>
      <c r="I38" s="100" t="n">
        <f aca="false">H38</f>
        <v>1.954</v>
      </c>
      <c r="J38" s="100" t="n">
        <f aca="false">I38</f>
        <v>1.954</v>
      </c>
      <c r="K38" s="100" t="n">
        <f aca="false">J38</f>
        <v>1.954</v>
      </c>
      <c r="L38" s="100" t="n">
        <f aca="false">K38</f>
        <v>1.954</v>
      </c>
      <c r="M38" s="100" t="n">
        <f aca="false">L38</f>
        <v>1.954</v>
      </c>
      <c r="N38" s="100" t="n">
        <f aca="false">M38</f>
        <v>1.954</v>
      </c>
      <c r="O38" s="76"/>
      <c r="P38" s="5"/>
      <c r="Q38" s="0"/>
      <c r="R38" s="0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</row>
    <row r="39" customFormat="false" ht="12.75" hidden="true" customHeight="false" outlineLevel="0" collapsed="false">
      <c r="A39" s="80" t="s">
        <v>54</v>
      </c>
      <c r="B39" s="101" t="s">
        <v>55</v>
      </c>
      <c r="C39" s="82"/>
      <c r="D39" s="102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65"/>
      <c r="P39" s="103"/>
      <c r="Q39" s="0"/>
      <c r="R39" s="0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3"/>
      <c r="BM39" s="103"/>
      <c r="BN39" s="103"/>
      <c r="BO39" s="103"/>
      <c r="BP39" s="103"/>
      <c r="BQ39" s="103"/>
      <c r="BR39" s="103"/>
      <c r="BS39" s="103"/>
      <c r="BT39" s="103"/>
      <c r="BU39" s="103"/>
      <c r="BV39" s="103"/>
      <c r="BW39" s="103"/>
      <c r="BX39" s="103"/>
      <c r="BY39" s="103"/>
      <c r="BZ39" s="103"/>
      <c r="CA39" s="103"/>
      <c r="CB39" s="103"/>
      <c r="CC39" s="103"/>
      <c r="CD39" s="103"/>
      <c r="CE39" s="103"/>
      <c r="CF39" s="103"/>
      <c r="CG39" s="103"/>
      <c r="CH39" s="103"/>
      <c r="CI39" s="103"/>
      <c r="CJ39" s="103"/>
      <c r="CK39" s="103"/>
      <c r="CL39" s="103"/>
      <c r="CM39" s="103"/>
      <c r="CN39" s="103"/>
      <c r="CO39" s="103"/>
      <c r="CP39" s="103"/>
      <c r="CQ39" s="103"/>
      <c r="CR39" s="103"/>
      <c r="CS39" s="103"/>
      <c r="CT39" s="103"/>
      <c r="CU39" s="103"/>
      <c r="CV39" s="103"/>
      <c r="CW39" s="103"/>
      <c r="CX39" s="103"/>
      <c r="CY39" s="103"/>
      <c r="CZ39" s="103"/>
      <c r="DA39" s="103"/>
      <c r="DB39" s="103"/>
      <c r="DC39" s="103"/>
      <c r="DD39" s="103"/>
      <c r="DE39" s="103"/>
      <c r="DF39" s="103"/>
      <c r="DG39" s="103"/>
      <c r="DH39" s="103"/>
      <c r="DI39" s="103"/>
      <c r="DJ39" s="103"/>
      <c r="DK39" s="103"/>
      <c r="DL39" s="103"/>
      <c r="DM39" s="103"/>
      <c r="DN39" s="103"/>
      <c r="DO39" s="103"/>
      <c r="DP39" s="103"/>
      <c r="DQ39" s="103"/>
      <c r="DR39" s="103"/>
      <c r="DS39" s="103"/>
      <c r="DT39" s="103"/>
      <c r="DU39" s="103"/>
      <c r="DV39" s="103"/>
      <c r="DW39" s="103"/>
      <c r="DX39" s="103"/>
      <c r="DY39" s="103"/>
      <c r="DZ39" s="103"/>
      <c r="EA39" s="103"/>
      <c r="EB39" s="103"/>
      <c r="EC39" s="103"/>
      <c r="ED39" s="103"/>
      <c r="EE39" s="103"/>
      <c r="EF39" s="103"/>
      <c r="EG39" s="103"/>
      <c r="EH39" s="103"/>
      <c r="EI39" s="103"/>
      <c r="EJ39" s="103"/>
      <c r="EK39" s="103"/>
      <c r="EL39" s="103"/>
      <c r="EM39" s="103"/>
      <c r="EN39" s="103"/>
      <c r="EO39" s="103"/>
      <c r="EP39" s="103"/>
      <c r="EQ39" s="103"/>
      <c r="ER39" s="103"/>
      <c r="ES39" s="103"/>
      <c r="ET39" s="103"/>
      <c r="EU39" s="103"/>
      <c r="EV39" s="103"/>
      <c r="EW39" s="103"/>
      <c r="EX39" s="103"/>
      <c r="EY39" s="103"/>
      <c r="EZ39" s="103"/>
      <c r="FA39" s="103"/>
      <c r="FB39" s="103"/>
      <c r="FC39" s="103"/>
      <c r="FD39" s="103"/>
      <c r="FE39" s="103"/>
      <c r="FF39" s="103"/>
      <c r="FG39" s="103"/>
      <c r="FH39" s="103"/>
      <c r="FI39" s="103"/>
      <c r="FJ39" s="103"/>
      <c r="FK39" s="103"/>
      <c r="FL39" s="103"/>
      <c r="FM39" s="103"/>
      <c r="FN39" s="103"/>
      <c r="FO39" s="103"/>
      <c r="FP39" s="103"/>
      <c r="FQ39" s="103"/>
      <c r="FR39" s="103"/>
      <c r="FS39" s="103"/>
      <c r="FT39" s="103"/>
      <c r="FU39" s="103"/>
      <c r="FV39" s="103"/>
      <c r="FW39" s="103"/>
      <c r="FX39" s="103"/>
      <c r="FY39" s="103"/>
      <c r="FZ39" s="103"/>
      <c r="GA39" s="103"/>
      <c r="GB39" s="103"/>
      <c r="GC39" s="103"/>
      <c r="GD39" s="103"/>
      <c r="GE39" s="103"/>
      <c r="GF39" s="103"/>
      <c r="GG39" s="103"/>
      <c r="GH39" s="103"/>
      <c r="GI39" s="103"/>
      <c r="GJ39" s="103"/>
      <c r="GK39" s="103"/>
      <c r="GL39" s="103"/>
      <c r="GM39" s="103"/>
      <c r="GN39" s="103"/>
      <c r="GO39" s="103"/>
      <c r="GP39" s="103"/>
      <c r="GQ39" s="103"/>
      <c r="GR39" s="103"/>
      <c r="GS39" s="103"/>
      <c r="GT39" s="103"/>
      <c r="GU39" s="103"/>
      <c r="GV39" s="103"/>
      <c r="GW39" s="103"/>
      <c r="GX39" s="103"/>
      <c r="GY39" s="103"/>
      <c r="GZ39" s="103"/>
      <c r="HA39" s="103"/>
      <c r="HB39" s="103"/>
      <c r="HC39" s="103"/>
      <c r="HD39" s="103"/>
      <c r="HE39" s="103"/>
      <c r="HF39" s="103"/>
      <c r="HG39" s="103"/>
      <c r="HH39" s="103"/>
      <c r="HI39" s="103"/>
      <c r="HJ39" s="103"/>
      <c r="HK39" s="103"/>
      <c r="HL39" s="103"/>
      <c r="HM39" s="103"/>
      <c r="HN39" s="103"/>
      <c r="HO39" s="103"/>
      <c r="HP39" s="103"/>
      <c r="HQ39" s="103"/>
      <c r="HR39" s="103"/>
      <c r="HS39" s="103"/>
      <c r="HT39" s="103"/>
      <c r="HU39" s="103"/>
      <c r="HV39" s="103"/>
      <c r="HW39" s="103"/>
      <c r="HX39" s="103"/>
      <c r="HY39" s="103"/>
      <c r="HZ39" s="103"/>
      <c r="IA39" s="103"/>
      <c r="IB39" s="103"/>
      <c r="IC39" s="103"/>
      <c r="ID39" s="103"/>
      <c r="IE39" s="103"/>
      <c r="IF39" s="103"/>
      <c r="IG39" s="103"/>
      <c r="IH39" s="103"/>
      <c r="II39" s="103"/>
      <c r="IJ39" s="103"/>
      <c r="IK39" s="103"/>
      <c r="IL39" s="103"/>
      <c r="IM39" s="103"/>
      <c r="IN39" s="103"/>
      <c r="IO39" s="103"/>
      <c r="IP39" s="103"/>
      <c r="IQ39" s="103"/>
      <c r="IR39" s="103"/>
      <c r="IS39" s="103"/>
      <c r="IT39" s="103"/>
      <c r="IU39" s="103"/>
      <c r="IV39" s="103"/>
      <c r="IW39" s="103"/>
    </row>
    <row r="40" customFormat="false" ht="12.75" hidden="true" customHeight="false" outlineLevel="0" collapsed="false">
      <c r="A40" s="84" t="s">
        <v>15</v>
      </c>
      <c r="B40" s="85"/>
      <c r="C40" s="82" t="str">
        <f aca="false">IF($V$9="Reliant","$/kVa","$/KW")</f>
        <v>$/KW</v>
      </c>
      <c r="D40" s="104" t="n">
        <f aca="false">IF(V$9="TXU",IF(A40="Secondary",'Rate Inputs'!E$39,IF(A40="Primary",'Rate Inputs'!E$38,'Rate Inputs'!E$40)),VLOOKUP('Rate Estimator'!AK$9,'Rate Inputs'!D$28:E$37,2,FALSE()))</f>
        <v>-0.258</v>
      </c>
      <c r="E40" s="95" t="n">
        <f aca="false">D40</f>
        <v>-0.258</v>
      </c>
      <c r="F40" s="95" t="n">
        <f aca="false">E40</f>
        <v>-0.258</v>
      </c>
      <c r="G40" s="95" t="n">
        <f aca="false">F40</f>
        <v>-0.258</v>
      </c>
      <c r="H40" s="95" t="n">
        <f aca="false">G40</f>
        <v>-0.258</v>
      </c>
      <c r="I40" s="95" t="n">
        <f aca="false">H40</f>
        <v>-0.258</v>
      </c>
      <c r="J40" s="95" t="n">
        <f aca="false">I40</f>
        <v>-0.258</v>
      </c>
      <c r="K40" s="95" t="n">
        <f aca="false">J40*0</f>
        <v>-0</v>
      </c>
      <c r="L40" s="95" t="n">
        <f aca="false">K40</f>
        <v>-0</v>
      </c>
      <c r="M40" s="95" t="n">
        <f aca="false">L40</f>
        <v>-0</v>
      </c>
      <c r="N40" s="95" t="n">
        <f aca="false">M40</f>
        <v>-0</v>
      </c>
      <c r="O40" s="65"/>
      <c r="P40" s="103"/>
      <c r="Q40" s="0"/>
      <c r="R40" s="0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3"/>
      <c r="BR40" s="103"/>
      <c r="BS40" s="103"/>
      <c r="BT40" s="103"/>
      <c r="BU40" s="103"/>
      <c r="BV40" s="103"/>
      <c r="BW40" s="103"/>
      <c r="BX40" s="103"/>
      <c r="BY40" s="103"/>
      <c r="BZ40" s="103"/>
      <c r="CA40" s="103"/>
      <c r="CB40" s="103"/>
      <c r="CC40" s="103"/>
      <c r="CD40" s="103"/>
      <c r="CE40" s="103"/>
      <c r="CF40" s="103"/>
      <c r="CG40" s="103"/>
      <c r="CH40" s="103"/>
      <c r="CI40" s="103"/>
      <c r="CJ40" s="103"/>
      <c r="CK40" s="103"/>
      <c r="CL40" s="103"/>
      <c r="CM40" s="103"/>
      <c r="CN40" s="103"/>
      <c r="CO40" s="103"/>
      <c r="CP40" s="103"/>
      <c r="CQ40" s="103"/>
      <c r="CR40" s="103"/>
      <c r="CS40" s="103"/>
      <c r="CT40" s="103"/>
      <c r="CU40" s="103"/>
      <c r="CV40" s="103"/>
      <c r="CW40" s="103"/>
      <c r="CX40" s="103"/>
      <c r="CY40" s="103"/>
      <c r="CZ40" s="103"/>
      <c r="DA40" s="103"/>
      <c r="DB40" s="103"/>
      <c r="DC40" s="103"/>
      <c r="DD40" s="103"/>
      <c r="DE40" s="103"/>
      <c r="DF40" s="103"/>
      <c r="DG40" s="103"/>
      <c r="DH40" s="103"/>
      <c r="DI40" s="103"/>
      <c r="DJ40" s="103"/>
      <c r="DK40" s="103"/>
      <c r="DL40" s="103"/>
      <c r="DM40" s="103"/>
      <c r="DN40" s="103"/>
      <c r="DO40" s="103"/>
      <c r="DP40" s="103"/>
      <c r="DQ40" s="103"/>
      <c r="DR40" s="103"/>
      <c r="DS40" s="103"/>
      <c r="DT40" s="103"/>
      <c r="DU40" s="103"/>
      <c r="DV40" s="103"/>
      <c r="DW40" s="103"/>
      <c r="DX40" s="103"/>
      <c r="DY40" s="103"/>
      <c r="DZ40" s="103"/>
      <c r="EA40" s="103"/>
      <c r="EB40" s="103"/>
      <c r="EC40" s="103"/>
      <c r="ED40" s="103"/>
      <c r="EE40" s="103"/>
      <c r="EF40" s="103"/>
      <c r="EG40" s="103"/>
      <c r="EH40" s="103"/>
      <c r="EI40" s="103"/>
      <c r="EJ40" s="103"/>
      <c r="EK40" s="103"/>
      <c r="EL40" s="103"/>
      <c r="EM40" s="103"/>
      <c r="EN40" s="103"/>
      <c r="EO40" s="103"/>
      <c r="EP40" s="103"/>
      <c r="EQ40" s="103"/>
      <c r="ER40" s="103"/>
      <c r="ES40" s="103"/>
      <c r="ET40" s="103"/>
      <c r="EU40" s="103"/>
      <c r="EV40" s="103"/>
      <c r="EW40" s="103"/>
      <c r="EX40" s="103"/>
      <c r="EY40" s="103"/>
      <c r="EZ40" s="103"/>
      <c r="FA40" s="103"/>
      <c r="FB40" s="103"/>
      <c r="FC40" s="103"/>
      <c r="FD40" s="103"/>
      <c r="FE40" s="103"/>
      <c r="FF40" s="103"/>
      <c r="FG40" s="103"/>
      <c r="FH40" s="103"/>
      <c r="FI40" s="103"/>
      <c r="FJ40" s="103"/>
      <c r="FK40" s="103"/>
      <c r="FL40" s="103"/>
      <c r="FM40" s="103"/>
      <c r="FN40" s="103"/>
      <c r="FO40" s="103"/>
      <c r="FP40" s="103"/>
      <c r="FQ40" s="103"/>
      <c r="FR40" s="103"/>
      <c r="FS40" s="103"/>
      <c r="FT40" s="103"/>
      <c r="FU40" s="103"/>
      <c r="FV40" s="103"/>
      <c r="FW40" s="103"/>
      <c r="FX40" s="103"/>
      <c r="FY40" s="103"/>
      <c r="FZ40" s="103"/>
      <c r="GA40" s="103"/>
      <c r="GB40" s="103"/>
      <c r="GC40" s="103"/>
      <c r="GD40" s="103"/>
      <c r="GE40" s="103"/>
      <c r="GF40" s="103"/>
      <c r="GG40" s="103"/>
      <c r="GH40" s="103"/>
      <c r="GI40" s="103"/>
      <c r="GJ40" s="103"/>
      <c r="GK40" s="103"/>
      <c r="GL40" s="103"/>
      <c r="GM40" s="103"/>
      <c r="GN40" s="103"/>
      <c r="GO40" s="103"/>
      <c r="GP40" s="103"/>
      <c r="GQ40" s="103"/>
      <c r="GR40" s="103"/>
      <c r="GS40" s="103"/>
      <c r="GT40" s="103"/>
      <c r="GU40" s="103"/>
      <c r="GV40" s="103"/>
      <c r="GW40" s="103"/>
      <c r="GX40" s="103"/>
      <c r="GY40" s="103"/>
      <c r="GZ40" s="103"/>
      <c r="HA40" s="103"/>
      <c r="HB40" s="103"/>
      <c r="HC40" s="103"/>
      <c r="HD40" s="103"/>
      <c r="HE40" s="103"/>
      <c r="HF40" s="103"/>
      <c r="HG40" s="103"/>
      <c r="HH40" s="103"/>
      <c r="HI40" s="103"/>
      <c r="HJ40" s="103"/>
      <c r="HK40" s="103"/>
      <c r="HL40" s="103"/>
      <c r="HM40" s="103"/>
      <c r="HN40" s="103"/>
      <c r="HO40" s="103"/>
      <c r="HP40" s="103"/>
      <c r="HQ40" s="103"/>
      <c r="HR40" s="103"/>
      <c r="HS40" s="103"/>
      <c r="HT40" s="103"/>
      <c r="HU40" s="103"/>
      <c r="HV40" s="103"/>
      <c r="HW40" s="103"/>
      <c r="HX40" s="103"/>
      <c r="HY40" s="103"/>
      <c r="HZ40" s="103"/>
      <c r="IA40" s="103"/>
      <c r="IB40" s="103"/>
      <c r="IC40" s="103"/>
      <c r="ID40" s="103"/>
      <c r="IE40" s="103"/>
      <c r="IF40" s="103"/>
      <c r="IG40" s="103"/>
      <c r="IH40" s="103"/>
      <c r="II40" s="103"/>
      <c r="IJ40" s="103"/>
      <c r="IK40" s="103"/>
      <c r="IL40" s="103"/>
      <c r="IM40" s="103"/>
      <c r="IN40" s="103"/>
      <c r="IO40" s="103"/>
      <c r="IP40" s="103"/>
      <c r="IQ40" s="103"/>
      <c r="IR40" s="103"/>
      <c r="IS40" s="103"/>
      <c r="IT40" s="103"/>
      <c r="IU40" s="103"/>
      <c r="IV40" s="103"/>
      <c r="IW40" s="103"/>
    </row>
    <row r="41" customFormat="false" ht="12.75" hidden="true" customHeight="false" outlineLevel="0" collapsed="false">
      <c r="A41" s="88" t="s">
        <v>20</v>
      </c>
      <c r="B41" s="85"/>
      <c r="C41" s="82" t="str">
        <f aca="false">IF($V$9="Reliant","$/kVa","$/KW")</f>
        <v>$/KW</v>
      </c>
      <c r="D41" s="104" t="n">
        <f aca="false">IF(V$9="TXU",IF(A41="Secondary",'Rate Inputs'!E$39,IF(A41="Primary",'Rate Inputs'!E$38,'Rate Inputs'!E$40)),VLOOKUP('Rate Estimator'!AK$9,'Rate Inputs'!D$28:E$37,2,FALSE()))</f>
        <v>-0.258</v>
      </c>
      <c r="E41" s="95" t="n">
        <f aca="false">D41</f>
        <v>-0.258</v>
      </c>
      <c r="F41" s="95" t="n">
        <f aca="false">E41</f>
        <v>-0.258</v>
      </c>
      <c r="G41" s="95" t="n">
        <f aca="false">F41</f>
        <v>-0.258</v>
      </c>
      <c r="H41" s="95" t="n">
        <f aca="false">G41</f>
        <v>-0.258</v>
      </c>
      <c r="I41" s="95" t="n">
        <f aca="false">H41</f>
        <v>-0.258</v>
      </c>
      <c r="J41" s="95" t="n">
        <f aca="false">I41</f>
        <v>-0.258</v>
      </c>
      <c r="K41" s="95" t="n">
        <f aca="false">J41*0</f>
        <v>-0</v>
      </c>
      <c r="L41" s="95" t="n">
        <f aca="false">K41</f>
        <v>-0</v>
      </c>
      <c r="M41" s="95" t="n">
        <f aca="false">L41</f>
        <v>-0</v>
      </c>
      <c r="N41" s="95" t="n">
        <f aca="false">M41</f>
        <v>-0</v>
      </c>
      <c r="O41" s="65"/>
      <c r="P41" s="103"/>
      <c r="Q41" s="0"/>
      <c r="R41" s="0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3"/>
      <c r="BV41" s="103"/>
      <c r="BW41" s="103"/>
      <c r="BX41" s="103"/>
      <c r="BY41" s="103"/>
      <c r="BZ41" s="103"/>
      <c r="CA41" s="103"/>
      <c r="CB41" s="103"/>
      <c r="CC41" s="103"/>
      <c r="CD41" s="103"/>
      <c r="CE41" s="103"/>
      <c r="CF41" s="103"/>
      <c r="CG41" s="103"/>
      <c r="CH41" s="103"/>
      <c r="CI41" s="103"/>
      <c r="CJ41" s="103"/>
      <c r="CK41" s="103"/>
      <c r="CL41" s="103"/>
      <c r="CM41" s="103"/>
      <c r="CN41" s="103"/>
      <c r="CO41" s="103"/>
      <c r="CP41" s="103"/>
      <c r="CQ41" s="103"/>
      <c r="CR41" s="103"/>
      <c r="CS41" s="103"/>
      <c r="CT41" s="103"/>
      <c r="CU41" s="103"/>
      <c r="CV41" s="103"/>
      <c r="CW41" s="103"/>
      <c r="CX41" s="103"/>
      <c r="CY41" s="103"/>
      <c r="CZ41" s="103"/>
      <c r="DA41" s="103"/>
      <c r="DB41" s="103"/>
      <c r="DC41" s="103"/>
      <c r="DD41" s="103"/>
      <c r="DE41" s="103"/>
      <c r="DF41" s="103"/>
      <c r="DG41" s="103"/>
      <c r="DH41" s="103"/>
      <c r="DI41" s="103"/>
      <c r="DJ41" s="103"/>
      <c r="DK41" s="103"/>
      <c r="DL41" s="103"/>
      <c r="DM41" s="103"/>
      <c r="DN41" s="103"/>
      <c r="DO41" s="103"/>
      <c r="DP41" s="103"/>
      <c r="DQ41" s="103"/>
      <c r="DR41" s="103"/>
      <c r="DS41" s="103"/>
      <c r="DT41" s="103"/>
      <c r="DU41" s="103"/>
      <c r="DV41" s="103"/>
      <c r="DW41" s="103"/>
      <c r="DX41" s="103"/>
      <c r="DY41" s="103"/>
      <c r="DZ41" s="103"/>
      <c r="EA41" s="103"/>
      <c r="EB41" s="103"/>
      <c r="EC41" s="103"/>
      <c r="ED41" s="103"/>
      <c r="EE41" s="103"/>
      <c r="EF41" s="103"/>
      <c r="EG41" s="103"/>
      <c r="EH41" s="103"/>
      <c r="EI41" s="103"/>
      <c r="EJ41" s="103"/>
      <c r="EK41" s="103"/>
      <c r="EL41" s="103"/>
      <c r="EM41" s="103"/>
      <c r="EN41" s="103"/>
      <c r="EO41" s="103"/>
      <c r="EP41" s="103"/>
      <c r="EQ41" s="103"/>
      <c r="ER41" s="103"/>
      <c r="ES41" s="103"/>
      <c r="ET41" s="103"/>
      <c r="EU41" s="103"/>
      <c r="EV41" s="103"/>
      <c r="EW41" s="103"/>
      <c r="EX41" s="103"/>
      <c r="EY41" s="103"/>
      <c r="EZ41" s="103"/>
      <c r="FA41" s="103"/>
      <c r="FB41" s="103"/>
      <c r="FC41" s="103"/>
      <c r="FD41" s="103"/>
      <c r="FE41" s="103"/>
      <c r="FF41" s="103"/>
      <c r="FG41" s="103"/>
      <c r="FH41" s="103"/>
      <c r="FI41" s="103"/>
      <c r="FJ41" s="103"/>
      <c r="FK41" s="103"/>
      <c r="FL41" s="103"/>
      <c r="FM41" s="103"/>
      <c r="FN41" s="103"/>
      <c r="FO41" s="103"/>
      <c r="FP41" s="103"/>
      <c r="FQ41" s="103"/>
      <c r="FR41" s="103"/>
      <c r="FS41" s="103"/>
      <c r="FT41" s="103"/>
      <c r="FU41" s="103"/>
      <c r="FV41" s="103"/>
      <c r="FW41" s="103"/>
      <c r="FX41" s="103"/>
      <c r="FY41" s="103"/>
      <c r="FZ41" s="103"/>
      <c r="GA41" s="103"/>
      <c r="GB41" s="103"/>
      <c r="GC41" s="103"/>
      <c r="GD41" s="103"/>
      <c r="GE41" s="103"/>
      <c r="GF41" s="103"/>
      <c r="GG41" s="103"/>
      <c r="GH41" s="103"/>
      <c r="GI41" s="103"/>
      <c r="GJ41" s="103"/>
      <c r="GK41" s="103"/>
      <c r="GL41" s="103"/>
      <c r="GM41" s="103"/>
      <c r="GN41" s="103"/>
      <c r="GO41" s="103"/>
      <c r="GP41" s="103"/>
      <c r="GQ41" s="103"/>
      <c r="GR41" s="103"/>
      <c r="GS41" s="103"/>
      <c r="GT41" s="103"/>
      <c r="GU41" s="103"/>
      <c r="GV41" s="103"/>
      <c r="GW41" s="103"/>
      <c r="GX41" s="103"/>
      <c r="GY41" s="103"/>
      <c r="GZ41" s="103"/>
      <c r="HA41" s="103"/>
      <c r="HB41" s="103"/>
      <c r="HC41" s="103"/>
      <c r="HD41" s="103"/>
      <c r="HE41" s="103"/>
      <c r="HF41" s="103"/>
      <c r="HG41" s="103"/>
      <c r="HH41" s="103"/>
      <c r="HI41" s="103"/>
      <c r="HJ41" s="103"/>
      <c r="HK41" s="103"/>
      <c r="HL41" s="103"/>
      <c r="HM41" s="103"/>
      <c r="HN41" s="103"/>
      <c r="HO41" s="103"/>
      <c r="HP41" s="103"/>
      <c r="HQ41" s="103"/>
      <c r="HR41" s="103"/>
      <c r="HS41" s="103"/>
      <c r="HT41" s="103"/>
      <c r="HU41" s="103"/>
      <c r="HV41" s="103"/>
      <c r="HW41" s="103"/>
      <c r="HX41" s="103"/>
      <c r="HY41" s="103"/>
      <c r="HZ41" s="103"/>
      <c r="IA41" s="103"/>
      <c r="IB41" s="103"/>
      <c r="IC41" s="103"/>
      <c r="ID41" s="103"/>
      <c r="IE41" s="103"/>
      <c r="IF41" s="103"/>
      <c r="IG41" s="103"/>
      <c r="IH41" s="103"/>
      <c r="II41" s="103"/>
      <c r="IJ41" s="103"/>
      <c r="IK41" s="103"/>
      <c r="IL41" s="103"/>
      <c r="IM41" s="103"/>
      <c r="IN41" s="103"/>
      <c r="IO41" s="103"/>
      <c r="IP41" s="103"/>
      <c r="IQ41" s="103"/>
      <c r="IR41" s="103"/>
      <c r="IS41" s="103"/>
      <c r="IT41" s="103"/>
      <c r="IU41" s="103"/>
      <c r="IV41" s="103"/>
      <c r="IW41" s="103"/>
    </row>
    <row r="42" customFormat="false" ht="12.75" hidden="true" customHeight="false" outlineLevel="0" collapsed="false">
      <c r="A42" s="88" t="s">
        <v>26</v>
      </c>
      <c r="B42" s="81"/>
      <c r="C42" s="82" t="str">
        <f aca="false">IF($V$9="Reliant","$/kVa","$/KW")</f>
        <v>$/KW</v>
      </c>
      <c r="D42" s="104" t="n">
        <f aca="false">IF(V$9="TXU",IF(A42="Secondary",'Rate Inputs'!E$39,IF(A42="Primary",'Rate Inputs'!E$38,'Rate Inputs'!E$40)),VLOOKUP('Rate Estimator'!AK$9,'Rate Inputs'!D$28:E$37,2,FALSE()))</f>
        <v>-0.258</v>
      </c>
      <c r="E42" s="95" t="n">
        <f aca="false">D42</f>
        <v>-0.258</v>
      </c>
      <c r="F42" s="95" t="n">
        <f aca="false">E42</f>
        <v>-0.258</v>
      </c>
      <c r="G42" s="95" t="n">
        <f aca="false">F42</f>
        <v>-0.258</v>
      </c>
      <c r="H42" s="95" t="n">
        <f aca="false">G42</f>
        <v>-0.258</v>
      </c>
      <c r="I42" s="95" t="n">
        <f aca="false">H42</f>
        <v>-0.258</v>
      </c>
      <c r="J42" s="95" t="n">
        <f aca="false">I42</f>
        <v>-0.258</v>
      </c>
      <c r="K42" s="95" t="n">
        <f aca="false">J42*0</f>
        <v>-0</v>
      </c>
      <c r="L42" s="95" t="n">
        <f aca="false">K42</f>
        <v>-0</v>
      </c>
      <c r="M42" s="95" t="n">
        <f aca="false">L42</f>
        <v>-0</v>
      </c>
      <c r="N42" s="95" t="n">
        <f aca="false">M42</f>
        <v>-0</v>
      </c>
      <c r="O42" s="65"/>
      <c r="P42" s="103"/>
      <c r="Q42" s="0"/>
      <c r="R42" s="0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  <c r="BP42" s="103"/>
      <c r="BQ42" s="103"/>
      <c r="BR42" s="103"/>
      <c r="BS42" s="103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103"/>
      <c r="CF42" s="103"/>
      <c r="CG42" s="103"/>
      <c r="CH42" s="103"/>
      <c r="CI42" s="103"/>
      <c r="CJ42" s="103"/>
      <c r="CK42" s="103"/>
      <c r="CL42" s="103"/>
      <c r="CM42" s="103"/>
      <c r="CN42" s="103"/>
      <c r="CO42" s="103"/>
      <c r="CP42" s="103"/>
      <c r="CQ42" s="103"/>
      <c r="CR42" s="103"/>
      <c r="CS42" s="103"/>
      <c r="CT42" s="103"/>
      <c r="CU42" s="103"/>
      <c r="CV42" s="103"/>
      <c r="CW42" s="103"/>
      <c r="CX42" s="103"/>
      <c r="CY42" s="103"/>
      <c r="CZ42" s="103"/>
      <c r="DA42" s="103"/>
      <c r="DB42" s="103"/>
      <c r="DC42" s="103"/>
      <c r="DD42" s="103"/>
      <c r="DE42" s="103"/>
      <c r="DF42" s="103"/>
      <c r="DG42" s="103"/>
      <c r="DH42" s="103"/>
      <c r="DI42" s="103"/>
      <c r="DJ42" s="103"/>
      <c r="DK42" s="103"/>
      <c r="DL42" s="103"/>
      <c r="DM42" s="103"/>
      <c r="DN42" s="103"/>
      <c r="DO42" s="103"/>
      <c r="DP42" s="103"/>
      <c r="DQ42" s="103"/>
      <c r="DR42" s="103"/>
      <c r="DS42" s="103"/>
      <c r="DT42" s="103"/>
      <c r="DU42" s="103"/>
      <c r="DV42" s="103"/>
      <c r="DW42" s="103"/>
      <c r="DX42" s="103"/>
      <c r="DY42" s="103"/>
      <c r="DZ42" s="103"/>
      <c r="EA42" s="103"/>
      <c r="EB42" s="103"/>
      <c r="EC42" s="103"/>
      <c r="ED42" s="103"/>
      <c r="EE42" s="103"/>
      <c r="EF42" s="103"/>
      <c r="EG42" s="103"/>
      <c r="EH42" s="103"/>
      <c r="EI42" s="103"/>
      <c r="EJ42" s="103"/>
      <c r="EK42" s="103"/>
      <c r="EL42" s="103"/>
      <c r="EM42" s="103"/>
      <c r="EN42" s="103"/>
      <c r="EO42" s="103"/>
      <c r="EP42" s="103"/>
      <c r="EQ42" s="103"/>
      <c r="ER42" s="103"/>
      <c r="ES42" s="103"/>
      <c r="ET42" s="103"/>
      <c r="EU42" s="103"/>
      <c r="EV42" s="103"/>
      <c r="EW42" s="103"/>
      <c r="EX42" s="103"/>
      <c r="EY42" s="103"/>
      <c r="EZ42" s="103"/>
      <c r="FA42" s="103"/>
      <c r="FB42" s="103"/>
      <c r="FC42" s="103"/>
      <c r="FD42" s="103"/>
      <c r="FE42" s="103"/>
      <c r="FF42" s="103"/>
      <c r="FG42" s="103"/>
      <c r="FH42" s="103"/>
      <c r="FI42" s="103"/>
      <c r="FJ42" s="103"/>
      <c r="FK42" s="103"/>
      <c r="FL42" s="103"/>
      <c r="FM42" s="103"/>
      <c r="FN42" s="103"/>
      <c r="FO42" s="103"/>
      <c r="FP42" s="103"/>
      <c r="FQ42" s="103"/>
      <c r="FR42" s="103"/>
      <c r="FS42" s="103"/>
      <c r="FT42" s="103"/>
      <c r="FU42" s="103"/>
      <c r="FV42" s="103"/>
      <c r="FW42" s="103"/>
      <c r="FX42" s="103"/>
      <c r="FY42" s="103"/>
      <c r="FZ42" s="103"/>
      <c r="GA42" s="103"/>
      <c r="GB42" s="103"/>
      <c r="GC42" s="103"/>
      <c r="GD42" s="103"/>
      <c r="GE42" s="103"/>
      <c r="GF42" s="103"/>
      <c r="GG42" s="103"/>
      <c r="GH42" s="103"/>
      <c r="GI42" s="103"/>
      <c r="GJ42" s="103"/>
      <c r="GK42" s="103"/>
      <c r="GL42" s="103"/>
      <c r="GM42" s="103"/>
      <c r="GN42" s="103"/>
      <c r="GO42" s="103"/>
      <c r="GP42" s="103"/>
      <c r="GQ42" s="103"/>
      <c r="GR42" s="103"/>
      <c r="GS42" s="103"/>
      <c r="GT42" s="103"/>
      <c r="GU42" s="103"/>
      <c r="GV42" s="103"/>
      <c r="GW42" s="103"/>
      <c r="GX42" s="103"/>
      <c r="GY42" s="103"/>
      <c r="GZ42" s="103"/>
      <c r="HA42" s="103"/>
      <c r="HB42" s="103"/>
      <c r="HC42" s="103"/>
      <c r="HD42" s="103"/>
      <c r="HE42" s="103"/>
      <c r="HF42" s="103"/>
      <c r="HG42" s="103"/>
      <c r="HH42" s="103"/>
      <c r="HI42" s="103"/>
      <c r="HJ42" s="103"/>
      <c r="HK42" s="103"/>
      <c r="HL42" s="103"/>
      <c r="HM42" s="103"/>
      <c r="HN42" s="103"/>
      <c r="HO42" s="103"/>
      <c r="HP42" s="103"/>
      <c r="HQ42" s="103"/>
      <c r="HR42" s="103"/>
      <c r="HS42" s="103"/>
      <c r="HT42" s="103"/>
      <c r="HU42" s="103"/>
      <c r="HV42" s="103"/>
      <c r="HW42" s="103"/>
      <c r="HX42" s="103"/>
      <c r="HY42" s="103"/>
      <c r="HZ42" s="103"/>
      <c r="IA42" s="103"/>
      <c r="IB42" s="103"/>
      <c r="IC42" s="103"/>
      <c r="ID42" s="103"/>
      <c r="IE42" s="103"/>
      <c r="IF42" s="103"/>
      <c r="IG42" s="103"/>
      <c r="IH42" s="103"/>
      <c r="II42" s="103"/>
      <c r="IJ42" s="103"/>
      <c r="IK42" s="103"/>
      <c r="IL42" s="103"/>
      <c r="IM42" s="103"/>
      <c r="IN42" s="103"/>
      <c r="IO42" s="103"/>
      <c r="IP42" s="103"/>
      <c r="IQ42" s="103"/>
      <c r="IR42" s="103"/>
      <c r="IS42" s="103"/>
      <c r="IT42" s="103"/>
      <c r="IU42" s="103"/>
      <c r="IV42" s="103"/>
      <c r="IW42" s="103"/>
    </row>
    <row r="43" customFormat="false" ht="12.75" hidden="true" customHeight="false" outlineLevel="0" collapsed="false">
      <c r="A43" s="73" t="s">
        <v>56</v>
      </c>
      <c r="B43" s="78" t="s">
        <v>57</v>
      </c>
      <c r="C43" s="75"/>
      <c r="D43" s="105"/>
      <c r="E43" s="9"/>
      <c r="F43" s="9"/>
      <c r="G43" s="9"/>
      <c r="H43" s="9"/>
      <c r="I43" s="9"/>
      <c r="J43" s="9"/>
      <c r="K43" s="9"/>
      <c r="L43" s="9"/>
      <c r="M43" s="9"/>
      <c r="N43" s="9"/>
      <c r="O43" s="76"/>
      <c r="P43" s="106"/>
      <c r="Q43" s="0"/>
      <c r="R43" s="0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</row>
    <row r="44" customFormat="false" ht="12.75" hidden="true" customHeight="false" outlineLevel="0" collapsed="false">
      <c r="A44" s="77"/>
      <c r="B44" s="20"/>
      <c r="C44" s="75" t="str">
        <f aca="false">IF($V$9="Reliant","$/kVa","$/KW")</f>
        <v>$/KW</v>
      </c>
      <c r="D44" s="105" t="n">
        <v>0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76"/>
      <c r="P44" s="106"/>
      <c r="Q44" s="0"/>
      <c r="R44" s="0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</row>
    <row r="45" customFormat="false" ht="12.75" hidden="true" customHeight="false" outlineLevel="0" collapsed="false">
      <c r="A45" s="77"/>
      <c r="B45" s="20"/>
      <c r="C45" s="75" t="str">
        <f aca="false">IF($V$9="Reliant","$/kVa","$/KW")</f>
        <v>$/KW</v>
      </c>
      <c r="D45" s="105" t="n">
        <v>0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7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</row>
    <row r="46" customFormat="false" ht="12.75" hidden="true" customHeight="false" outlineLevel="0" collapsed="false">
      <c r="A46" s="107"/>
      <c r="B46" s="78"/>
      <c r="C46" s="75" t="str">
        <f aca="false">IF($V$9="Reliant","$/kVa","$/KW")</f>
        <v>$/KW</v>
      </c>
      <c r="D46" s="105" t="n">
        <v>0</v>
      </c>
      <c r="E46" s="100" t="n">
        <f aca="false">D46</f>
        <v>0</v>
      </c>
      <c r="F46" s="100" t="n">
        <f aca="false">E46</f>
        <v>0</v>
      </c>
      <c r="G46" s="100" t="n">
        <f aca="false">F46</f>
        <v>0</v>
      </c>
      <c r="H46" s="100" t="n">
        <f aca="false">G46</f>
        <v>0</v>
      </c>
      <c r="I46" s="100" t="n">
        <f aca="false">H46</f>
        <v>0</v>
      </c>
      <c r="J46" s="100" t="n">
        <f aca="false">I46</f>
        <v>0</v>
      </c>
      <c r="K46" s="100" t="n">
        <f aca="false">J46</f>
        <v>0</v>
      </c>
      <c r="L46" s="100" t="n">
        <f aca="false">K46</f>
        <v>0</v>
      </c>
      <c r="M46" s="100" t="n">
        <f aca="false">L46</f>
        <v>0</v>
      </c>
      <c r="N46" s="100" t="n">
        <f aca="false">M46</f>
        <v>0</v>
      </c>
      <c r="O46" s="7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</row>
    <row r="47" customFormat="false" ht="12.75" hidden="true" customHeight="false" outlineLevel="0" collapsed="false">
      <c r="A47" s="108" t="s">
        <v>58</v>
      </c>
      <c r="B47" s="93" t="s">
        <v>59</v>
      </c>
      <c r="C47" s="82"/>
      <c r="D47" s="109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65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  <c r="AR47" s="103"/>
      <c r="AS47" s="103"/>
      <c r="AT47" s="103"/>
      <c r="AU47" s="103"/>
      <c r="AV47" s="103"/>
      <c r="AW47" s="103"/>
      <c r="AX47" s="103"/>
      <c r="AY47" s="103"/>
      <c r="AZ47" s="103"/>
      <c r="BA47" s="103"/>
      <c r="BB47" s="103"/>
      <c r="BC47" s="103"/>
      <c r="BD47" s="103"/>
      <c r="BE47" s="103"/>
      <c r="BF47" s="103"/>
      <c r="BG47" s="103"/>
      <c r="BH47" s="103"/>
      <c r="BI47" s="103"/>
      <c r="BJ47" s="103"/>
      <c r="BK47" s="103"/>
      <c r="BL47" s="103"/>
      <c r="BM47" s="103"/>
      <c r="BN47" s="103"/>
      <c r="BO47" s="103"/>
      <c r="BP47" s="103"/>
      <c r="BQ47" s="103"/>
      <c r="BR47" s="103"/>
      <c r="BS47" s="103"/>
      <c r="BT47" s="103"/>
      <c r="BU47" s="103"/>
      <c r="BV47" s="103"/>
      <c r="BW47" s="103"/>
      <c r="BX47" s="103"/>
      <c r="BY47" s="103"/>
      <c r="BZ47" s="103"/>
      <c r="CA47" s="103"/>
      <c r="CB47" s="103"/>
      <c r="CC47" s="103"/>
      <c r="CD47" s="103"/>
      <c r="CE47" s="103"/>
      <c r="CF47" s="103"/>
      <c r="CG47" s="103"/>
      <c r="CH47" s="103"/>
      <c r="CI47" s="103"/>
      <c r="CJ47" s="103"/>
      <c r="CK47" s="103"/>
      <c r="CL47" s="103"/>
      <c r="CM47" s="103"/>
      <c r="CN47" s="103"/>
      <c r="CO47" s="103"/>
      <c r="CP47" s="103"/>
      <c r="CQ47" s="103"/>
      <c r="CR47" s="103"/>
      <c r="CS47" s="103"/>
      <c r="CT47" s="103"/>
      <c r="CU47" s="103"/>
      <c r="CV47" s="103"/>
      <c r="CW47" s="103"/>
      <c r="CX47" s="103"/>
      <c r="CY47" s="103"/>
      <c r="CZ47" s="103"/>
      <c r="DA47" s="103"/>
      <c r="DB47" s="103"/>
      <c r="DC47" s="103"/>
      <c r="DD47" s="103"/>
      <c r="DE47" s="103"/>
      <c r="DF47" s="103"/>
      <c r="DG47" s="103"/>
      <c r="DH47" s="103"/>
      <c r="DI47" s="103"/>
      <c r="DJ47" s="103"/>
      <c r="DK47" s="103"/>
      <c r="DL47" s="103"/>
      <c r="DM47" s="103"/>
      <c r="DN47" s="103"/>
      <c r="DO47" s="103"/>
      <c r="DP47" s="103"/>
      <c r="DQ47" s="103"/>
      <c r="DR47" s="103"/>
      <c r="DS47" s="103"/>
      <c r="DT47" s="103"/>
      <c r="DU47" s="103"/>
      <c r="DV47" s="103"/>
      <c r="DW47" s="103"/>
      <c r="DX47" s="103"/>
      <c r="DY47" s="103"/>
      <c r="DZ47" s="103"/>
      <c r="EA47" s="103"/>
      <c r="EB47" s="103"/>
      <c r="EC47" s="103"/>
      <c r="ED47" s="103"/>
      <c r="EE47" s="103"/>
      <c r="EF47" s="103"/>
      <c r="EG47" s="103"/>
      <c r="EH47" s="103"/>
      <c r="EI47" s="103"/>
      <c r="EJ47" s="103"/>
      <c r="EK47" s="103"/>
      <c r="EL47" s="103"/>
      <c r="EM47" s="103"/>
      <c r="EN47" s="103"/>
      <c r="EO47" s="103"/>
      <c r="EP47" s="103"/>
      <c r="EQ47" s="103"/>
      <c r="ER47" s="103"/>
      <c r="ES47" s="103"/>
      <c r="ET47" s="103"/>
      <c r="EU47" s="103"/>
      <c r="EV47" s="103"/>
      <c r="EW47" s="103"/>
      <c r="EX47" s="103"/>
      <c r="EY47" s="103"/>
      <c r="EZ47" s="103"/>
      <c r="FA47" s="103"/>
      <c r="FB47" s="103"/>
      <c r="FC47" s="103"/>
      <c r="FD47" s="103"/>
      <c r="FE47" s="103"/>
      <c r="FF47" s="103"/>
      <c r="FG47" s="103"/>
      <c r="FH47" s="103"/>
      <c r="FI47" s="103"/>
      <c r="FJ47" s="103"/>
      <c r="FK47" s="103"/>
      <c r="FL47" s="103"/>
      <c r="FM47" s="103"/>
      <c r="FN47" s="103"/>
      <c r="FO47" s="103"/>
      <c r="FP47" s="103"/>
      <c r="FQ47" s="103"/>
      <c r="FR47" s="103"/>
      <c r="FS47" s="103"/>
      <c r="FT47" s="103"/>
      <c r="FU47" s="103"/>
      <c r="FV47" s="103"/>
      <c r="FW47" s="103"/>
      <c r="FX47" s="103"/>
      <c r="FY47" s="103"/>
      <c r="FZ47" s="103"/>
      <c r="GA47" s="103"/>
      <c r="GB47" s="103"/>
      <c r="GC47" s="103"/>
      <c r="GD47" s="103"/>
      <c r="GE47" s="103"/>
      <c r="GF47" s="103"/>
      <c r="GG47" s="103"/>
      <c r="GH47" s="103"/>
      <c r="GI47" s="103"/>
      <c r="GJ47" s="103"/>
      <c r="GK47" s="103"/>
      <c r="GL47" s="103"/>
      <c r="GM47" s="103"/>
      <c r="GN47" s="103"/>
      <c r="GO47" s="103"/>
      <c r="GP47" s="103"/>
      <c r="GQ47" s="103"/>
      <c r="GR47" s="103"/>
      <c r="GS47" s="103"/>
      <c r="GT47" s="103"/>
      <c r="GU47" s="103"/>
      <c r="GV47" s="103"/>
      <c r="GW47" s="103"/>
      <c r="GX47" s="103"/>
      <c r="GY47" s="103"/>
      <c r="GZ47" s="103"/>
      <c r="HA47" s="103"/>
      <c r="HB47" s="103"/>
      <c r="HC47" s="103"/>
      <c r="HD47" s="103"/>
      <c r="HE47" s="103"/>
      <c r="HF47" s="103"/>
      <c r="HG47" s="103"/>
      <c r="HH47" s="103"/>
      <c r="HI47" s="103"/>
      <c r="HJ47" s="103"/>
      <c r="HK47" s="103"/>
      <c r="HL47" s="103"/>
      <c r="HM47" s="103"/>
      <c r="HN47" s="103"/>
      <c r="HO47" s="103"/>
      <c r="HP47" s="103"/>
      <c r="HQ47" s="103"/>
      <c r="HR47" s="103"/>
      <c r="HS47" s="103"/>
      <c r="HT47" s="103"/>
      <c r="HU47" s="103"/>
      <c r="HV47" s="103"/>
      <c r="HW47" s="103"/>
      <c r="HX47" s="103"/>
      <c r="HY47" s="103"/>
      <c r="HZ47" s="103"/>
      <c r="IA47" s="103"/>
      <c r="IB47" s="103"/>
      <c r="IC47" s="103"/>
      <c r="ID47" s="103"/>
      <c r="IE47" s="103"/>
      <c r="IF47" s="103"/>
      <c r="IG47" s="103"/>
      <c r="IH47" s="103"/>
      <c r="II47" s="103"/>
      <c r="IJ47" s="103"/>
      <c r="IK47" s="103"/>
      <c r="IL47" s="103"/>
      <c r="IM47" s="103"/>
      <c r="IN47" s="103"/>
      <c r="IO47" s="103"/>
      <c r="IP47" s="103"/>
      <c r="IQ47" s="103"/>
      <c r="IR47" s="103"/>
      <c r="IS47" s="103"/>
      <c r="IT47" s="103"/>
      <c r="IU47" s="103"/>
      <c r="IV47" s="103"/>
      <c r="IW47" s="103"/>
    </row>
    <row r="48" customFormat="false" ht="12.75" hidden="true" customHeight="false" outlineLevel="0" collapsed="false">
      <c r="A48" s="88" t="s">
        <v>15</v>
      </c>
      <c r="B48" s="111"/>
      <c r="C48" s="112" t="s">
        <v>60</v>
      </c>
      <c r="D48" s="113" t="n">
        <f aca="false">HLOOKUP('Rate Estimator'!V$9,'Rate Inputs'!$E$2:$K$27,IF(A48="Secondary",21,IF(A48="Primary",22,23)))</f>
        <v>0.000509</v>
      </c>
      <c r="E48" s="110" t="n">
        <f aca="false">D48</f>
        <v>0.000509</v>
      </c>
      <c r="F48" s="110" t="n">
        <f aca="false">E48</f>
        <v>0.000509</v>
      </c>
      <c r="G48" s="110" t="n">
        <f aca="false">F48</f>
        <v>0.000509</v>
      </c>
      <c r="H48" s="110" t="n">
        <f aca="false">G48</f>
        <v>0.000509</v>
      </c>
      <c r="I48" s="110" t="n">
        <f aca="false">H48</f>
        <v>0.000509</v>
      </c>
      <c r="J48" s="110" t="n">
        <f aca="false">I48</f>
        <v>0.000509</v>
      </c>
      <c r="K48" s="110" t="n">
        <f aca="false">J48</f>
        <v>0.000509</v>
      </c>
      <c r="L48" s="110" t="n">
        <f aca="false">K48</f>
        <v>0.000509</v>
      </c>
      <c r="M48" s="110" t="n">
        <f aca="false">L48</f>
        <v>0.000509</v>
      </c>
      <c r="N48" s="110" t="n">
        <f aca="false">M48</f>
        <v>0.000509</v>
      </c>
      <c r="O48" s="65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3"/>
      <c r="AQ48" s="103"/>
      <c r="AR48" s="103"/>
      <c r="AS48" s="103"/>
      <c r="AT48" s="103"/>
      <c r="AU48" s="103"/>
      <c r="AV48" s="103"/>
      <c r="AW48" s="103"/>
      <c r="AX48" s="103"/>
      <c r="AY48" s="103"/>
      <c r="AZ48" s="103"/>
      <c r="BA48" s="103"/>
      <c r="BB48" s="103"/>
      <c r="BC48" s="103"/>
      <c r="BD48" s="103"/>
      <c r="BE48" s="103"/>
      <c r="BF48" s="103"/>
      <c r="BG48" s="103"/>
      <c r="BH48" s="103"/>
      <c r="BI48" s="103"/>
      <c r="BJ48" s="103"/>
      <c r="BK48" s="103"/>
      <c r="BL48" s="103"/>
      <c r="BM48" s="103"/>
      <c r="BN48" s="103"/>
      <c r="BO48" s="103"/>
      <c r="BP48" s="103"/>
      <c r="BQ48" s="103"/>
      <c r="BR48" s="103"/>
      <c r="BS48" s="103"/>
      <c r="BT48" s="103"/>
      <c r="BU48" s="103"/>
      <c r="BV48" s="103"/>
      <c r="BW48" s="103"/>
      <c r="BX48" s="103"/>
      <c r="BY48" s="103"/>
      <c r="BZ48" s="103"/>
      <c r="CA48" s="103"/>
      <c r="CB48" s="103"/>
      <c r="CC48" s="103"/>
      <c r="CD48" s="103"/>
      <c r="CE48" s="103"/>
      <c r="CF48" s="103"/>
      <c r="CG48" s="103"/>
      <c r="CH48" s="103"/>
      <c r="CI48" s="103"/>
      <c r="CJ48" s="103"/>
      <c r="CK48" s="103"/>
      <c r="CL48" s="103"/>
      <c r="CM48" s="103"/>
      <c r="CN48" s="103"/>
      <c r="CO48" s="103"/>
      <c r="CP48" s="103"/>
      <c r="CQ48" s="103"/>
      <c r="CR48" s="103"/>
      <c r="CS48" s="103"/>
      <c r="CT48" s="103"/>
      <c r="CU48" s="103"/>
      <c r="CV48" s="103"/>
      <c r="CW48" s="103"/>
      <c r="CX48" s="103"/>
      <c r="CY48" s="103"/>
      <c r="CZ48" s="103"/>
      <c r="DA48" s="103"/>
      <c r="DB48" s="103"/>
      <c r="DC48" s="103"/>
      <c r="DD48" s="103"/>
      <c r="DE48" s="103"/>
      <c r="DF48" s="103"/>
      <c r="DG48" s="103"/>
      <c r="DH48" s="103"/>
      <c r="DI48" s="103"/>
      <c r="DJ48" s="103"/>
      <c r="DK48" s="103"/>
      <c r="DL48" s="103"/>
      <c r="DM48" s="103"/>
      <c r="DN48" s="103"/>
      <c r="DO48" s="103"/>
      <c r="DP48" s="103"/>
      <c r="DQ48" s="103"/>
      <c r="DR48" s="103"/>
      <c r="DS48" s="103"/>
      <c r="DT48" s="103"/>
      <c r="DU48" s="103"/>
      <c r="DV48" s="103"/>
      <c r="DW48" s="103"/>
      <c r="DX48" s="103"/>
      <c r="DY48" s="103"/>
      <c r="DZ48" s="103"/>
      <c r="EA48" s="103"/>
      <c r="EB48" s="103"/>
      <c r="EC48" s="103"/>
      <c r="ED48" s="103"/>
      <c r="EE48" s="103"/>
      <c r="EF48" s="103"/>
      <c r="EG48" s="103"/>
      <c r="EH48" s="103"/>
      <c r="EI48" s="103"/>
      <c r="EJ48" s="103"/>
      <c r="EK48" s="103"/>
      <c r="EL48" s="103"/>
      <c r="EM48" s="103"/>
      <c r="EN48" s="103"/>
      <c r="EO48" s="103"/>
      <c r="EP48" s="103"/>
      <c r="EQ48" s="103"/>
      <c r="ER48" s="103"/>
      <c r="ES48" s="103"/>
      <c r="ET48" s="103"/>
      <c r="EU48" s="103"/>
      <c r="EV48" s="103"/>
      <c r="EW48" s="103"/>
      <c r="EX48" s="103"/>
      <c r="EY48" s="103"/>
      <c r="EZ48" s="103"/>
      <c r="FA48" s="103"/>
      <c r="FB48" s="103"/>
      <c r="FC48" s="103"/>
      <c r="FD48" s="103"/>
      <c r="FE48" s="103"/>
      <c r="FF48" s="103"/>
      <c r="FG48" s="103"/>
      <c r="FH48" s="103"/>
      <c r="FI48" s="103"/>
      <c r="FJ48" s="103"/>
      <c r="FK48" s="103"/>
      <c r="FL48" s="103"/>
      <c r="FM48" s="103"/>
      <c r="FN48" s="103"/>
      <c r="FO48" s="103"/>
      <c r="FP48" s="103"/>
      <c r="FQ48" s="103"/>
      <c r="FR48" s="103"/>
      <c r="FS48" s="103"/>
      <c r="FT48" s="103"/>
      <c r="FU48" s="103"/>
      <c r="FV48" s="103"/>
      <c r="FW48" s="103"/>
      <c r="FX48" s="103"/>
      <c r="FY48" s="103"/>
      <c r="FZ48" s="103"/>
      <c r="GA48" s="103"/>
      <c r="GB48" s="103"/>
      <c r="GC48" s="103"/>
      <c r="GD48" s="103"/>
      <c r="GE48" s="103"/>
      <c r="GF48" s="103"/>
      <c r="GG48" s="103"/>
      <c r="GH48" s="103"/>
      <c r="GI48" s="103"/>
      <c r="GJ48" s="103"/>
      <c r="GK48" s="103"/>
      <c r="GL48" s="103"/>
      <c r="GM48" s="103"/>
      <c r="GN48" s="103"/>
      <c r="GO48" s="103"/>
      <c r="GP48" s="103"/>
      <c r="GQ48" s="103"/>
      <c r="GR48" s="103"/>
      <c r="GS48" s="103"/>
      <c r="GT48" s="103"/>
      <c r="GU48" s="103"/>
      <c r="GV48" s="103"/>
      <c r="GW48" s="103"/>
      <c r="GX48" s="103"/>
      <c r="GY48" s="103"/>
      <c r="GZ48" s="103"/>
      <c r="HA48" s="103"/>
      <c r="HB48" s="103"/>
      <c r="HC48" s="103"/>
      <c r="HD48" s="103"/>
      <c r="HE48" s="103"/>
      <c r="HF48" s="103"/>
      <c r="HG48" s="103"/>
      <c r="HH48" s="103"/>
      <c r="HI48" s="103"/>
      <c r="HJ48" s="103"/>
      <c r="HK48" s="103"/>
      <c r="HL48" s="103"/>
      <c r="HM48" s="103"/>
      <c r="HN48" s="103"/>
      <c r="HO48" s="103"/>
      <c r="HP48" s="103"/>
      <c r="HQ48" s="103"/>
      <c r="HR48" s="103"/>
      <c r="HS48" s="103"/>
      <c r="HT48" s="103"/>
      <c r="HU48" s="103"/>
      <c r="HV48" s="103"/>
      <c r="HW48" s="103"/>
      <c r="HX48" s="103"/>
      <c r="HY48" s="103"/>
      <c r="HZ48" s="103"/>
      <c r="IA48" s="103"/>
      <c r="IB48" s="103"/>
      <c r="IC48" s="103"/>
      <c r="ID48" s="103"/>
      <c r="IE48" s="103"/>
      <c r="IF48" s="103"/>
      <c r="IG48" s="103"/>
      <c r="IH48" s="103"/>
      <c r="II48" s="103"/>
      <c r="IJ48" s="103"/>
      <c r="IK48" s="103"/>
      <c r="IL48" s="103"/>
      <c r="IM48" s="103"/>
      <c r="IN48" s="103"/>
      <c r="IO48" s="103"/>
      <c r="IP48" s="103"/>
      <c r="IQ48" s="103"/>
      <c r="IR48" s="103"/>
      <c r="IS48" s="103"/>
      <c r="IT48" s="103"/>
      <c r="IU48" s="103"/>
      <c r="IV48" s="103"/>
      <c r="IW48" s="103"/>
    </row>
    <row r="49" customFormat="false" ht="12.75" hidden="true" customHeight="false" outlineLevel="0" collapsed="false">
      <c r="A49" s="88" t="s">
        <v>20</v>
      </c>
      <c r="B49" s="114"/>
      <c r="C49" s="112" t="s">
        <v>60</v>
      </c>
      <c r="D49" s="113" t="n">
        <f aca="false">HLOOKUP('Rate Estimator'!V$9,'Rate Inputs'!$E$2:$K$27,IF(A49="Secondary",21,IF(A49="Primary",22,23)))</f>
        <v>0.000489</v>
      </c>
      <c r="E49" s="110" t="n">
        <f aca="false">D49</f>
        <v>0.000489</v>
      </c>
      <c r="F49" s="110" t="n">
        <f aca="false">E49</f>
        <v>0.000489</v>
      </c>
      <c r="G49" s="110" t="n">
        <f aca="false">F49</f>
        <v>0.000489</v>
      </c>
      <c r="H49" s="110" t="n">
        <f aca="false">G49</f>
        <v>0.000489</v>
      </c>
      <c r="I49" s="110" t="n">
        <f aca="false">H49</f>
        <v>0.000489</v>
      </c>
      <c r="J49" s="110" t="n">
        <f aca="false">I49</f>
        <v>0.000489</v>
      </c>
      <c r="K49" s="110" t="n">
        <f aca="false">J49</f>
        <v>0.000489</v>
      </c>
      <c r="L49" s="110" t="n">
        <f aca="false">K49</f>
        <v>0.000489</v>
      </c>
      <c r="M49" s="110" t="n">
        <f aca="false">L49</f>
        <v>0.000489</v>
      </c>
      <c r="N49" s="110" t="n">
        <f aca="false">M49</f>
        <v>0.000489</v>
      </c>
      <c r="O49" s="65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103"/>
      <c r="AP49" s="103"/>
      <c r="AQ49" s="103"/>
      <c r="AR49" s="103"/>
      <c r="AS49" s="103"/>
      <c r="AT49" s="103"/>
      <c r="AU49" s="103"/>
      <c r="AV49" s="103"/>
      <c r="AW49" s="103"/>
      <c r="AX49" s="103"/>
      <c r="AY49" s="103"/>
      <c r="AZ49" s="103"/>
      <c r="BA49" s="103"/>
      <c r="BB49" s="103"/>
      <c r="BC49" s="103"/>
      <c r="BD49" s="103"/>
      <c r="BE49" s="103"/>
      <c r="BF49" s="103"/>
      <c r="BG49" s="103"/>
      <c r="BH49" s="103"/>
      <c r="BI49" s="103"/>
      <c r="BJ49" s="103"/>
      <c r="BK49" s="103"/>
      <c r="BL49" s="103"/>
      <c r="BM49" s="103"/>
      <c r="BN49" s="103"/>
      <c r="BO49" s="103"/>
      <c r="BP49" s="103"/>
      <c r="BQ49" s="103"/>
      <c r="BR49" s="103"/>
      <c r="BS49" s="103"/>
      <c r="BT49" s="103"/>
      <c r="BU49" s="103"/>
      <c r="BV49" s="103"/>
      <c r="BW49" s="103"/>
      <c r="BX49" s="103"/>
      <c r="BY49" s="103"/>
      <c r="BZ49" s="103"/>
      <c r="CA49" s="103"/>
      <c r="CB49" s="103"/>
      <c r="CC49" s="103"/>
      <c r="CD49" s="103"/>
      <c r="CE49" s="103"/>
      <c r="CF49" s="103"/>
      <c r="CG49" s="103"/>
      <c r="CH49" s="103"/>
      <c r="CI49" s="103"/>
      <c r="CJ49" s="103"/>
      <c r="CK49" s="103"/>
      <c r="CL49" s="103"/>
      <c r="CM49" s="103"/>
      <c r="CN49" s="103"/>
      <c r="CO49" s="103"/>
      <c r="CP49" s="103"/>
      <c r="CQ49" s="103"/>
      <c r="CR49" s="103"/>
      <c r="CS49" s="103"/>
      <c r="CT49" s="103"/>
      <c r="CU49" s="103"/>
      <c r="CV49" s="103"/>
      <c r="CW49" s="103"/>
      <c r="CX49" s="103"/>
      <c r="CY49" s="103"/>
      <c r="CZ49" s="103"/>
      <c r="DA49" s="103"/>
      <c r="DB49" s="103"/>
      <c r="DC49" s="103"/>
      <c r="DD49" s="103"/>
      <c r="DE49" s="103"/>
      <c r="DF49" s="103"/>
      <c r="DG49" s="103"/>
      <c r="DH49" s="103"/>
      <c r="DI49" s="103"/>
      <c r="DJ49" s="103"/>
      <c r="DK49" s="103"/>
      <c r="DL49" s="103"/>
      <c r="DM49" s="103"/>
      <c r="DN49" s="103"/>
      <c r="DO49" s="103"/>
      <c r="DP49" s="103"/>
      <c r="DQ49" s="103"/>
      <c r="DR49" s="103"/>
      <c r="DS49" s="103"/>
      <c r="DT49" s="103"/>
      <c r="DU49" s="103"/>
      <c r="DV49" s="103"/>
      <c r="DW49" s="103"/>
      <c r="DX49" s="103"/>
      <c r="DY49" s="103"/>
      <c r="DZ49" s="103"/>
      <c r="EA49" s="103"/>
      <c r="EB49" s="103"/>
      <c r="EC49" s="103"/>
      <c r="ED49" s="103"/>
      <c r="EE49" s="103"/>
      <c r="EF49" s="103"/>
      <c r="EG49" s="103"/>
      <c r="EH49" s="103"/>
      <c r="EI49" s="103"/>
      <c r="EJ49" s="103"/>
      <c r="EK49" s="103"/>
      <c r="EL49" s="103"/>
      <c r="EM49" s="103"/>
      <c r="EN49" s="103"/>
      <c r="EO49" s="103"/>
      <c r="EP49" s="103"/>
      <c r="EQ49" s="103"/>
      <c r="ER49" s="103"/>
      <c r="ES49" s="103"/>
      <c r="ET49" s="103"/>
      <c r="EU49" s="103"/>
      <c r="EV49" s="103"/>
      <c r="EW49" s="103"/>
      <c r="EX49" s="103"/>
      <c r="EY49" s="103"/>
      <c r="EZ49" s="103"/>
      <c r="FA49" s="103"/>
      <c r="FB49" s="103"/>
      <c r="FC49" s="103"/>
      <c r="FD49" s="103"/>
      <c r="FE49" s="103"/>
      <c r="FF49" s="103"/>
      <c r="FG49" s="103"/>
      <c r="FH49" s="103"/>
      <c r="FI49" s="103"/>
      <c r="FJ49" s="103"/>
      <c r="FK49" s="103"/>
      <c r="FL49" s="103"/>
      <c r="FM49" s="103"/>
      <c r="FN49" s="103"/>
      <c r="FO49" s="103"/>
      <c r="FP49" s="103"/>
      <c r="FQ49" s="103"/>
      <c r="FR49" s="103"/>
      <c r="FS49" s="103"/>
      <c r="FT49" s="103"/>
      <c r="FU49" s="103"/>
      <c r="FV49" s="103"/>
      <c r="FW49" s="103"/>
      <c r="FX49" s="103"/>
      <c r="FY49" s="103"/>
      <c r="FZ49" s="103"/>
      <c r="GA49" s="103"/>
      <c r="GB49" s="103"/>
      <c r="GC49" s="103"/>
      <c r="GD49" s="103"/>
      <c r="GE49" s="103"/>
      <c r="GF49" s="103"/>
      <c r="GG49" s="103"/>
      <c r="GH49" s="103"/>
      <c r="GI49" s="103"/>
      <c r="GJ49" s="103"/>
      <c r="GK49" s="103"/>
      <c r="GL49" s="103"/>
      <c r="GM49" s="103"/>
      <c r="GN49" s="103"/>
      <c r="GO49" s="103"/>
      <c r="GP49" s="103"/>
      <c r="GQ49" s="103"/>
      <c r="GR49" s="103"/>
      <c r="GS49" s="103"/>
      <c r="GT49" s="103"/>
      <c r="GU49" s="103"/>
      <c r="GV49" s="103"/>
      <c r="GW49" s="103"/>
      <c r="GX49" s="103"/>
      <c r="GY49" s="103"/>
      <c r="GZ49" s="103"/>
      <c r="HA49" s="103"/>
      <c r="HB49" s="103"/>
      <c r="HC49" s="103"/>
      <c r="HD49" s="103"/>
      <c r="HE49" s="103"/>
      <c r="HF49" s="103"/>
      <c r="HG49" s="103"/>
      <c r="HH49" s="103"/>
      <c r="HI49" s="103"/>
      <c r="HJ49" s="103"/>
      <c r="HK49" s="103"/>
      <c r="HL49" s="103"/>
      <c r="HM49" s="103"/>
      <c r="HN49" s="103"/>
      <c r="HO49" s="103"/>
      <c r="HP49" s="103"/>
      <c r="HQ49" s="103"/>
      <c r="HR49" s="103"/>
      <c r="HS49" s="103"/>
      <c r="HT49" s="103"/>
      <c r="HU49" s="103"/>
      <c r="HV49" s="103"/>
      <c r="HW49" s="103"/>
      <c r="HX49" s="103"/>
      <c r="HY49" s="103"/>
      <c r="HZ49" s="103"/>
      <c r="IA49" s="103"/>
      <c r="IB49" s="103"/>
      <c r="IC49" s="103"/>
      <c r="ID49" s="103"/>
      <c r="IE49" s="103"/>
      <c r="IF49" s="103"/>
      <c r="IG49" s="103"/>
      <c r="IH49" s="103"/>
      <c r="II49" s="103"/>
      <c r="IJ49" s="103"/>
      <c r="IK49" s="103"/>
      <c r="IL49" s="103"/>
      <c r="IM49" s="103"/>
      <c r="IN49" s="103"/>
      <c r="IO49" s="103"/>
      <c r="IP49" s="103"/>
      <c r="IQ49" s="103"/>
      <c r="IR49" s="103"/>
      <c r="IS49" s="103"/>
      <c r="IT49" s="103"/>
      <c r="IU49" s="103"/>
      <c r="IV49" s="103"/>
      <c r="IW49" s="103"/>
    </row>
    <row r="50" customFormat="false" ht="12.75" hidden="true" customHeight="false" outlineLevel="0" collapsed="false">
      <c r="A50" s="88" t="s">
        <v>26</v>
      </c>
      <c r="B50" s="115"/>
      <c r="C50" s="112" t="s">
        <v>60</v>
      </c>
      <c r="D50" s="113" t="n">
        <f aca="false">HLOOKUP('Rate Estimator'!V$9,'Rate Inputs'!$E$2:$K$27,IF(A50="Secondary",21,IF(A50="Primary",22,23)))</f>
        <v>0.00048</v>
      </c>
      <c r="E50" s="110" t="n">
        <f aca="false">D50</f>
        <v>0.00048</v>
      </c>
      <c r="F50" s="110" t="n">
        <f aca="false">E50</f>
        <v>0.00048</v>
      </c>
      <c r="G50" s="110" t="n">
        <f aca="false">F50</f>
        <v>0.00048</v>
      </c>
      <c r="H50" s="110" t="n">
        <f aca="false">G50</f>
        <v>0.00048</v>
      </c>
      <c r="I50" s="110" t="n">
        <f aca="false">H50</f>
        <v>0.00048</v>
      </c>
      <c r="J50" s="110" t="n">
        <f aca="false">I50</f>
        <v>0.00048</v>
      </c>
      <c r="K50" s="110" t="n">
        <f aca="false">J50</f>
        <v>0.00048</v>
      </c>
      <c r="L50" s="110" t="n">
        <f aca="false">K50</f>
        <v>0.00048</v>
      </c>
      <c r="M50" s="110" t="n">
        <f aca="false">L50</f>
        <v>0.00048</v>
      </c>
      <c r="N50" s="110" t="n">
        <f aca="false">M50</f>
        <v>0.00048</v>
      </c>
      <c r="O50" s="65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3"/>
      <c r="AQ50" s="103"/>
      <c r="AR50" s="103"/>
      <c r="AS50" s="103"/>
      <c r="AT50" s="103"/>
      <c r="AU50" s="103"/>
      <c r="AV50" s="103"/>
      <c r="AW50" s="103"/>
      <c r="AX50" s="103"/>
      <c r="AY50" s="103"/>
      <c r="AZ50" s="103"/>
      <c r="BA50" s="103"/>
      <c r="BB50" s="103"/>
      <c r="BC50" s="103"/>
      <c r="BD50" s="103"/>
      <c r="BE50" s="103"/>
      <c r="BF50" s="103"/>
      <c r="BG50" s="103"/>
      <c r="BH50" s="103"/>
      <c r="BI50" s="103"/>
      <c r="BJ50" s="103"/>
      <c r="BK50" s="103"/>
      <c r="BL50" s="103"/>
      <c r="BM50" s="103"/>
      <c r="BN50" s="103"/>
      <c r="BO50" s="103"/>
      <c r="BP50" s="103"/>
      <c r="BQ50" s="103"/>
      <c r="BR50" s="103"/>
      <c r="BS50" s="103"/>
      <c r="BT50" s="103"/>
      <c r="BU50" s="103"/>
      <c r="BV50" s="103"/>
      <c r="BW50" s="103"/>
      <c r="BX50" s="103"/>
      <c r="BY50" s="103"/>
      <c r="BZ50" s="103"/>
      <c r="CA50" s="103"/>
      <c r="CB50" s="103"/>
      <c r="CC50" s="103"/>
      <c r="CD50" s="103"/>
      <c r="CE50" s="103"/>
      <c r="CF50" s="103"/>
      <c r="CG50" s="103"/>
      <c r="CH50" s="103"/>
      <c r="CI50" s="103"/>
      <c r="CJ50" s="103"/>
      <c r="CK50" s="103"/>
      <c r="CL50" s="103"/>
      <c r="CM50" s="103"/>
      <c r="CN50" s="103"/>
      <c r="CO50" s="103"/>
      <c r="CP50" s="103"/>
      <c r="CQ50" s="103"/>
      <c r="CR50" s="103"/>
      <c r="CS50" s="103"/>
      <c r="CT50" s="103"/>
      <c r="CU50" s="103"/>
      <c r="CV50" s="103"/>
      <c r="CW50" s="103"/>
      <c r="CX50" s="103"/>
      <c r="CY50" s="103"/>
      <c r="CZ50" s="103"/>
      <c r="DA50" s="103"/>
      <c r="DB50" s="103"/>
      <c r="DC50" s="103"/>
      <c r="DD50" s="103"/>
      <c r="DE50" s="103"/>
      <c r="DF50" s="103"/>
      <c r="DG50" s="103"/>
      <c r="DH50" s="103"/>
      <c r="DI50" s="103"/>
      <c r="DJ50" s="103"/>
      <c r="DK50" s="103"/>
      <c r="DL50" s="103"/>
      <c r="DM50" s="103"/>
      <c r="DN50" s="103"/>
      <c r="DO50" s="103"/>
      <c r="DP50" s="103"/>
      <c r="DQ50" s="103"/>
      <c r="DR50" s="103"/>
      <c r="DS50" s="103"/>
      <c r="DT50" s="103"/>
      <c r="DU50" s="103"/>
      <c r="DV50" s="103"/>
      <c r="DW50" s="103"/>
      <c r="DX50" s="103"/>
      <c r="DY50" s="103"/>
      <c r="DZ50" s="103"/>
      <c r="EA50" s="103"/>
      <c r="EB50" s="103"/>
      <c r="EC50" s="103"/>
      <c r="ED50" s="103"/>
      <c r="EE50" s="103"/>
      <c r="EF50" s="103"/>
      <c r="EG50" s="103"/>
      <c r="EH50" s="103"/>
      <c r="EI50" s="103"/>
      <c r="EJ50" s="103"/>
      <c r="EK50" s="103"/>
      <c r="EL50" s="103"/>
      <c r="EM50" s="103"/>
      <c r="EN50" s="103"/>
      <c r="EO50" s="103"/>
      <c r="EP50" s="103"/>
      <c r="EQ50" s="103"/>
      <c r="ER50" s="103"/>
      <c r="ES50" s="103"/>
      <c r="ET50" s="103"/>
      <c r="EU50" s="103"/>
      <c r="EV50" s="103"/>
      <c r="EW50" s="103"/>
      <c r="EX50" s="103"/>
      <c r="EY50" s="103"/>
      <c r="EZ50" s="103"/>
      <c r="FA50" s="103"/>
      <c r="FB50" s="103"/>
      <c r="FC50" s="103"/>
      <c r="FD50" s="103"/>
      <c r="FE50" s="103"/>
      <c r="FF50" s="103"/>
      <c r="FG50" s="103"/>
      <c r="FH50" s="103"/>
      <c r="FI50" s="103"/>
      <c r="FJ50" s="103"/>
      <c r="FK50" s="103"/>
      <c r="FL50" s="103"/>
      <c r="FM50" s="103"/>
      <c r="FN50" s="103"/>
      <c r="FO50" s="103"/>
      <c r="FP50" s="103"/>
      <c r="FQ50" s="103"/>
      <c r="FR50" s="103"/>
      <c r="FS50" s="103"/>
      <c r="FT50" s="103"/>
      <c r="FU50" s="103"/>
      <c r="FV50" s="103"/>
      <c r="FW50" s="103"/>
      <c r="FX50" s="103"/>
      <c r="FY50" s="103"/>
      <c r="FZ50" s="103"/>
      <c r="GA50" s="103"/>
      <c r="GB50" s="103"/>
      <c r="GC50" s="103"/>
      <c r="GD50" s="103"/>
      <c r="GE50" s="103"/>
      <c r="GF50" s="103"/>
      <c r="GG50" s="103"/>
      <c r="GH50" s="103"/>
      <c r="GI50" s="103"/>
      <c r="GJ50" s="103"/>
      <c r="GK50" s="103"/>
      <c r="GL50" s="103"/>
      <c r="GM50" s="103"/>
      <c r="GN50" s="103"/>
      <c r="GO50" s="103"/>
      <c r="GP50" s="103"/>
      <c r="GQ50" s="103"/>
      <c r="GR50" s="103"/>
      <c r="GS50" s="103"/>
      <c r="GT50" s="103"/>
      <c r="GU50" s="103"/>
      <c r="GV50" s="103"/>
      <c r="GW50" s="103"/>
      <c r="GX50" s="103"/>
      <c r="GY50" s="103"/>
      <c r="GZ50" s="103"/>
      <c r="HA50" s="103"/>
      <c r="HB50" s="103"/>
      <c r="HC50" s="103"/>
      <c r="HD50" s="103"/>
      <c r="HE50" s="103"/>
      <c r="HF50" s="103"/>
      <c r="HG50" s="103"/>
      <c r="HH50" s="103"/>
      <c r="HI50" s="103"/>
      <c r="HJ50" s="103"/>
      <c r="HK50" s="103"/>
      <c r="HL50" s="103"/>
      <c r="HM50" s="103"/>
      <c r="HN50" s="103"/>
      <c r="HO50" s="103"/>
      <c r="HP50" s="103"/>
      <c r="HQ50" s="103"/>
      <c r="HR50" s="103"/>
      <c r="HS50" s="103"/>
      <c r="HT50" s="103"/>
      <c r="HU50" s="103"/>
      <c r="HV50" s="103"/>
      <c r="HW50" s="103"/>
      <c r="HX50" s="103"/>
      <c r="HY50" s="103"/>
      <c r="HZ50" s="103"/>
      <c r="IA50" s="103"/>
      <c r="IB50" s="103"/>
      <c r="IC50" s="103"/>
      <c r="ID50" s="103"/>
      <c r="IE50" s="103"/>
      <c r="IF50" s="103"/>
      <c r="IG50" s="103"/>
      <c r="IH50" s="103"/>
      <c r="II50" s="103"/>
      <c r="IJ50" s="103"/>
      <c r="IK50" s="103"/>
      <c r="IL50" s="103"/>
      <c r="IM50" s="103"/>
      <c r="IN50" s="103"/>
      <c r="IO50" s="103"/>
      <c r="IP50" s="103"/>
      <c r="IQ50" s="103"/>
      <c r="IR50" s="103"/>
      <c r="IS50" s="103"/>
      <c r="IT50" s="103"/>
      <c r="IU50" s="103"/>
      <c r="IV50" s="103"/>
      <c r="IW50" s="103"/>
    </row>
    <row r="51" customFormat="false" ht="12.75" hidden="true" customHeight="false" outlineLevel="0" collapsed="false">
      <c r="A51" s="116" t="s">
        <v>61</v>
      </c>
      <c r="B51" s="117" t="s">
        <v>62</v>
      </c>
      <c r="C51" s="118"/>
      <c r="D51" s="105"/>
      <c r="E51" s="106"/>
      <c r="F51" s="106"/>
      <c r="G51" s="106"/>
      <c r="H51" s="106"/>
      <c r="I51" s="106"/>
      <c r="J51" s="106"/>
      <c r="K51" s="106"/>
      <c r="L51" s="106" t="s">
        <v>63</v>
      </c>
      <c r="M51" s="106"/>
      <c r="N51" s="106"/>
      <c r="O51" s="76"/>
    </row>
    <row r="52" customFormat="false" ht="12.75" hidden="true" customHeight="false" outlineLevel="0" collapsed="false">
      <c r="A52" s="77" t="s">
        <v>15</v>
      </c>
      <c r="B52" s="119"/>
      <c r="C52" s="75" t="s">
        <v>60</v>
      </c>
      <c r="D52" s="120" t="n">
        <f aca="false">HLOOKUP('Rate Estimator'!V$9,'Rate Inputs'!$E$2:$K$27,IF(A52="Secondary",24,IF(A52="Primary",25,26)))</f>
        <v>0</v>
      </c>
      <c r="E52" s="106" t="n">
        <f aca="false">D52</f>
        <v>0</v>
      </c>
      <c r="F52" s="106" t="n">
        <f aca="false">E52</f>
        <v>0</v>
      </c>
      <c r="G52" s="106" t="n">
        <f aca="false">F52</f>
        <v>0</v>
      </c>
      <c r="H52" s="106" t="n">
        <f aca="false">G52</f>
        <v>0</v>
      </c>
      <c r="I52" s="106" t="n">
        <f aca="false">H52</f>
        <v>0</v>
      </c>
      <c r="J52" s="106" t="n">
        <f aca="false">I52</f>
        <v>0</v>
      </c>
      <c r="K52" s="106" t="n">
        <f aca="false">J52</f>
        <v>0</v>
      </c>
      <c r="L52" s="106" t="n">
        <f aca="false">K52</f>
        <v>0</v>
      </c>
      <c r="M52" s="106" t="n">
        <f aca="false">L52</f>
        <v>0</v>
      </c>
      <c r="N52" s="106" t="n">
        <f aca="false">M52</f>
        <v>0</v>
      </c>
      <c r="O52" s="76"/>
    </row>
    <row r="53" customFormat="false" ht="12.75" hidden="true" customHeight="false" outlineLevel="0" collapsed="false">
      <c r="A53" s="77" t="s">
        <v>20</v>
      </c>
      <c r="B53" s="119"/>
      <c r="C53" s="75" t="s">
        <v>60</v>
      </c>
      <c r="D53" s="120" t="n">
        <f aca="false">HLOOKUP('Rate Estimator'!V$9,'Rate Inputs'!$E$2:$K$27,IF(A53="Secondary",24,IF(A53="Primary",25,26)))</f>
        <v>0</v>
      </c>
      <c r="E53" s="106" t="n">
        <f aca="false">D53</f>
        <v>0</v>
      </c>
      <c r="F53" s="106" t="n">
        <f aca="false">E53</f>
        <v>0</v>
      </c>
      <c r="G53" s="106" t="n">
        <f aca="false">F53</f>
        <v>0</v>
      </c>
      <c r="H53" s="106" t="n">
        <f aca="false">G53</f>
        <v>0</v>
      </c>
      <c r="I53" s="106" t="n">
        <f aca="false">H53</f>
        <v>0</v>
      </c>
      <c r="J53" s="106" t="n">
        <f aca="false">I53</f>
        <v>0</v>
      </c>
      <c r="K53" s="106" t="n">
        <f aca="false">J53</f>
        <v>0</v>
      </c>
      <c r="L53" s="106" t="n">
        <f aca="false">K53</f>
        <v>0</v>
      </c>
      <c r="M53" s="106" t="n">
        <f aca="false">L53</f>
        <v>0</v>
      </c>
      <c r="N53" s="106" t="n">
        <f aca="false">M53</f>
        <v>0</v>
      </c>
      <c r="O53" s="76"/>
    </row>
    <row r="54" customFormat="false" ht="12.75" hidden="true" customHeight="false" outlineLevel="0" collapsed="false">
      <c r="A54" s="77" t="s">
        <v>26</v>
      </c>
      <c r="B54" s="119"/>
      <c r="C54" s="75" t="s">
        <v>60</v>
      </c>
      <c r="D54" s="120" t="n">
        <f aca="false">HLOOKUP('Rate Estimator'!V$9,'Rate Inputs'!$E$2:$K$27,IF(A54="Secondary",24,IF(A54="Primary",25,26)))</f>
        <v>0.002276</v>
      </c>
      <c r="E54" s="106" t="n">
        <f aca="false">D54</f>
        <v>0.002276</v>
      </c>
      <c r="F54" s="106" t="n">
        <f aca="false">E54</f>
        <v>0.002276</v>
      </c>
      <c r="G54" s="106" t="n">
        <f aca="false">F54</f>
        <v>0.002276</v>
      </c>
      <c r="H54" s="106" t="n">
        <f aca="false">G54</f>
        <v>0.002276</v>
      </c>
      <c r="I54" s="106" t="n">
        <f aca="false">H54</f>
        <v>0.002276</v>
      </c>
      <c r="J54" s="106" t="n">
        <f aca="false">I54</f>
        <v>0.002276</v>
      </c>
      <c r="K54" s="106" t="n">
        <f aca="false">J54</f>
        <v>0.002276</v>
      </c>
      <c r="L54" s="106" t="n">
        <f aca="false">K54</f>
        <v>0.002276</v>
      </c>
      <c r="M54" s="106" t="n">
        <f aca="false">L54</f>
        <v>0.002276</v>
      </c>
      <c r="N54" s="106" t="n">
        <f aca="false">M54</f>
        <v>0.002276</v>
      </c>
      <c r="O54" s="76"/>
    </row>
    <row r="55" customFormat="false" ht="12.75" hidden="true" customHeight="false" outlineLevel="0" collapsed="false">
      <c r="A55" s="108" t="s">
        <v>64</v>
      </c>
      <c r="B55" s="111"/>
      <c r="C55" s="121"/>
      <c r="D55" s="122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65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/>
      <c r="AR55" s="103"/>
      <c r="AS55" s="103"/>
      <c r="AT55" s="103"/>
      <c r="AU55" s="103"/>
      <c r="AV55" s="103"/>
      <c r="AW55" s="103"/>
      <c r="AX55" s="103"/>
      <c r="AY55" s="103"/>
      <c r="AZ55" s="103"/>
      <c r="BA55" s="103"/>
      <c r="BB55" s="103"/>
      <c r="BC55" s="103"/>
      <c r="BD55" s="103"/>
      <c r="BE55" s="103"/>
      <c r="BF55" s="103"/>
      <c r="BG55" s="103"/>
      <c r="BH55" s="103"/>
      <c r="BI55" s="103"/>
      <c r="BJ55" s="103"/>
      <c r="BK55" s="103"/>
      <c r="BL55" s="103"/>
      <c r="BM55" s="103"/>
      <c r="BN55" s="103"/>
      <c r="BO55" s="103"/>
      <c r="BP55" s="103"/>
      <c r="BQ55" s="103"/>
      <c r="BR55" s="103"/>
      <c r="BS55" s="103"/>
      <c r="BT55" s="103"/>
      <c r="BU55" s="103"/>
      <c r="BV55" s="103"/>
      <c r="BW55" s="103"/>
      <c r="BX55" s="103"/>
      <c r="BY55" s="103"/>
      <c r="BZ55" s="103"/>
      <c r="CA55" s="103"/>
      <c r="CB55" s="103"/>
      <c r="CC55" s="103"/>
      <c r="CD55" s="103"/>
      <c r="CE55" s="103"/>
      <c r="CF55" s="103"/>
      <c r="CG55" s="103"/>
      <c r="CH55" s="103"/>
      <c r="CI55" s="103"/>
      <c r="CJ55" s="103"/>
      <c r="CK55" s="103"/>
      <c r="CL55" s="103"/>
      <c r="CM55" s="103"/>
      <c r="CN55" s="103"/>
      <c r="CO55" s="103"/>
      <c r="CP55" s="103"/>
      <c r="CQ55" s="103"/>
      <c r="CR55" s="103"/>
      <c r="CS55" s="103"/>
      <c r="CT55" s="103"/>
      <c r="CU55" s="103"/>
      <c r="CV55" s="103"/>
      <c r="CW55" s="103"/>
      <c r="CX55" s="103"/>
      <c r="CY55" s="103"/>
      <c r="CZ55" s="103"/>
      <c r="DA55" s="103"/>
      <c r="DB55" s="103"/>
      <c r="DC55" s="103"/>
      <c r="DD55" s="103"/>
      <c r="DE55" s="103"/>
      <c r="DF55" s="103"/>
      <c r="DG55" s="103"/>
      <c r="DH55" s="103"/>
      <c r="DI55" s="103"/>
      <c r="DJ55" s="103"/>
      <c r="DK55" s="103"/>
      <c r="DL55" s="103"/>
      <c r="DM55" s="103"/>
      <c r="DN55" s="103"/>
      <c r="DO55" s="103"/>
      <c r="DP55" s="103"/>
      <c r="DQ55" s="103"/>
      <c r="DR55" s="103"/>
      <c r="DS55" s="103"/>
      <c r="DT55" s="103"/>
      <c r="DU55" s="103"/>
      <c r="DV55" s="103"/>
      <c r="DW55" s="103"/>
      <c r="DX55" s="103"/>
      <c r="DY55" s="103"/>
      <c r="DZ55" s="103"/>
      <c r="EA55" s="103"/>
      <c r="EB55" s="103"/>
      <c r="EC55" s="103"/>
      <c r="ED55" s="103"/>
      <c r="EE55" s="103"/>
      <c r="EF55" s="103"/>
      <c r="EG55" s="103"/>
      <c r="EH55" s="103"/>
      <c r="EI55" s="103"/>
      <c r="EJ55" s="103"/>
      <c r="EK55" s="103"/>
      <c r="EL55" s="103"/>
      <c r="EM55" s="103"/>
      <c r="EN55" s="103"/>
      <c r="EO55" s="103"/>
      <c r="EP55" s="103"/>
      <c r="EQ55" s="103"/>
      <c r="ER55" s="103"/>
      <c r="ES55" s="103"/>
      <c r="ET55" s="103"/>
      <c r="EU55" s="103"/>
      <c r="EV55" s="103"/>
      <c r="EW55" s="103"/>
      <c r="EX55" s="103"/>
      <c r="EY55" s="103"/>
      <c r="EZ55" s="103"/>
      <c r="FA55" s="103"/>
      <c r="FB55" s="103"/>
      <c r="FC55" s="103"/>
      <c r="FD55" s="103"/>
      <c r="FE55" s="103"/>
      <c r="FF55" s="103"/>
      <c r="FG55" s="103"/>
      <c r="FH55" s="103"/>
      <c r="FI55" s="103"/>
      <c r="FJ55" s="103"/>
      <c r="FK55" s="103"/>
      <c r="FL55" s="103"/>
      <c r="FM55" s="103"/>
      <c r="FN55" s="103"/>
      <c r="FO55" s="103"/>
      <c r="FP55" s="103"/>
      <c r="FQ55" s="103"/>
      <c r="FR55" s="103"/>
      <c r="FS55" s="103"/>
      <c r="FT55" s="103"/>
      <c r="FU55" s="103"/>
      <c r="FV55" s="103"/>
      <c r="FW55" s="103"/>
      <c r="FX55" s="103"/>
      <c r="FY55" s="103"/>
      <c r="FZ55" s="103"/>
      <c r="GA55" s="103"/>
      <c r="GB55" s="103"/>
      <c r="GC55" s="103"/>
      <c r="GD55" s="103"/>
      <c r="GE55" s="103"/>
      <c r="GF55" s="103"/>
      <c r="GG55" s="103"/>
      <c r="GH55" s="103"/>
      <c r="GI55" s="103"/>
      <c r="GJ55" s="103"/>
      <c r="GK55" s="103"/>
      <c r="GL55" s="103"/>
      <c r="GM55" s="103"/>
      <c r="GN55" s="103"/>
      <c r="GO55" s="103"/>
      <c r="GP55" s="103"/>
      <c r="GQ55" s="103"/>
      <c r="GR55" s="103"/>
      <c r="GS55" s="103"/>
      <c r="GT55" s="103"/>
      <c r="GU55" s="103"/>
      <c r="GV55" s="103"/>
      <c r="GW55" s="103"/>
      <c r="GX55" s="103"/>
      <c r="GY55" s="103"/>
      <c r="GZ55" s="103"/>
      <c r="HA55" s="103"/>
      <c r="HB55" s="103"/>
      <c r="HC55" s="103"/>
      <c r="HD55" s="103"/>
      <c r="HE55" s="103"/>
      <c r="HF55" s="103"/>
      <c r="HG55" s="103"/>
      <c r="HH55" s="103"/>
      <c r="HI55" s="103"/>
      <c r="HJ55" s="103"/>
      <c r="HK55" s="103"/>
      <c r="HL55" s="103"/>
      <c r="HM55" s="103"/>
      <c r="HN55" s="103"/>
      <c r="HO55" s="103"/>
      <c r="HP55" s="103"/>
      <c r="HQ55" s="103"/>
      <c r="HR55" s="103"/>
      <c r="HS55" s="103"/>
      <c r="HT55" s="103"/>
      <c r="HU55" s="103"/>
      <c r="HV55" s="103"/>
      <c r="HW55" s="103"/>
      <c r="HX55" s="103"/>
      <c r="HY55" s="103"/>
      <c r="HZ55" s="103"/>
      <c r="IA55" s="103"/>
      <c r="IB55" s="103"/>
      <c r="IC55" s="103"/>
      <c r="ID55" s="103"/>
      <c r="IE55" s="103"/>
      <c r="IF55" s="103"/>
      <c r="IG55" s="103"/>
      <c r="IH55" s="103"/>
      <c r="II55" s="103"/>
      <c r="IJ55" s="103"/>
      <c r="IK55" s="103"/>
      <c r="IL55" s="103"/>
      <c r="IM55" s="103"/>
      <c r="IN55" s="103"/>
      <c r="IO55" s="103"/>
      <c r="IP55" s="103"/>
      <c r="IQ55" s="103"/>
      <c r="IR55" s="103"/>
      <c r="IS55" s="103"/>
      <c r="IT55" s="103"/>
      <c r="IU55" s="103"/>
      <c r="IV55" s="103"/>
      <c r="IW55" s="103"/>
    </row>
    <row r="56" customFormat="false" ht="12.75" hidden="true" customHeight="false" outlineLevel="0" collapsed="false">
      <c r="A56" s="67"/>
      <c r="B56" s="111"/>
      <c r="C56" s="121"/>
      <c r="D56" s="122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65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03"/>
      <c r="AO56" s="103"/>
      <c r="AP56" s="103"/>
      <c r="AQ56" s="103"/>
      <c r="AR56" s="103"/>
      <c r="AS56" s="103"/>
      <c r="AT56" s="103"/>
      <c r="AU56" s="103"/>
      <c r="AV56" s="103"/>
      <c r="AW56" s="103"/>
      <c r="AX56" s="103"/>
      <c r="AY56" s="103"/>
      <c r="AZ56" s="103"/>
      <c r="BA56" s="103"/>
      <c r="BB56" s="103"/>
      <c r="BC56" s="103"/>
      <c r="BD56" s="103"/>
      <c r="BE56" s="103"/>
      <c r="BF56" s="103"/>
      <c r="BG56" s="103"/>
      <c r="BH56" s="103"/>
      <c r="BI56" s="103"/>
      <c r="BJ56" s="103"/>
      <c r="BK56" s="103"/>
      <c r="BL56" s="103"/>
      <c r="BM56" s="103"/>
      <c r="BN56" s="103"/>
      <c r="BO56" s="103"/>
      <c r="BP56" s="103"/>
      <c r="BQ56" s="103"/>
      <c r="BR56" s="103"/>
      <c r="BS56" s="103"/>
      <c r="BT56" s="103"/>
      <c r="BU56" s="103"/>
      <c r="BV56" s="103"/>
      <c r="BW56" s="103"/>
      <c r="BX56" s="103"/>
      <c r="BY56" s="103"/>
      <c r="BZ56" s="103"/>
      <c r="CA56" s="103"/>
      <c r="CB56" s="103"/>
      <c r="CC56" s="103"/>
      <c r="CD56" s="103"/>
      <c r="CE56" s="103"/>
      <c r="CF56" s="103"/>
      <c r="CG56" s="103"/>
      <c r="CH56" s="103"/>
      <c r="CI56" s="103"/>
      <c r="CJ56" s="103"/>
      <c r="CK56" s="103"/>
      <c r="CL56" s="103"/>
      <c r="CM56" s="103"/>
      <c r="CN56" s="103"/>
      <c r="CO56" s="103"/>
      <c r="CP56" s="103"/>
      <c r="CQ56" s="103"/>
      <c r="CR56" s="103"/>
      <c r="CS56" s="103"/>
      <c r="CT56" s="103"/>
      <c r="CU56" s="103"/>
      <c r="CV56" s="103"/>
      <c r="CW56" s="103"/>
      <c r="CX56" s="103"/>
      <c r="CY56" s="103"/>
      <c r="CZ56" s="103"/>
      <c r="DA56" s="103"/>
      <c r="DB56" s="103"/>
      <c r="DC56" s="103"/>
      <c r="DD56" s="103"/>
      <c r="DE56" s="103"/>
      <c r="DF56" s="103"/>
      <c r="DG56" s="103"/>
      <c r="DH56" s="103"/>
      <c r="DI56" s="103"/>
      <c r="DJ56" s="103"/>
      <c r="DK56" s="103"/>
      <c r="DL56" s="103"/>
      <c r="DM56" s="103"/>
      <c r="DN56" s="103"/>
      <c r="DO56" s="103"/>
      <c r="DP56" s="103"/>
      <c r="DQ56" s="103"/>
      <c r="DR56" s="103"/>
      <c r="DS56" s="103"/>
      <c r="DT56" s="103"/>
      <c r="DU56" s="103"/>
      <c r="DV56" s="103"/>
      <c r="DW56" s="103"/>
      <c r="DX56" s="103"/>
      <c r="DY56" s="103"/>
      <c r="DZ56" s="103"/>
      <c r="EA56" s="103"/>
      <c r="EB56" s="103"/>
      <c r="EC56" s="103"/>
      <c r="ED56" s="103"/>
      <c r="EE56" s="103"/>
      <c r="EF56" s="103"/>
      <c r="EG56" s="103"/>
      <c r="EH56" s="103"/>
      <c r="EI56" s="103"/>
      <c r="EJ56" s="103"/>
      <c r="EK56" s="103"/>
      <c r="EL56" s="103"/>
      <c r="EM56" s="103"/>
      <c r="EN56" s="103"/>
      <c r="EO56" s="103"/>
      <c r="EP56" s="103"/>
      <c r="EQ56" s="103"/>
      <c r="ER56" s="103"/>
      <c r="ES56" s="103"/>
      <c r="ET56" s="103"/>
      <c r="EU56" s="103"/>
      <c r="EV56" s="103"/>
      <c r="EW56" s="103"/>
      <c r="EX56" s="103"/>
      <c r="EY56" s="103"/>
      <c r="EZ56" s="103"/>
      <c r="FA56" s="103"/>
      <c r="FB56" s="103"/>
      <c r="FC56" s="103"/>
      <c r="FD56" s="103"/>
      <c r="FE56" s="103"/>
      <c r="FF56" s="103"/>
      <c r="FG56" s="103"/>
      <c r="FH56" s="103"/>
      <c r="FI56" s="103"/>
      <c r="FJ56" s="103"/>
      <c r="FK56" s="103"/>
      <c r="FL56" s="103"/>
      <c r="FM56" s="103"/>
      <c r="FN56" s="103"/>
      <c r="FO56" s="103"/>
      <c r="FP56" s="103"/>
      <c r="FQ56" s="103"/>
      <c r="FR56" s="103"/>
      <c r="FS56" s="103"/>
      <c r="FT56" s="103"/>
      <c r="FU56" s="103"/>
      <c r="FV56" s="103"/>
      <c r="FW56" s="103"/>
      <c r="FX56" s="103"/>
      <c r="FY56" s="103"/>
      <c r="FZ56" s="103"/>
      <c r="GA56" s="103"/>
      <c r="GB56" s="103"/>
      <c r="GC56" s="103"/>
      <c r="GD56" s="103"/>
      <c r="GE56" s="103"/>
      <c r="GF56" s="103"/>
      <c r="GG56" s="103"/>
      <c r="GH56" s="103"/>
      <c r="GI56" s="103"/>
      <c r="GJ56" s="103"/>
      <c r="GK56" s="103"/>
      <c r="GL56" s="103"/>
      <c r="GM56" s="103"/>
      <c r="GN56" s="103"/>
      <c r="GO56" s="103"/>
      <c r="GP56" s="103"/>
      <c r="GQ56" s="103"/>
      <c r="GR56" s="103"/>
      <c r="GS56" s="103"/>
      <c r="GT56" s="103"/>
      <c r="GU56" s="103"/>
      <c r="GV56" s="103"/>
      <c r="GW56" s="103"/>
      <c r="GX56" s="103"/>
      <c r="GY56" s="103"/>
      <c r="GZ56" s="103"/>
      <c r="HA56" s="103"/>
      <c r="HB56" s="103"/>
      <c r="HC56" s="103"/>
      <c r="HD56" s="103"/>
      <c r="HE56" s="103"/>
      <c r="HF56" s="103"/>
      <c r="HG56" s="103"/>
      <c r="HH56" s="103"/>
      <c r="HI56" s="103"/>
      <c r="HJ56" s="103"/>
      <c r="HK56" s="103"/>
      <c r="HL56" s="103"/>
      <c r="HM56" s="103"/>
      <c r="HN56" s="103"/>
      <c r="HO56" s="103"/>
      <c r="HP56" s="103"/>
      <c r="HQ56" s="103"/>
      <c r="HR56" s="103"/>
      <c r="HS56" s="103"/>
      <c r="HT56" s="103"/>
      <c r="HU56" s="103"/>
      <c r="HV56" s="103"/>
      <c r="HW56" s="103"/>
      <c r="HX56" s="103"/>
      <c r="HY56" s="103"/>
      <c r="HZ56" s="103"/>
      <c r="IA56" s="103"/>
      <c r="IB56" s="103"/>
      <c r="IC56" s="103"/>
      <c r="ID56" s="103"/>
      <c r="IE56" s="103"/>
      <c r="IF56" s="103"/>
      <c r="IG56" s="103"/>
      <c r="IH56" s="103"/>
      <c r="II56" s="103"/>
      <c r="IJ56" s="103"/>
      <c r="IK56" s="103"/>
      <c r="IL56" s="103"/>
      <c r="IM56" s="103"/>
      <c r="IN56" s="103"/>
      <c r="IO56" s="103"/>
      <c r="IP56" s="103"/>
      <c r="IQ56" s="103"/>
      <c r="IR56" s="103"/>
      <c r="IS56" s="103"/>
      <c r="IT56" s="103"/>
      <c r="IU56" s="103"/>
      <c r="IV56" s="103"/>
      <c r="IW56" s="103"/>
    </row>
    <row r="57" customFormat="false" ht="12.75" hidden="true" customHeight="false" outlineLevel="0" collapsed="false">
      <c r="A57" s="123"/>
      <c r="B57" s="111"/>
      <c r="C57" s="121"/>
      <c r="D57" s="122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65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3"/>
      <c r="AW57" s="103"/>
      <c r="AX57" s="103"/>
      <c r="AY57" s="103"/>
      <c r="AZ57" s="103"/>
      <c r="BA57" s="103"/>
      <c r="BB57" s="103"/>
      <c r="BC57" s="103"/>
      <c r="BD57" s="103"/>
      <c r="BE57" s="103"/>
      <c r="BF57" s="103"/>
      <c r="BG57" s="103"/>
      <c r="BH57" s="103"/>
      <c r="BI57" s="103"/>
      <c r="BJ57" s="103"/>
      <c r="BK57" s="103"/>
      <c r="BL57" s="103"/>
      <c r="BM57" s="103"/>
      <c r="BN57" s="103"/>
      <c r="BO57" s="103"/>
      <c r="BP57" s="103"/>
      <c r="BQ57" s="103"/>
      <c r="BR57" s="103"/>
      <c r="BS57" s="103"/>
      <c r="BT57" s="103"/>
      <c r="BU57" s="103"/>
      <c r="BV57" s="103"/>
      <c r="BW57" s="103"/>
      <c r="BX57" s="103"/>
      <c r="BY57" s="103"/>
      <c r="BZ57" s="103"/>
      <c r="CA57" s="103"/>
      <c r="CB57" s="103"/>
      <c r="CC57" s="103"/>
      <c r="CD57" s="103"/>
      <c r="CE57" s="103"/>
      <c r="CF57" s="103"/>
      <c r="CG57" s="103"/>
      <c r="CH57" s="103"/>
      <c r="CI57" s="103"/>
      <c r="CJ57" s="103"/>
      <c r="CK57" s="103"/>
      <c r="CL57" s="103"/>
      <c r="CM57" s="103"/>
      <c r="CN57" s="103"/>
      <c r="CO57" s="103"/>
      <c r="CP57" s="103"/>
      <c r="CQ57" s="103"/>
      <c r="CR57" s="103"/>
      <c r="CS57" s="103"/>
      <c r="CT57" s="103"/>
      <c r="CU57" s="103"/>
      <c r="CV57" s="103"/>
      <c r="CW57" s="103"/>
      <c r="CX57" s="103"/>
      <c r="CY57" s="103"/>
      <c r="CZ57" s="103"/>
      <c r="DA57" s="103"/>
      <c r="DB57" s="103"/>
      <c r="DC57" s="103"/>
      <c r="DD57" s="103"/>
      <c r="DE57" s="103"/>
      <c r="DF57" s="103"/>
      <c r="DG57" s="103"/>
      <c r="DH57" s="103"/>
      <c r="DI57" s="103"/>
      <c r="DJ57" s="103"/>
      <c r="DK57" s="103"/>
      <c r="DL57" s="103"/>
      <c r="DM57" s="103"/>
      <c r="DN57" s="103"/>
      <c r="DO57" s="103"/>
      <c r="DP57" s="103"/>
      <c r="DQ57" s="103"/>
      <c r="DR57" s="103"/>
      <c r="DS57" s="103"/>
      <c r="DT57" s="103"/>
      <c r="DU57" s="103"/>
      <c r="DV57" s="103"/>
      <c r="DW57" s="103"/>
      <c r="DX57" s="103"/>
      <c r="DY57" s="103"/>
      <c r="DZ57" s="103"/>
      <c r="EA57" s="103"/>
      <c r="EB57" s="103"/>
      <c r="EC57" s="103"/>
      <c r="ED57" s="103"/>
      <c r="EE57" s="103"/>
      <c r="EF57" s="103"/>
      <c r="EG57" s="103"/>
      <c r="EH57" s="103"/>
      <c r="EI57" s="103"/>
      <c r="EJ57" s="103"/>
      <c r="EK57" s="103"/>
      <c r="EL57" s="103"/>
      <c r="EM57" s="103"/>
      <c r="EN57" s="103"/>
      <c r="EO57" s="103"/>
      <c r="EP57" s="103"/>
      <c r="EQ57" s="103"/>
      <c r="ER57" s="103"/>
      <c r="ES57" s="103"/>
      <c r="ET57" s="103"/>
      <c r="EU57" s="103"/>
      <c r="EV57" s="103"/>
      <c r="EW57" s="103"/>
      <c r="EX57" s="103"/>
      <c r="EY57" s="103"/>
      <c r="EZ57" s="103"/>
      <c r="FA57" s="103"/>
      <c r="FB57" s="103"/>
      <c r="FC57" s="103"/>
      <c r="FD57" s="103"/>
      <c r="FE57" s="103"/>
      <c r="FF57" s="103"/>
      <c r="FG57" s="103"/>
      <c r="FH57" s="103"/>
      <c r="FI57" s="103"/>
      <c r="FJ57" s="103"/>
      <c r="FK57" s="103"/>
      <c r="FL57" s="103"/>
      <c r="FM57" s="103"/>
      <c r="FN57" s="103"/>
      <c r="FO57" s="103"/>
      <c r="FP57" s="103"/>
      <c r="FQ57" s="103"/>
      <c r="FR57" s="103"/>
      <c r="FS57" s="103"/>
      <c r="FT57" s="103"/>
      <c r="FU57" s="103"/>
      <c r="FV57" s="103"/>
      <c r="FW57" s="103"/>
      <c r="FX57" s="103"/>
      <c r="FY57" s="103"/>
      <c r="FZ57" s="103"/>
      <c r="GA57" s="103"/>
      <c r="GB57" s="103"/>
      <c r="GC57" s="103"/>
      <c r="GD57" s="103"/>
      <c r="GE57" s="103"/>
      <c r="GF57" s="103"/>
      <c r="GG57" s="103"/>
      <c r="GH57" s="103"/>
      <c r="GI57" s="103"/>
      <c r="GJ57" s="103"/>
      <c r="GK57" s="103"/>
      <c r="GL57" s="103"/>
      <c r="GM57" s="103"/>
      <c r="GN57" s="103"/>
      <c r="GO57" s="103"/>
      <c r="GP57" s="103"/>
      <c r="GQ57" s="103"/>
      <c r="GR57" s="103"/>
      <c r="GS57" s="103"/>
      <c r="GT57" s="103"/>
      <c r="GU57" s="103"/>
      <c r="GV57" s="103"/>
      <c r="GW57" s="103"/>
      <c r="GX57" s="103"/>
      <c r="GY57" s="103"/>
      <c r="GZ57" s="103"/>
      <c r="HA57" s="103"/>
      <c r="HB57" s="103"/>
      <c r="HC57" s="103"/>
      <c r="HD57" s="103"/>
      <c r="HE57" s="103"/>
      <c r="HF57" s="103"/>
      <c r="HG57" s="103"/>
      <c r="HH57" s="103"/>
      <c r="HI57" s="103"/>
      <c r="HJ57" s="103"/>
      <c r="HK57" s="103"/>
      <c r="HL57" s="103"/>
      <c r="HM57" s="103"/>
      <c r="HN57" s="103"/>
      <c r="HO57" s="103"/>
      <c r="HP57" s="103"/>
      <c r="HQ57" s="103"/>
      <c r="HR57" s="103"/>
      <c r="HS57" s="103"/>
      <c r="HT57" s="103"/>
      <c r="HU57" s="103"/>
      <c r="HV57" s="103"/>
      <c r="HW57" s="103"/>
      <c r="HX57" s="103"/>
      <c r="HY57" s="103"/>
      <c r="HZ57" s="103"/>
      <c r="IA57" s="103"/>
      <c r="IB57" s="103"/>
      <c r="IC57" s="103"/>
      <c r="ID57" s="103"/>
      <c r="IE57" s="103"/>
      <c r="IF57" s="103"/>
      <c r="IG57" s="103"/>
      <c r="IH57" s="103"/>
      <c r="II57" s="103"/>
      <c r="IJ57" s="103"/>
      <c r="IK57" s="103"/>
      <c r="IL57" s="103"/>
      <c r="IM57" s="103"/>
      <c r="IN57" s="103"/>
      <c r="IO57" s="103"/>
      <c r="IP57" s="103"/>
      <c r="IQ57" s="103"/>
      <c r="IR57" s="103"/>
      <c r="IS57" s="103"/>
      <c r="IT57" s="103"/>
      <c r="IU57" s="103"/>
      <c r="IV57" s="103"/>
      <c r="IW57" s="103"/>
    </row>
    <row r="58" customFormat="false" ht="12.75" hidden="true" customHeight="false" outlineLevel="0" collapsed="false">
      <c r="A58" s="123"/>
      <c r="B58" s="111"/>
      <c r="C58" s="121"/>
      <c r="D58" s="124" t="n">
        <v>0</v>
      </c>
      <c r="E58" s="87" t="n">
        <f aca="false">D58*E$120</f>
        <v>0</v>
      </c>
      <c r="F58" s="87" t="n">
        <f aca="false">E58*F$120</f>
        <v>0</v>
      </c>
      <c r="G58" s="87" t="n">
        <f aca="false">F58*G$120</f>
        <v>0</v>
      </c>
      <c r="H58" s="87" t="n">
        <f aca="false">G58*H$120</f>
        <v>0</v>
      </c>
      <c r="I58" s="87" t="n">
        <f aca="false">H58*I$120</f>
        <v>0</v>
      </c>
      <c r="J58" s="87" t="n">
        <f aca="false">I58*J$120</f>
        <v>0</v>
      </c>
      <c r="K58" s="87" t="n">
        <f aca="false">J58*K$120</f>
        <v>0</v>
      </c>
      <c r="L58" s="87" t="n">
        <f aca="false">K58*L$120</f>
        <v>0</v>
      </c>
      <c r="M58" s="87" t="n">
        <f aca="false">L58*M$120</f>
        <v>0</v>
      </c>
      <c r="N58" s="87" t="n">
        <f aca="false">M58*N$120</f>
        <v>0</v>
      </c>
      <c r="O58" s="65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3"/>
      <c r="AO58" s="103"/>
      <c r="AP58" s="103"/>
      <c r="AQ58" s="103"/>
      <c r="AR58" s="103"/>
      <c r="AS58" s="103"/>
      <c r="AT58" s="103"/>
      <c r="AU58" s="103"/>
      <c r="AV58" s="103"/>
      <c r="AW58" s="103"/>
      <c r="AX58" s="103"/>
      <c r="AY58" s="103"/>
      <c r="AZ58" s="103"/>
      <c r="BA58" s="103"/>
      <c r="BB58" s="103"/>
      <c r="BC58" s="103"/>
      <c r="BD58" s="103"/>
      <c r="BE58" s="103"/>
      <c r="BF58" s="103"/>
      <c r="BG58" s="103"/>
      <c r="BH58" s="103"/>
      <c r="BI58" s="103"/>
      <c r="BJ58" s="103"/>
      <c r="BK58" s="103"/>
      <c r="BL58" s="103"/>
      <c r="BM58" s="103"/>
      <c r="BN58" s="103"/>
      <c r="BO58" s="103"/>
      <c r="BP58" s="103"/>
      <c r="BQ58" s="103"/>
      <c r="BR58" s="103"/>
      <c r="BS58" s="103"/>
      <c r="BT58" s="103"/>
      <c r="BU58" s="103"/>
      <c r="BV58" s="103"/>
      <c r="BW58" s="103"/>
      <c r="BX58" s="103"/>
      <c r="BY58" s="103"/>
      <c r="BZ58" s="103"/>
      <c r="CA58" s="103"/>
      <c r="CB58" s="103"/>
      <c r="CC58" s="103"/>
      <c r="CD58" s="103"/>
      <c r="CE58" s="103"/>
      <c r="CF58" s="103"/>
      <c r="CG58" s="103"/>
      <c r="CH58" s="103"/>
      <c r="CI58" s="103"/>
      <c r="CJ58" s="103"/>
      <c r="CK58" s="103"/>
      <c r="CL58" s="103"/>
      <c r="CM58" s="103"/>
      <c r="CN58" s="103"/>
      <c r="CO58" s="103"/>
      <c r="CP58" s="103"/>
      <c r="CQ58" s="103"/>
      <c r="CR58" s="103"/>
      <c r="CS58" s="103"/>
      <c r="CT58" s="103"/>
      <c r="CU58" s="103"/>
      <c r="CV58" s="103"/>
      <c r="CW58" s="103"/>
      <c r="CX58" s="103"/>
      <c r="CY58" s="103"/>
      <c r="CZ58" s="103"/>
      <c r="DA58" s="103"/>
      <c r="DB58" s="103"/>
      <c r="DC58" s="103"/>
      <c r="DD58" s="103"/>
      <c r="DE58" s="103"/>
      <c r="DF58" s="103"/>
      <c r="DG58" s="103"/>
      <c r="DH58" s="103"/>
      <c r="DI58" s="103"/>
      <c r="DJ58" s="103"/>
      <c r="DK58" s="103"/>
      <c r="DL58" s="103"/>
      <c r="DM58" s="103"/>
      <c r="DN58" s="103"/>
      <c r="DO58" s="103"/>
      <c r="DP58" s="103"/>
      <c r="DQ58" s="103"/>
      <c r="DR58" s="103"/>
      <c r="DS58" s="103"/>
      <c r="DT58" s="103"/>
      <c r="DU58" s="103"/>
      <c r="DV58" s="103"/>
      <c r="DW58" s="103"/>
      <c r="DX58" s="103"/>
      <c r="DY58" s="103"/>
      <c r="DZ58" s="103"/>
      <c r="EA58" s="103"/>
      <c r="EB58" s="103"/>
      <c r="EC58" s="103"/>
      <c r="ED58" s="103"/>
      <c r="EE58" s="103"/>
      <c r="EF58" s="103"/>
      <c r="EG58" s="103"/>
      <c r="EH58" s="103"/>
      <c r="EI58" s="103"/>
      <c r="EJ58" s="103"/>
      <c r="EK58" s="103"/>
      <c r="EL58" s="103"/>
      <c r="EM58" s="103"/>
      <c r="EN58" s="103"/>
      <c r="EO58" s="103"/>
      <c r="EP58" s="103"/>
      <c r="EQ58" s="103"/>
      <c r="ER58" s="103"/>
      <c r="ES58" s="103"/>
      <c r="ET58" s="103"/>
      <c r="EU58" s="103"/>
      <c r="EV58" s="103"/>
      <c r="EW58" s="103"/>
      <c r="EX58" s="103"/>
      <c r="EY58" s="103"/>
      <c r="EZ58" s="103"/>
      <c r="FA58" s="103"/>
      <c r="FB58" s="103"/>
      <c r="FC58" s="103"/>
      <c r="FD58" s="103"/>
      <c r="FE58" s="103"/>
      <c r="FF58" s="103"/>
      <c r="FG58" s="103"/>
      <c r="FH58" s="103"/>
      <c r="FI58" s="103"/>
      <c r="FJ58" s="103"/>
      <c r="FK58" s="103"/>
      <c r="FL58" s="103"/>
      <c r="FM58" s="103"/>
      <c r="FN58" s="103"/>
      <c r="FO58" s="103"/>
      <c r="FP58" s="103"/>
      <c r="FQ58" s="103"/>
      <c r="FR58" s="103"/>
      <c r="FS58" s="103"/>
      <c r="FT58" s="103"/>
      <c r="FU58" s="103"/>
      <c r="FV58" s="103"/>
      <c r="FW58" s="103"/>
      <c r="FX58" s="103"/>
      <c r="FY58" s="103"/>
      <c r="FZ58" s="103"/>
      <c r="GA58" s="103"/>
      <c r="GB58" s="103"/>
      <c r="GC58" s="103"/>
      <c r="GD58" s="103"/>
      <c r="GE58" s="103"/>
      <c r="GF58" s="103"/>
      <c r="GG58" s="103"/>
      <c r="GH58" s="103"/>
      <c r="GI58" s="103"/>
      <c r="GJ58" s="103"/>
      <c r="GK58" s="103"/>
      <c r="GL58" s="103"/>
      <c r="GM58" s="103"/>
      <c r="GN58" s="103"/>
      <c r="GO58" s="103"/>
      <c r="GP58" s="103"/>
      <c r="GQ58" s="103"/>
      <c r="GR58" s="103"/>
      <c r="GS58" s="103"/>
      <c r="GT58" s="103"/>
      <c r="GU58" s="103"/>
      <c r="GV58" s="103"/>
      <c r="GW58" s="103"/>
      <c r="GX58" s="103"/>
      <c r="GY58" s="103"/>
      <c r="GZ58" s="103"/>
      <c r="HA58" s="103"/>
      <c r="HB58" s="103"/>
      <c r="HC58" s="103"/>
      <c r="HD58" s="103"/>
      <c r="HE58" s="103"/>
      <c r="HF58" s="103"/>
      <c r="HG58" s="103"/>
      <c r="HH58" s="103"/>
      <c r="HI58" s="103"/>
      <c r="HJ58" s="103"/>
      <c r="HK58" s="103"/>
      <c r="HL58" s="103"/>
      <c r="HM58" s="103"/>
      <c r="HN58" s="103"/>
      <c r="HO58" s="103"/>
      <c r="HP58" s="103"/>
      <c r="HQ58" s="103"/>
      <c r="HR58" s="103"/>
      <c r="HS58" s="103"/>
      <c r="HT58" s="103"/>
      <c r="HU58" s="103"/>
      <c r="HV58" s="103"/>
      <c r="HW58" s="103"/>
      <c r="HX58" s="103"/>
      <c r="HY58" s="103"/>
      <c r="HZ58" s="103"/>
      <c r="IA58" s="103"/>
      <c r="IB58" s="103"/>
      <c r="IC58" s="103"/>
      <c r="ID58" s="103"/>
      <c r="IE58" s="103"/>
      <c r="IF58" s="103"/>
      <c r="IG58" s="103"/>
      <c r="IH58" s="103"/>
      <c r="II58" s="103"/>
      <c r="IJ58" s="103"/>
      <c r="IK58" s="103"/>
      <c r="IL58" s="103"/>
      <c r="IM58" s="103"/>
      <c r="IN58" s="103"/>
      <c r="IO58" s="103"/>
      <c r="IP58" s="103"/>
      <c r="IQ58" s="103"/>
      <c r="IR58" s="103"/>
      <c r="IS58" s="103"/>
      <c r="IT58" s="103"/>
      <c r="IU58" s="103"/>
      <c r="IV58" s="103"/>
      <c r="IW58" s="103"/>
    </row>
    <row r="59" customFormat="false" ht="12.75" hidden="true" customHeight="false" outlineLevel="0" collapsed="false">
      <c r="A59" s="125" t="s">
        <v>65</v>
      </c>
      <c r="B59" s="119"/>
      <c r="C59" s="126"/>
      <c r="D59" s="127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76"/>
    </row>
    <row r="60" customFormat="false" ht="12.75" hidden="true" customHeight="false" outlineLevel="0" collapsed="false">
      <c r="A60" s="128"/>
      <c r="B60" s="119"/>
      <c r="C60" s="129"/>
      <c r="D60" s="130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76"/>
    </row>
    <row r="61" customFormat="false" ht="12.75" hidden="true" customHeight="false" outlineLevel="0" collapsed="false">
      <c r="A61" s="125"/>
      <c r="B61" s="119"/>
      <c r="C61" s="129"/>
      <c r="D61" s="130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76"/>
    </row>
    <row r="62" customFormat="false" ht="12.75" hidden="true" customHeight="false" outlineLevel="0" collapsed="false">
      <c r="A62" s="125"/>
      <c r="B62" s="119"/>
      <c r="C62" s="129"/>
      <c r="D62" s="130" t="n">
        <v>0</v>
      </c>
      <c r="E62" s="106" t="n">
        <f aca="false">D62*E$120</f>
        <v>0</v>
      </c>
      <c r="F62" s="106" t="n">
        <f aca="false">E62*F$120</f>
        <v>0</v>
      </c>
      <c r="G62" s="106" t="n">
        <f aca="false">F62*G$120</f>
        <v>0</v>
      </c>
      <c r="H62" s="106" t="n">
        <f aca="false">G62*H$120</f>
        <v>0</v>
      </c>
      <c r="I62" s="106" t="n">
        <f aca="false">H62*I$120</f>
        <v>0</v>
      </c>
      <c r="J62" s="106" t="n">
        <f aca="false">I62*J$120</f>
        <v>0</v>
      </c>
      <c r="K62" s="106" t="n">
        <f aca="false">J62*K$120</f>
        <v>0</v>
      </c>
      <c r="L62" s="106" t="n">
        <f aca="false">K62*L$120</f>
        <v>0</v>
      </c>
      <c r="M62" s="106" t="n">
        <f aca="false">L62*M$120</f>
        <v>0</v>
      </c>
      <c r="N62" s="106" t="n">
        <f aca="false">M62*N$120</f>
        <v>0</v>
      </c>
      <c r="O62" s="76"/>
    </row>
    <row r="63" customFormat="false" ht="6" hidden="true" customHeight="true" outlineLevel="0" collapsed="false">
      <c r="A63" s="4"/>
      <c r="B63" s="18"/>
      <c r="C63" s="131"/>
      <c r="D63" s="132"/>
      <c r="E63" s="133"/>
      <c r="F63" s="133"/>
      <c r="G63" s="133"/>
      <c r="H63" s="133"/>
      <c r="I63" s="133"/>
      <c r="J63" s="133"/>
      <c r="K63" s="133"/>
      <c r="L63" s="133"/>
      <c r="M63" s="133"/>
      <c r="N63" s="134"/>
      <c r="O63" s="134"/>
    </row>
    <row r="64" customFormat="false" ht="12.75" hidden="true" customHeight="false" outlineLevel="0" collapsed="false">
      <c r="A64" s="135" t="s">
        <v>66</v>
      </c>
      <c r="B64" s="136" t="s">
        <v>67</v>
      </c>
      <c r="C64" s="137"/>
      <c r="D64" s="138"/>
      <c r="E64" s="139"/>
      <c r="F64" s="139"/>
      <c r="G64" s="139"/>
      <c r="H64" s="139"/>
      <c r="I64" s="139"/>
      <c r="J64" s="139"/>
      <c r="K64" s="139"/>
      <c r="L64" s="139"/>
      <c r="M64" s="139"/>
      <c r="N64" s="140"/>
      <c r="O64" s="140"/>
    </row>
    <row r="65" customFormat="false" ht="12.75" hidden="true" customHeight="false" outlineLevel="0" collapsed="false">
      <c r="A65" s="141"/>
      <c r="B65" s="136" t="s">
        <v>68</v>
      </c>
      <c r="C65" s="137"/>
      <c r="D65" s="138"/>
      <c r="E65" s="139"/>
      <c r="F65" s="139"/>
      <c r="G65" s="139"/>
      <c r="H65" s="139"/>
      <c r="I65" s="139"/>
      <c r="J65" s="139"/>
      <c r="K65" s="139"/>
      <c r="L65" s="139"/>
      <c r="M65" s="139"/>
      <c r="N65" s="140"/>
      <c r="O65" s="140"/>
    </row>
    <row r="66" customFormat="false" ht="12.75" hidden="true" customHeight="false" outlineLevel="0" collapsed="false">
      <c r="A66" s="142"/>
      <c r="B66" s="14"/>
      <c r="C66" s="143"/>
      <c r="D66" s="144"/>
      <c r="E66" s="145"/>
      <c r="F66" s="145"/>
      <c r="G66" s="145"/>
      <c r="H66" s="145"/>
      <c r="I66" s="145"/>
      <c r="J66" s="145"/>
      <c r="K66" s="145"/>
      <c r="L66" s="145"/>
      <c r="M66" s="145"/>
      <c r="N66" s="146"/>
      <c r="O66" s="146"/>
    </row>
    <row r="67" customFormat="false" ht="12.75" hidden="true" customHeight="false" outlineLevel="0" collapsed="false">
      <c r="A67" s="141"/>
      <c r="B67" s="8"/>
      <c r="C67" s="137"/>
      <c r="D67" s="138"/>
      <c r="E67" s="138"/>
      <c r="F67" s="138"/>
      <c r="G67" s="138"/>
      <c r="H67" s="138"/>
      <c r="I67" s="138"/>
      <c r="J67" s="138"/>
      <c r="K67" s="138"/>
      <c r="L67" s="138"/>
      <c r="M67" s="138"/>
      <c r="N67" s="138"/>
      <c r="O67" s="147"/>
    </row>
    <row r="68" customFormat="false" ht="3.95" hidden="true" customHeight="true" outlineLevel="0" collapsed="false">
      <c r="A68" s="141"/>
      <c r="B68" s="8"/>
      <c r="C68" s="137"/>
      <c r="D68" s="138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47"/>
    </row>
    <row r="69" customFormat="false" ht="12.75" hidden="true" customHeight="false" outlineLevel="0" collapsed="false">
      <c r="A69" s="148"/>
      <c r="O69" s="6"/>
    </row>
    <row r="70" customFormat="false" ht="12.75" hidden="true" customHeight="false" outlineLevel="0" collapsed="false">
      <c r="A70" s="149" t="str">
        <f aca="false">A3</f>
        <v>ELECTRIC RATE FORECAST-- Proposed T&amp;D Charges</v>
      </c>
      <c r="B70" s="18"/>
      <c r="C70" s="131"/>
      <c r="D70" s="132"/>
      <c r="E70" s="132"/>
      <c r="F70" s="132"/>
      <c r="G70" s="132"/>
      <c r="H70" s="132"/>
      <c r="I70" s="132"/>
      <c r="J70" s="132"/>
      <c r="K70" s="132"/>
      <c r="L70" s="150" t="str">
        <f aca="false">L3</f>
        <v>                 Workpaper 2.0</v>
      </c>
      <c r="M70" s="151"/>
      <c r="N70" s="151"/>
      <c r="O70" s="147"/>
    </row>
    <row r="71" customFormat="false" ht="12.75" hidden="true" customHeight="false" outlineLevel="0" collapsed="false">
      <c r="A71" s="141"/>
      <c r="B71" s="8"/>
      <c r="C71" s="137"/>
      <c r="D71" s="138"/>
      <c r="E71" s="138"/>
      <c r="F71" s="138"/>
      <c r="G71" s="138"/>
      <c r="H71" s="138"/>
      <c r="I71" s="138"/>
      <c r="J71" s="138"/>
      <c r="K71" s="138"/>
      <c r="L71" s="152" t="s">
        <v>69</v>
      </c>
      <c r="O71" s="147"/>
    </row>
    <row r="72" customFormat="false" ht="12" hidden="true" customHeight="true" outlineLevel="0" collapsed="false">
      <c r="A72" s="142"/>
      <c r="B72" s="14"/>
      <c r="C72" s="143"/>
      <c r="D72" s="153"/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4"/>
    </row>
    <row r="73" customFormat="false" ht="12" hidden="false" customHeight="true" outlineLevel="0" collapsed="false">
      <c r="A73" s="141"/>
      <c r="B73" s="8"/>
      <c r="C73" s="137"/>
      <c r="D73" s="155"/>
      <c r="E73" s="155"/>
      <c r="F73" s="155"/>
      <c r="G73" s="155"/>
      <c r="H73" s="155"/>
      <c r="I73" s="155"/>
      <c r="J73" s="155"/>
      <c r="K73" s="155"/>
      <c r="L73" s="155"/>
      <c r="M73" s="155"/>
      <c r="N73" s="155"/>
      <c r="O73" s="156"/>
    </row>
    <row r="74" customFormat="false" ht="12" hidden="false" customHeight="true" outlineLevel="0" collapsed="false">
      <c r="A74" s="141"/>
      <c r="B74" s="8"/>
      <c r="C74" s="137"/>
      <c r="D74" s="155"/>
      <c r="E74" s="155"/>
      <c r="F74" s="155"/>
      <c r="G74" s="155"/>
      <c r="H74" s="155"/>
      <c r="I74" s="155"/>
      <c r="J74" s="155"/>
      <c r="K74" s="155"/>
      <c r="L74" s="155"/>
      <c r="M74" s="155"/>
      <c r="N74" s="155"/>
      <c r="O74" s="156"/>
    </row>
    <row r="75" customFormat="false" ht="12" hidden="false" customHeight="true" outlineLevel="0" collapsed="false">
      <c r="A75" s="157" t="s">
        <v>70</v>
      </c>
      <c r="B75" s="158"/>
      <c r="C75" s="137"/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6"/>
    </row>
    <row r="76" customFormat="false" ht="12" hidden="false" customHeight="true" outlineLevel="0" collapsed="false">
      <c r="A76" s="159" t="s">
        <v>71</v>
      </c>
      <c r="B76" s="160" t="n">
        <v>1</v>
      </c>
      <c r="C76" s="161"/>
      <c r="D76" s="162"/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6"/>
    </row>
    <row r="77" customFormat="false" ht="12" hidden="false" customHeight="true" outlineLevel="0" collapsed="false">
      <c r="A77" s="163" t="str">
        <f aca="false">"Demand "&amp;IF(V$9="Reliant","(Kva) =","(KW) =")</f>
        <v>Demand (KW) =</v>
      </c>
      <c r="B77" s="164" t="n">
        <f aca="false">B13</f>
        <v>700</v>
      </c>
      <c r="C77" s="165"/>
      <c r="D77" s="162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6"/>
    </row>
    <row r="78" customFormat="false" ht="15" hidden="false" customHeight="false" outlineLevel="0" collapsed="false">
      <c r="A78" s="166" t="s">
        <v>72</v>
      </c>
      <c r="B78" s="167" t="n">
        <f aca="false">+B77*730*B79</f>
        <v>317903.1112189</v>
      </c>
      <c r="C78" s="168"/>
      <c r="D78" s="169"/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6"/>
    </row>
    <row r="79" customFormat="false" ht="15" hidden="false" customHeight="false" outlineLevel="0" collapsed="false">
      <c r="A79" s="166" t="s">
        <v>73</v>
      </c>
      <c r="B79" s="170" t="n">
        <f aca="false">B14</f>
        <v>0.622119591426419</v>
      </c>
      <c r="C79" s="171"/>
      <c r="D79" s="162"/>
      <c r="E79" s="155"/>
      <c r="F79" s="155"/>
      <c r="G79" s="155"/>
      <c r="H79" s="155"/>
      <c r="I79" s="155"/>
      <c r="J79" s="155"/>
      <c r="K79" s="155"/>
      <c r="L79" s="155"/>
      <c r="M79" s="155"/>
      <c r="N79" s="155"/>
      <c r="O79" s="156"/>
    </row>
    <row r="80" customFormat="false" ht="12.75" hidden="false" customHeight="false" outlineLevel="0" collapsed="false">
      <c r="A80" s="166" t="s">
        <v>74</v>
      </c>
      <c r="B80" s="172" t="str">
        <f aca="false">AA9</f>
        <v>Secondary</v>
      </c>
      <c r="C80" s="171"/>
      <c r="D80" s="155"/>
      <c r="E80" s="155"/>
      <c r="F80" s="155"/>
      <c r="G80" s="155"/>
      <c r="H80" s="155"/>
      <c r="I80" s="155"/>
      <c r="J80" s="155"/>
      <c r="K80" s="155"/>
      <c r="L80" s="155"/>
      <c r="M80" s="155"/>
      <c r="N80" s="155"/>
      <c r="O80" s="156"/>
    </row>
    <row r="81" customFormat="false" ht="15" hidden="false" customHeight="false" outlineLevel="0" collapsed="false">
      <c r="A81" s="173" t="s">
        <v>75</v>
      </c>
      <c r="B81" s="172" t="s">
        <v>21</v>
      </c>
      <c r="C81" s="174"/>
      <c r="O81" s="156"/>
    </row>
    <row r="82" customFormat="false" ht="12.75" hidden="false" customHeight="false" outlineLevel="0" collapsed="false">
      <c r="A82" s="166" t="s">
        <v>76</v>
      </c>
      <c r="B82" s="175" t="str">
        <f aca="false">AF9</f>
        <v>No</v>
      </c>
      <c r="C82" s="171"/>
      <c r="D82" s="176" t="s">
        <v>77</v>
      </c>
      <c r="E82" s="176"/>
      <c r="F82" s="176"/>
      <c r="G82" s="176"/>
      <c r="H82" s="176"/>
      <c r="O82" s="156"/>
    </row>
    <row r="83" customFormat="false" ht="12.75" hidden="false" customHeight="false" outlineLevel="0" collapsed="false">
      <c r="A83" s="177"/>
      <c r="B83" s="178"/>
      <c r="C83" s="137"/>
      <c r="D83" s="179" t="n">
        <f aca="false">D16</f>
        <v>2002</v>
      </c>
      <c r="E83" s="179" t="n">
        <f aca="false">E16</f>
        <v>2003</v>
      </c>
      <c r="F83" s="179" t="n">
        <f aca="false">F16</f>
        <v>2004</v>
      </c>
      <c r="G83" s="179" t="n">
        <f aca="false">G16</f>
        <v>2005</v>
      </c>
      <c r="H83" s="179" t="n">
        <f aca="false">H16</f>
        <v>2006</v>
      </c>
      <c r="I83" s="179" t="n">
        <f aca="false">I16</f>
        <v>2007</v>
      </c>
      <c r="J83" s="179" t="n">
        <f aca="false">J16</f>
        <v>2008</v>
      </c>
      <c r="K83" s="179" t="n">
        <f aca="false">K16</f>
        <v>2009</v>
      </c>
      <c r="L83" s="179" t="n">
        <f aca="false">L16</f>
        <v>2010</v>
      </c>
      <c r="M83" s="179" t="n">
        <f aca="false">M16</f>
        <v>2011</v>
      </c>
      <c r="N83" s="179" t="n">
        <f aca="false">N16</f>
        <v>2012</v>
      </c>
      <c r="O83" s="180"/>
    </row>
    <row r="84" customFormat="false" ht="3" hidden="false" customHeight="true" outlineLevel="0" collapsed="false">
      <c r="A84" s="181"/>
      <c r="B84" s="19"/>
      <c r="C84" s="151"/>
      <c r="D84" s="182"/>
      <c r="E84" s="182"/>
      <c r="F84" s="182"/>
      <c r="G84" s="182"/>
      <c r="H84" s="182"/>
      <c r="I84" s="183"/>
      <c r="J84" s="183"/>
      <c r="K84" s="183"/>
      <c r="L84" s="183"/>
      <c r="M84" s="183"/>
      <c r="N84" s="183"/>
      <c r="O84" s="6"/>
    </row>
    <row r="85" customFormat="false" ht="12.75" hidden="false" customHeight="false" outlineLevel="0" collapsed="false">
      <c r="A85" s="184" t="s">
        <v>78</v>
      </c>
      <c r="B85" s="185"/>
      <c r="C85" s="186" t="s">
        <v>79</v>
      </c>
      <c r="D85" s="187" t="s">
        <v>80</v>
      </c>
      <c r="E85" s="187" t="s">
        <v>80</v>
      </c>
      <c r="F85" s="187" t="s">
        <v>80</v>
      </c>
      <c r="G85" s="187" t="s">
        <v>80</v>
      </c>
      <c r="H85" s="187" t="s">
        <v>80</v>
      </c>
      <c r="I85" s="188" t="s">
        <v>80</v>
      </c>
      <c r="J85" s="188" t="s">
        <v>80</v>
      </c>
      <c r="K85" s="188" t="s">
        <v>80</v>
      </c>
      <c r="L85" s="188" t="s">
        <v>80</v>
      </c>
      <c r="M85" s="188" t="s">
        <v>80</v>
      </c>
      <c r="N85" s="188" t="s">
        <v>80</v>
      </c>
      <c r="O85" s="189"/>
    </row>
    <row r="86" customFormat="false" ht="12.75" hidden="false" customHeight="false" outlineLevel="0" collapsed="false">
      <c r="A86" s="190" t="s">
        <v>81</v>
      </c>
      <c r="B86" s="191" t="s">
        <v>82</v>
      </c>
      <c r="C86" s="192" t="n">
        <f aca="false">B76</f>
        <v>1</v>
      </c>
      <c r="D86" s="190" t="n">
        <f aca="false">IF($B$80="Transmission",$C86*D22,IF($B$80="Primary",$C86*D21,IF($B$80="Secondary",$C86*D20,0)))</f>
        <v>11.55</v>
      </c>
      <c r="E86" s="190" t="n">
        <f aca="false">IF($B$80="Transmission",$C86*E22,IF($B$80="Primary",$C86*E21,IF($B$80="Secondary",$C86*E20,0)))</f>
        <v>11.55</v>
      </c>
      <c r="F86" s="190" t="n">
        <f aca="false">IF($B$80="Transmission",$C86*F22,IF($B$80="Primary",$C86*F21,IF($B$80="Secondary",$C86*F20,0)))</f>
        <v>11.55</v>
      </c>
      <c r="G86" s="190" t="n">
        <f aca="false">IF($B$80="Transmission",$C86*G22,IF($B$80="Primary",$C86*G21,IF($B$80="Secondary",$C86*G20,0)))</f>
        <v>11.55</v>
      </c>
      <c r="H86" s="190" t="n">
        <f aca="false">IF($B$80="Transmission",$C86*H22,IF($B$80="Primary",$C86*H21,IF($B$80="Secondary",$C86*H20,0)))</f>
        <v>11.55</v>
      </c>
      <c r="I86" s="190" t="n">
        <f aca="false">IF($B$80="Transmission",$C86*I22,IF($B$80="Primary",$C86*I21,IF($B$80="Secondary",$C86*I20,0)))</f>
        <v>11.55</v>
      </c>
      <c r="J86" s="190" t="n">
        <f aca="false">IF($B$80="Transmission",$C86*J22,IF($B$80="Primary",$C86*J21,IF($B$80="Secondary",$C86*J20,0)))</f>
        <v>11.55</v>
      </c>
      <c r="K86" s="190" t="n">
        <f aca="false">IF($B$80="Transmission",$C86*K22,IF($B$80="Primary",$C86*K21,IF($B$80="Secondary",$C86*K20,0)))</f>
        <v>11.55</v>
      </c>
      <c r="L86" s="190" t="n">
        <f aca="false">IF($B$80="Transmission",$C86*L22,IF($B$80="Primary",$C86*L21,IF($B$80="Secondary",$C86*L20,0)))</f>
        <v>11.55</v>
      </c>
      <c r="M86" s="190" t="n">
        <f aca="false">IF($B$80="Transmission",$C86*M22,IF($B$80="Primary",$C86*M21,IF($B$80="Secondary",$C86*M20,0)))</f>
        <v>11.55</v>
      </c>
      <c r="N86" s="190" t="n">
        <f aca="false">IF($B$80="Transmission",$C86*N22,IF($B$80="Primary",$C86*N21,IF($B$80="Secondary",$C86*N20,0)))</f>
        <v>11.55</v>
      </c>
      <c r="O86" s="189"/>
    </row>
    <row r="87" customFormat="false" ht="12.75" hidden="false" customHeight="false" outlineLevel="0" collapsed="false">
      <c r="A87" s="163" t="str">
        <f aca="false">"T&amp;D Service "&amp;IF(V$9="Reliant","($/Kva)","($/KW)")</f>
        <v>T&amp;D Service ($/KW)</v>
      </c>
      <c r="B87" s="193" t="str">
        <f aca="false">B86</f>
        <v>Annual</v>
      </c>
      <c r="C87" s="192" t="n">
        <f aca="false">B77</f>
        <v>700</v>
      </c>
      <c r="D87" s="163" t="n">
        <f aca="false">IF($B$80="Transmission",$C87*(D30+D26),IF($B$80="Primary",$C87*(D29+D25),IF($B$80="Secondary",$C87*(D28+D24),0)))</f>
        <v>2968</v>
      </c>
      <c r="E87" s="163" t="n">
        <f aca="false">IF($B$80="Transmission",$C87*(E30+E26),IF($B$80="Primary",$C87*(E29+E25),IF($B$80="Secondary",$C87*(E28+E24),0)))</f>
        <v>2968</v>
      </c>
      <c r="F87" s="163" t="n">
        <f aca="false">IF($B$80="Transmission",$C87*(F30+F26),IF($B$80="Primary",$C87*(F29+F25),IF($B$80="Secondary",$C87*(F28+F24),0)))</f>
        <v>2968</v>
      </c>
      <c r="G87" s="163" t="n">
        <f aca="false">IF($B$80="Transmission",$C87*(G30+G26),IF($B$80="Primary",$C87*(G29+G25),IF($B$80="Secondary",$C87*(G28+G24),0)))</f>
        <v>2968</v>
      </c>
      <c r="H87" s="163" t="n">
        <f aca="false">IF($B$80="Transmission",$C87*(H30+H26),IF($B$80="Primary",$C87*(H29+H25),IF($B$80="Secondary",$C87*(H28+H24),0)))</f>
        <v>2968</v>
      </c>
      <c r="I87" s="163" t="n">
        <f aca="false">IF($B$80="Transmission",$C87*(I30+I26),IF($B$80="Primary",$C87*(I29+I25),IF($B$80="Secondary",$C87*(I28+I24),0)))</f>
        <v>2968</v>
      </c>
      <c r="J87" s="163" t="n">
        <f aca="false">IF($B$80="Transmission",$C87*(J30+J26),IF($B$80="Primary",$C87*(J29+J25),IF($B$80="Secondary",$C87*(J28+J24),0)))</f>
        <v>2968</v>
      </c>
      <c r="K87" s="163" t="n">
        <f aca="false">IF($B$80="Transmission",$C87*(K30+K26),IF($B$80="Primary",$C87*(K29+K25),IF($B$80="Secondary",$C87*(K28+K24),0)))</f>
        <v>2968</v>
      </c>
      <c r="L87" s="163" t="n">
        <f aca="false">IF($B$80="Transmission",$C87*(L30+L26),IF($B$80="Primary",$C87*(L29+L25),IF($B$80="Secondary",$C87*(L28+L24),0)))</f>
        <v>2968</v>
      </c>
      <c r="M87" s="163" t="n">
        <f aca="false">IF($B$80="Transmission",$C87*(M30+M26),IF($B$80="Primary",$C87*(M29+M25),IF($B$80="Secondary",$C87*(M28+M24),0)))</f>
        <v>2968</v>
      </c>
      <c r="N87" s="163" t="n">
        <f aca="false">IF($B$80="Transmission",$C87*(N30+N26),IF($B$80="Primary",$C87*(N29+N25),IF($B$80="Secondary",$C87*(N28+N24),0)))</f>
        <v>2968</v>
      </c>
      <c r="O87" s="6"/>
      <c r="AN87" s="194"/>
    </row>
    <row r="88" customFormat="false" ht="12.75" hidden="false" customHeight="false" outlineLevel="0" collapsed="false">
      <c r="A88" s="163" t="str">
        <f aca="false">"Nuclear Decommissioning "&amp;IF(V$9="Reliant","($/Kva)","($/KW)")</f>
        <v>Nuclear Decommissioning ($/KW)</v>
      </c>
      <c r="B88" s="193" t="str">
        <f aca="false">B86</f>
        <v>Annual</v>
      </c>
      <c r="C88" s="192" t="n">
        <f aca="false">B77</f>
        <v>700</v>
      </c>
      <c r="D88" s="163" t="n">
        <f aca="false">IF($B$80="Transmission",$C88*D34,IF($B$80="Primary",$C88*D33,IF($B$80="Secondary",$C88*D32,0)))</f>
        <v>0</v>
      </c>
      <c r="E88" s="163" t="n">
        <f aca="false">IF($B$80="Transmission",$C88*E34,IF($B$80="Primary",$C88*E33,IF($B$80="Secondary",$C88*E32,0)))</f>
        <v>0</v>
      </c>
      <c r="F88" s="163" t="n">
        <f aca="false">IF($B$80="Transmission",$C88*F34,IF($B$80="Primary",$C88*F33,IF($B$80="Secondary",$C88*F32,0)))</f>
        <v>0</v>
      </c>
      <c r="G88" s="163" t="n">
        <f aca="false">IF($B$80="Transmission",$C88*G34,IF($B$80="Primary",$C88*G33,IF($B$80="Secondary",$C88*G32,0)))</f>
        <v>0</v>
      </c>
      <c r="H88" s="163" t="n">
        <f aca="false">IF($B$80="Transmission",$C88*H34,IF($B$80="Primary",$C88*H33,IF($B$80="Secondary",$C88*H32,0)))</f>
        <v>0</v>
      </c>
      <c r="I88" s="163" t="n">
        <f aca="false">IF($B$80="Transmission",$C88*I34,IF($B$80="Primary",$C88*I33,IF($B$80="Secondary",$C88*I32,0)))</f>
        <v>0</v>
      </c>
      <c r="J88" s="163" t="n">
        <f aca="false">IF($B$80="Transmission",$C88*J34,IF($B$80="Primary",$C88*J33,IF($B$80="Secondary",$C88*J32,0)))</f>
        <v>0</v>
      </c>
      <c r="K88" s="163" t="n">
        <f aca="false">IF($B$80="Transmission",$C88*K34,IF($B$80="Primary",$C88*K33,IF($B$80="Secondary",$C88*K32,0)))</f>
        <v>0</v>
      </c>
      <c r="L88" s="163" t="n">
        <f aca="false">IF($B$80="Transmission",$C88*L34,IF($B$80="Primary",$C88*L33,IF($B$80="Secondary",$C88*L32,0)))</f>
        <v>0</v>
      </c>
      <c r="M88" s="163" t="n">
        <f aca="false">IF($B$80="Transmission",$C88*M34,IF($B$80="Primary",$C88*M33,IF($B$80="Secondary",$C88*M32,0)))</f>
        <v>0</v>
      </c>
      <c r="N88" s="163" t="n">
        <f aca="false">IF($B$80="Transmission",$C88*N34,IF($B$80="Primary",$C88*N33,IF($B$80="Secondary",$C88*N32,0)))</f>
        <v>0</v>
      </c>
      <c r="O88" s="6"/>
    </row>
    <row r="89" customFormat="false" ht="12.75" hidden="false" customHeight="false" outlineLevel="0" collapsed="false">
      <c r="A89" s="163" t="str">
        <f aca="false">"Transition Charges "&amp;IF(V$9="Reliant","($/Kva)","($/KW)")</f>
        <v>Transition Charges ($/KW)</v>
      </c>
      <c r="B89" s="193" t="str">
        <f aca="false">B88</f>
        <v>Annual</v>
      </c>
      <c r="C89" s="192" t="n">
        <f aca="false">B77</f>
        <v>700</v>
      </c>
      <c r="D89" s="163" t="n">
        <f aca="false">IF($B$80="Transmission",$C89*D38,IF($B$80="Primary",$C89*D37,IF($B$80="Secondary",$C89*D36,0)))</f>
        <v>1367.8</v>
      </c>
      <c r="E89" s="163" t="n">
        <f aca="false">IF($B$80="Transmission",$C89*E38,IF($B$80="Primary",$C89*E37,IF($B$80="Secondary",$C89*E36,0)))</f>
        <v>1367.8</v>
      </c>
      <c r="F89" s="163" t="n">
        <f aca="false">IF($B$80="Transmission",$C89*F38,IF($B$80="Primary",$C89*F37,IF($B$80="Secondary",$C89*F36,0)))</f>
        <v>1367.8</v>
      </c>
      <c r="G89" s="163" t="n">
        <f aca="false">IF($B$80="Transmission",$C89*G38,IF($B$80="Primary",$C89*G37,IF($B$80="Secondary",$C89*G36,0)))</f>
        <v>1367.8</v>
      </c>
      <c r="H89" s="163" t="n">
        <f aca="false">IF($B$80="Transmission",$C89*H38,IF($B$80="Primary",$C89*H37,IF($B$80="Secondary",$C89*H36,0)))</f>
        <v>1367.8</v>
      </c>
      <c r="I89" s="163" t="n">
        <f aca="false">IF($B$80="Transmission",$C89*I38,IF($B$80="Primary",$C89*I37,IF($B$80="Secondary",$C89*I36,0)))</f>
        <v>1367.8</v>
      </c>
      <c r="J89" s="163" t="n">
        <f aca="false">IF($B$80="Transmission",$C89*J38,IF($B$80="Primary",$C89*J37,IF($B$80="Secondary",$C89*J36,0)))</f>
        <v>1367.8</v>
      </c>
      <c r="K89" s="163" t="n">
        <f aca="false">IF($B$80="Transmission",$C89*K38,IF($B$80="Primary",$C89*K37,IF($B$80="Secondary",$C89*K36,0)))</f>
        <v>1367.8</v>
      </c>
      <c r="L89" s="163" t="n">
        <f aca="false">IF($B$80="Transmission",$C89*L38,IF($B$80="Primary",$C89*L37,IF($B$80="Secondary",$C89*L36,0)))</f>
        <v>1367.8</v>
      </c>
      <c r="M89" s="163" t="n">
        <f aca="false">IF($B$80="Transmission",$C89*M38,IF($B$80="Primary",$C89*M37,IF($B$80="Secondary",$C89*M36,0)))</f>
        <v>1367.8</v>
      </c>
      <c r="N89" s="163" t="n">
        <f aca="false">IF($B$80="Transmission",$C89*N38,IF($B$80="Primary",$C89*N37,IF($B$80="Secondary",$C89*N36,0)))</f>
        <v>1367.8</v>
      </c>
      <c r="O89" s="6"/>
    </row>
    <row r="90" customFormat="false" ht="12.75" hidden="false" customHeight="false" outlineLevel="0" collapsed="false">
      <c r="A90" s="163" t="str">
        <f aca="false">"Excess Mitigation Credit "&amp;IF(V$9="Reliant","($/Kva)","($/KW)")</f>
        <v>Excess Mitigation Credit ($/KW)</v>
      </c>
      <c r="B90" s="193" t="str">
        <f aca="false">B89</f>
        <v>Annual</v>
      </c>
      <c r="C90" s="192" t="n">
        <f aca="false">B77</f>
        <v>700</v>
      </c>
      <c r="D90" s="163" t="n">
        <f aca="false">IF($B$80="Transmission",$C90*D42,IF($B$80="Primary",$C90*D41,IF($B$80="Secondary",$C90*D40,0)))</f>
        <v>-180.6</v>
      </c>
      <c r="E90" s="163" t="n">
        <f aca="false">IF($B$80="Transmission",$C90*E42,IF($B$80="Primary",$C90*E41,IF($B$80="Secondary",$C90*E40,0)))</f>
        <v>-180.6</v>
      </c>
      <c r="F90" s="163" t="n">
        <f aca="false">IF($B$80="Transmission",$C90*F42,IF($B$80="Primary",$C90*F41,IF($B$80="Secondary",$C90*F40,0)))</f>
        <v>-180.6</v>
      </c>
      <c r="G90" s="163" t="n">
        <f aca="false">IF($B$80="Transmission",$C90*G42,IF($B$80="Primary",$C90*G41,IF($B$80="Secondary",$C90*G40,0)))</f>
        <v>-180.6</v>
      </c>
      <c r="H90" s="163" t="n">
        <f aca="false">IF($B$80="Transmission",$C90*H42,IF($B$80="Primary",$C90*H41,IF($B$80="Secondary",$C90*H40,0)))</f>
        <v>-180.6</v>
      </c>
      <c r="I90" s="163" t="n">
        <f aca="false">IF($B$80="Transmission",$C90*I42,IF($B$80="Primary",$C90*I41,IF($B$80="Secondary",$C90*I40,0)))</f>
        <v>-180.6</v>
      </c>
      <c r="J90" s="163" t="n">
        <f aca="false">IF($B$80="Transmission",$C90*J42,IF($B$80="Primary",$C90*J41,IF($B$80="Secondary",$C90*J40,0)))</f>
        <v>-180.6</v>
      </c>
      <c r="K90" s="163" t="n">
        <f aca="false">IF($B$80="Transmission",$C90*K42,IF($B$80="Primary",$C90*K41,IF($B$80="Secondary",$C90*K40,0)))</f>
        <v>-0</v>
      </c>
      <c r="L90" s="163" t="n">
        <f aca="false">IF($B$80="Transmission",$C90*L42,IF($B$80="Primary",$C90*L41,IF($B$80="Secondary",$C90*L40,0)))</f>
        <v>-0</v>
      </c>
      <c r="M90" s="163" t="n">
        <f aca="false">IF($B$80="Transmission",$C90*M42,IF($B$80="Primary",$C90*M41,IF($B$80="Secondary",$C90*M40,0)))</f>
        <v>-0</v>
      </c>
      <c r="N90" s="163" t="n">
        <f aca="false">IF($B$80="Transmission",$C90*N42,IF($B$80="Primary",$C90*N41,IF($B$80="Secondary",$C90*N40,0)))</f>
        <v>-0</v>
      </c>
      <c r="O90" s="6"/>
    </row>
    <row r="91" customFormat="false" ht="12.75" hidden="false" customHeight="false" outlineLevel="0" collapsed="false">
      <c r="A91" s="163" t="str">
        <f aca="false">"CTC "&amp;IF(V$9="Reliant","($/Kva)","($/KW)")</f>
        <v>CTC ($/KW)</v>
      </c>
      <c r="B91" s="193" t="str">
        <f aca="false">B90</f>
        <v>Annual</v>
      </c>
      <c r="C91" s="192" t="n">
        <f aca="false">B77</f>
        <v>700</v>
      </c>
      <c r="D91" s="163" t="n">
        <f aca="false">$C91*D46</f>
        <v>0</v>
      </c>
      <c r="E91" s="163" t="n">
        <f aca="false">$C91*E46</f>
        <v>0</v>
      </c>
      <c r="F91" s="163" t="n">
        <f aca="false">$C91*F46</f>
        <v>0</v>
      </c>
      <c r="G91" s="163" t="n">
        <f aca="false">$C91*G46</f>
        <v>0</v>
      </c>
      <c r="H91" s="163" t="n">
        <f aca="false">$C91*H46</f>
        <v>0</v>
      </c>
      <c r="I91" s="163" t="n">
        <f aca="false">$C91*I46</f>
        <v>0</v>
      </c>
      <c r="J91" s="163" t="n">
        <f aca="false">$C91*J46</f>
        <v>0</v>
      </c>
      <c r="K91" s="163" t="n">
        <f aca="false">$C91*K46</f>
        <v>0</v>
      </c>
      <c r="L91" s="163" t="n">
        <f aca="false">$C91*L46</f>
        <v>0</v>
      </c>
      <c r="M91" s="163" t="n">
        <f aca="false">$C91*M46</f>
        <v>0</v>
      </c>
      <c r="N91" s="163" t="n">
        <f aca="false">$C91*N46</f>
        <v>0</v>
      </c>
      <c r="O91" s="6"/>
    </row>
    <row r="92" customFormat="false" ht="12.75" hidden="false" customHeight="false" outlineLevel="0" collapsed="false">
      <c r="A92" s="163" t="s">
        <v>83</v>
      </c>
      <c r="B92" s="193" t="str">
        <f aca="false">B90</f>
        <v>Annual</v>
      </c>
      <c r="C92" s="192" t="n">
        <f aca="false">B78</f>
        <v>317903.1112189</v>
      </c>
      <c r="D92" s="163" t="n">
        <f aca="false">IF($B$80="Transmission",$C93*(D50),IF($B$80="Primary",$C93*(D49),IF($B$80="Secondary",$C93*(D48),0)))</f>
        <v>161.81268361042</v>
      </c>
      <c r="E92" s="163" t="n">
        <f aca="false">IF($B$80="Transmission",$C93*(E50),IF($B$80="Primary",$C93*(E49),IF($B$80="Secondary",$C93*(E48),0)))</f>
        <v>161.81268361042</v>
      </c>
      <c r="F92" s="163" t="n">
        <f aca="false">IF($B$80="Transmission",$C93*(F50),IF($B$80="Primary",$C93*(F49),IF($B$80="Secondary",$C93*(F48),0)))</f>
        <v>161.81268361042</v>
      </c>
      <c r="G92" s="163" t="n">
        <f aca="false">IF($B$80="Transmission",$C93*(G50),IF($B$80="Primary",$C93*(G49),IF($B$80="Secondary",$C93*(G48),0)))</f>
        <v>161.81268361042</v>
      </c>
      <c r="H92" s="163" t="n">
        <f aca="false">IF($B$80="Transmission",$C93*(H50),IF($B$80="Primary",$C93*(H49),IF($B$80="Secondary",$C93*(H48),0)))</f>
        <v>161.81268361042</v>
      </c>
      <c r="I92" s="163" t="n">
        <f aca="false">IF($B$80="Transmission",$C93*(I50),IF($B$80="Primary",$C93*(I49),IF($B$80="Secondary",$C93*(I48),0)))</f>
        <v>161.81268361042</v>
      </c>
      <c r="J92" s="163" t="n">
        <f aca="false">IF($B$80="Transmission",$C93*(J50),IF($B$80="Primary",$C93*(J49),IF($B$80="Secondary",$C93*(J48),0)))</f>
        <v>161.81268361042</v>
      </c>
      <c r="K92" s="163" t="n">
        <f aca="false">IF($B$80="Transmission",$C93*(K50),IF($B$80="Primary",$C93*(K49),IF($B$80="Secondary",$C93*(K48),0)))</f>
        <v>161.81268361042</v>
      </c>
      <c r="L92" s="163" t="n">
        <f aca="false">IF($B$80="Transmission",$C93*(L50),IF($B$80="Primary",$C93*(L49),IF($B$80="Secondary",$C93*(L48),0)))</f>
        <v>161.81268361042</v>
      </c>
      <c r="M92" s="163" t="n">
        <f aca="false">IF($B$80="Transmission",$C93*(M50),IF($B$80="Primary",$C93*(M49),IF($B$80="Secondary",$C93*(M48),0)))</f>
        <v>161.81268361042</v>
      </c>
      <c r="N92" s="163" t="n">
        <f aca="false">IF($B$80="Transmission",$C93*(N50),IF($B$80="Primary",$C93*(N49),IF($B$80="Secondary",$C93*(N48),0)))</f>
        <v>161.81268361042</v>
      </c>
      <c r="O92" s="6"/>
      <c r="R92" s="195" t="s">
        <v>84</v>
      </c>
      <c r="S92" s="196" t="n">
        <f aca="false">S90</f>
        <v>0</v>
      </c>
      <c r="T92" s="197" t="n">
        <f aca="false">S78</f>
        <v>0</v>
      </c>
      <c r="U92" s="195" t="n">
        <f aca="false">IF($B$80="Transmission",$C93*(U50),IF($B$80="Primary",$C93*(U49),IF($B$80="Secondary",$C93*(U48),0)))</f>
        <v>0</v>
      </c>
      <c r="V92" s="195" t="n">
        <f aca="false">IF($B$80="Transmission",$C93*(V50),IF($B$80="Primary",$C93*(V49),IF($B$80="Secondary",$C93*(V48),0)))</f>
        <v>0</v>
      </c>
      <c r="W92" s="195" t="n">
        <f aca="false">IF($B$80="Transmission",$C93*(W50),IF($B$80="Primary",$C93*(W49),IF($B$80="Secondary",$C93*(W48),0)))</f>
        <v>0</v>
      </c>
      <c r="X92" s="195" t="n">
        <f aca="false">IF($B$80="Transmission",$C93*(X50),IF($B$80="Primary",$C93*(X49),IF($B$80="Secondary",$C93*(X48),0)))</f>
        <v>0</v>
      </c>
      <c r="Y92" s="195" t="n">
        <f aca="false">IF($B$80="Transmission",$C93*(Y50),IF($B$80="Primary",$C93*(Y49),IF($B$80="Secondary",$C93*(Y48),0)))</f>
        <v>0</v>
      </c>
      <c r="Z92" s="195" t="n">
        <f aca="false">IF($B$80="Transmission",$C93*(Z50),IF($B$80="Primary",$C93*(Z49),IF($B$80="Secondary",$C93*(Z48),0)))</f>
        <v>0</v>
      </c>
      <c r="AA92" s="195" t="n">
        <f aca="false">IF($B$80="Transmission",$C93*(AA50),IF($B$80="Primary",$C93*(AA49),IF($B$80="Secondary",$C93*(AA48),0)))</f>
        <v>0</v>
      </c>
      <c r="AB92" s="195" t="n">
        <f aca="false">IF($B$80="Transmission",$C93*(AB50),IF($B$80="Primary",$C93*(AB49),IF($B$80="Secondary",$C93*(AB48),0)))</f>
        <v>0</v>
      </c>
      <c r="AC92" s="195" t="n">
        <f aca="false">IF($B$80="Transmission",$C93*(AC50),IF($B$80="Primary",$C93*(AC49),IF($B$80="Secondary",$C93*(AC48),0)))</f>
        <v>0</v>
      </c>
      <c r="AD92" s="195" t="n">
        <f aca="false">IF($B$80="Transmission",$C93*(AD50),IF($B$80="Primary",$C93*(AD49),IF($B$80="Secondary",$C93*(AD48),0)))</f>
        <v>0</v>
      </c>
      <c r="AE92" s="195" t="n">
        <f aca="false">IF($B$80="Transmission",$C93*(AE50),IF($B$80="Primary",$C93*(AE49),IF($B$80="Secondary",$C93*(AE48),0)))</f>
        <v>0</v>
      </c>
    </row>
    <row r="93" customFormat="false" ht="12.75" hidden="false" customHeight="false" outlineLevel="0" collapsed="false">
      <c r="A93" s="195" t="s">
        <v>85</v>
      </c>
      <c r="B93" s="196" t="str">
        <f aca="false">B90</f>
        <v>Annual</v>
      </c>
      <c r="C93" s="197" t="n">
        <f aca="false">B78</f>
        <v>317903.1112189</v>
      </c>
      <c r="D93" s="195" t="n">
        <f aca="false">IF($B$80="Transmission",$C93*(D54),IF($B$80="Primary",$C93*(D53),IF($B$80="Secondary",$C93*(D52),0)))</f>
        <v>0</v>
      </c>
      <c r="E93" s="195" t="n">
        <f aca="false">IF($B$80="Transmission",$C93*(E54),IF($B$80="Primary",$C93*(E53),IF($B$80="Secondary",$C93*(E52),0)))</f>
        <v>0</v>
      </c>
      <c r="F93" s="195" t="n">
        <f aca="false">IF($B$80="Transmission",$C93*(F54),IF($B$80="Primary",$C93*(F53),IF($B$80="Secondary",$C93*(F52),0)))</f>
        <v>0</v>
      </c>
      <c r="G93" s="195" t="n">
        <f aca="false">IF($B$80="Transmission",$C93*(G54),IF($B$80="Primary",$C93*(G53),IF($B$80="Secondary",$C93*(G52),0)))</f>
        <v>0</v>
      </c>
      <c r="H93" s="195" t="n">
        <f aca="false">IF($B$80="Transmission",$C93*(H54),IF($B$80="Primary",$C93*(H53),IF($B$80="Secondary",$C93*(H52),0)))</f>
        <v>0</v>
      </c>
      <c r="I93" s="195" t="n">
        <f aca="false">IF($B$80="Transmission",$C93*(I54),IF($B$80="Primary",$C93*(I53),IF($B$80="Secondary",$C93*(I52),0)))</f>
        <v>0</v>
      </c>
      <c r="J93" s="195" t="n">
        <f aca="false">IF($B$80="Transmission",$C93*(J54),IF($B$80="Primary",$C93*(J53),IF($B$80="Secondary",$C93*(J52),0)))</f>
        <v>0</v>
      </c>
      <c r="K93" s="195" t="n">
        <f aca="false">IF($B$80="Transmission",$C93*(K54),IF($B$80="Primary",$C93*(K53),IF($B$80="Secondary",$C93*(K52),0)))</f>
        <v>0</v>
      </c>
      <c r="L93" s="195" t="n">
        <f aca="false">IF($B$80="Transmission",$C93*(L54),IF($B$80="Primary",$C93*(L53),IF($B$80="Secondary",$C93*(L52),0)))</f>
        <v>0</v>
      </c>
      <c r="M93" s="195" t="n">
        <f aca="false">IF($B$80="Transmission",$C93*(M54),IF($B$80="Primary",$C93*(M53),IF($B$80="Secondary",$C93*(M52),0)))</f>
        <v>0</v>
      </c>
      <c r="N93" s="195" t="n">
        <f aca="false">IF($B$80="Transmission",$C93*(N54),IF($B$80="Primary",$C93*(N53),IF($B$80="Secondary",$C93*(N52),0)))</f>
        <v>0</v>
      </c>
      <c r="O93" s="6"/>
    </row>
    <row r="94" customFormat="false" ht="12.75" hidden="false" customHeight="false" outlineLevel="0" collapsed="false">
      <c r="A94" s="163" t="s">
        <v>86</v>
      </c>
      <c r="B94" s="193" t="str">
        <f aca="false">B93</f>
        <v>Annual</v>
      </c>
      <c r="C94" s="192"/>
      <c r="D94" s="163" t="n">
        <f aca="false">SUM(D86:D91)</f>
        <v>4166.75</v>
      </c>
      <c r="E94" s="163" t="n">
        <f aca="false">SUM(E86:E90)</f>
        <v>4166.75</v>
      </c>
      <c r="F94" s="163" t="n">
        <f aca="false">SUM(F86:F90)</f>
        <v>4166.75</v>
      </c>
      <c r="G94" s="163" t="n">
        <f aca="false">SUM(G86:G90)</f>
        <v>4166.75</v>
      </c>
      <c r="H94" s="163" t="n">
        <f aca="false">SUM(H86:H90)</f>
        <v>4166.75</v>
      </c>
      <c r="I94" s="163" t="n">
        <f aca="false">SUM(I86:I90)</f>
        <v>4166.75</v>
      </c>
      <c r="J94" s="163" t="n">
        <f aca="false">SUM(J86:J90)</f>
        <v>4166.75</v>
      </c>
      <c r="K94" s="163" t="n">
        <f aca="false">SUM(K86:K90)</f>
        <v>4347.35</v>
      </c>
      <c r="L94" s="163" t="n">
        <f aca="false">SUM(L86:L90)</f>
        <v>4347.35</v>
      </c>
      <c r="M94" s="163" t="n">
        <f aca="false">SUM(M86:M90)</f>
        <v>4347.35</v>
      </c>
      <c r="N94" s="163" t="n">
        <f aca="false">SUM(N86:N90)</f>
        <v>4347.35</v>
      </c>
      <c r="O94" s="6"/>
    </row>
    <row r="95" customFormat="false" ht="15" hidden="false" customHeight="false" outlineLevel="0" collapsed="false">
      <c r="A95" s="163" t="s">
        <v>87</v>
      </c>
      <c r="B95" s="193" t="str">
        <f aca="false">B94</f>
        <v>Annual</v>
      </c>
      <c r="C95" s="192"/>
      <c r="D95" s="198" t="n">
        <f aca="false">D92+D93</f>
        <v>161.81268361042</v>
      </c>
      <c r="E95" s="198" t="n">
        <f aca="false">E92+E93</f>
        <v>161.81268361042</v>
      </c>
      <c r="F95" s="198" t="n">
        <f aca="false">F92+F93</f>
        <v>161.81268361042</v>
      </c>
      <c r="G95" s="198" t="n">
        <f aca="false">G92+G93</f>
        <v>161.81268361042</v>
      </c>
      <c r="H95" s="198" t="n">
        <f aca="false">H92+H93</f>
        <v>161.81268361042</v>
      </c>
      <c r="I95" s="163" t="n">
        <f aca="false">I92+I93</f>
        <v>161.81268361042</v>
      </c>
      <c r="J95" s="163" t="n">
        <f aca="false">J92+J93</f>
        <v>161.81268361042</v>
      </c>
      <c r="K95" s="163" t="n">
        <f aca="false">K92+K93</f>
        <v>161.81268361042</v>
      </c>
      <c r="L95" s="163" t="n">
        <f aca="false">L92+L93</f>
        <v>161.81268361042</v>
      </c>
      <c r="M95" s="163" t="n">
        <f aca="false">M92+M93</f>
        <v>161.81268361042</v>
      </c>
      <c r="N95" s="163" t="n">
        <f aca="false">N92+N93</f>
        <v>161.81268361042</v>
      </c>
      <c r="O95" s="6"/>
    </row>
    <row r="96" customFormat="false" ht="12.75" hidden="false" customHeight="false" outlineLevel="0" collapsed="false">
      <c r="A96" s="195" t="s">
        <v>88</v>
      </c>
      <c r="B96" s="193" t="str">
        <f aca="false">B95</f>
        <v>Annual</v>
      </c>
      <c r="C96" s="197"/>
      <c r="D96" s="199" t="n">
        <f aca="false">D94+D95</f>
        <v>4328.56268361042</v>
      </c>
      <c r="E96" s="199" t="n">
        <f aca="false">E94+E95</f>
        <v>4328.56268361042</v>
      </c>
      <c r="F96" s="199" t="n">
        <f aca="false">F94+F95</f>
        <v>4328.56268361042</v>
      </c>
      <c r="G96" s="199" t="n">
        <f aca="false">G94+G95</f>
        <v>4328.56268361042</v>
      </c>
      <c r="H96" s="199" t="n">
        <f aca="false">H94+H95</f>
        <v>4328.56268361042</v>
      </c>
      <c r="I96" s="199" t="n">
        <f aca="false">I94+I95</f>
        <v>4328.56268361042</v>
      </c>
      <c r="J96" s="199" t="n">
        <f aca="false">J94+J95</f>
        <v>4328.56268361042</v>
      </c>
      <c r="K96" s="199" t="n">
        <f aca="false">K94+K95</f>
        <v>4509.16268361042</v>
      </c>
      <c r="L96" s="199" t="n">
        <f aca="false">L94+L95</f>
        <v>4509.16268361042</v>
      </c>
      <c r="M96" s="199" t="n">
        <f aca="false">M94+M95</f>
        <v>4509.16268361042</v>
      </c>
      <c r="N96" s="199" t="n">
        <f aca="false">N94+N95</f>
        <v>4509.16268361042</v>
      </c>
      <c r="O96" s="200"/>
    </row>
    <row r="97" customFormat="false" ht="3" hidden="false" customHeight="true" outlineLevel="0" collapsed="false">
      <c r="A97" s="141"/>
      <c r="B97" s="201"/>
      <c r="C97" s="202"/>
      <c r="D97" s="195"/>
      <c r="E97" s="195"/>
      <c r="F97" s="195"/>
      <c r="G97" s="195"/>
      <c r="H97" s="195"/>
      <c r="I97" s="195"/>
      <c r="J97" s="195"/>
      <c r="K97" s="195"/>
      <c r="L97" s="195"/>
      <c r="M97" s="142"/>
      <c r="N97" s="195"/>
      <c r="O97" s="6"/>
    </row>
    <row r="98" customFormat="false" ht="12.75" hidden="false" customHeight="false" outlineLevel="0" collapsed="false">
      <c r="A98" s="4" t="s">
        <v>89</v>
      </c>
      <c r="B98" s="203" t="s">
        <v>82</v>
      </c>
      <c r="C98" s="204" t="n">
        <f aca="false">B77</f>
        <v>700</v>
      </c>
      <c r="D98" s="205" t="n">
        <f aca="false">D94/$C$98</f>
        <v>5.9525</v>
      </c>
      <c r="E98" s="205" t="n">
        <f aca="false">E94/$C$98</f>
        <v>5.9525</v>
      </c>
      <c r="F98" s="205" t="n">
        <f aca="false">F94/$C$98</f>
        <v>5.9525</v>
      </c>
      <c r="G98" s="205" t="n">
        <f aca="false">G94/$C$98</f>
        <v>5.9525</v>
      </c>
      <c r="H98" s="205" t="n">
        <f aca="false">H94/$C$98</f>
        <v>5.9525</v>
      </c>
      <c r="I98" s="205" t="n">
        <f aca="false">I94/$C$98</f>
        <v>5.9525</v>
      </c>
      <c r="J98" s="205" t="n">
        <f aca="false">J94/$C$98</f>
        <v>5.9525</v>
      </c>
      <c r="K98" s="205" t="n">
        <f aca="false">K94/$C$98</f>
        <v>6.2105</v>
      </c>
      <c r="L98" s="205" t="n">
        <f aca="false">L94/$C$98</f>
        <v>6.2105</v>
      </c>
      <c r="M98" s="205" t="n">
        <f aca="false">M94/$C$98</f>
        <v>6.2105</v>
      </c>
      <c r="N98" s="205" t="n">
        <f aca="false">N94/$C$98</f>
        <v>6.2105</v>
      </c>
      <c r="O98" s="6"/>
    </row>
    <row r="99" customFormat="false" ht="12.75" hidden="false" customHeight="false" outlineLevel="0" collapsed="false">
      <c r="A99" s="142" t="s">
        <v>90</v>
      </c>
      <c r="B99" s="206" t="str">
        <f aca="false">B98</f>
        <v>Annual</v>
      </c>
      <c r="C99" s="197" t="n">
        <f aca="false">B78</f>
        <v>317903.1112189</v>
      </c>
      <c r="D99" s="207" t="n">
        <f aca="false">D95/$C$99</f>
        <v>0.000509</v>
      </c>
      <c r="E99" s="207" t="n">
        <f aca="false">E95/$C$99</f>
        <v>0.000509</v>
      </c>
      <c r="F99" s="207" t="n">
        <f aca="false">F95/$C$99</f>
        <v>0.000509</v>
      </c>
      <c r="G99" s="207" t="n">
        <f aca="false">G95/$C$99</f>
        <v>0.000509</v>
      </c>
      <c r="H99" s="207" t="n">
        <f aca="false">H95/$C$99</f>
        <v>0.000509</v>
      </c>
      <c r="I99" s="207" t="n">
        <f aca="false">I95/$C$99</f>
        <v>0.000509</v>
      </c>
      <c r="J99" s="207" t="n">
        <f aca="false">J95/$C$99</f>
        <v>0.000509</v>
      </c>
      <c r="K99" s="207" t="n">
        <f aca="false">K95/$C$99</f>
        <v>0.000509</v>
      </c>
      <c r="L99" s="207" t="n">
        <f aca="false">L95/$C$99</f>
        <v>0.000509</v>
      </c>
      <c r="M99" s="207" t="n">
        <f aca="false">M95/$C$99</f>
        <v>0.000509</v>
      </c>
      <c r="N99" s="207" t="n">
        <f aca="false">N95/$C$99</f>
        <v>0.000509</v>
      </c>
      <c r="O99" s="6"/>
    </row>
    <row r="100" customFormat="false" ht="12.75" hidden="false" customHeight="false" outlineLevel="0" collapsed="false">
      <c r="A100" s="208" t="s">
        <v>91</v>
      </c>
      <c r="B100" s="209" t="str">
        <f aca="false">B86</f>
        <v>Annual</v>
      </c>
      <c r="C100" s="210" t="n">
        <f aca="false">B78</f>
        <v>317903.1112189</v>
      </c>
      <c r="D100" s="211" t="n">
        <f aca="false">D96/$C$100</f>
        <v>0.0136159808786202</v>
      </c>
      <c r="E100" s="211" t="n">
        <f aca="false">E96/$C$100</f>
        <v>0.0136159808786202</v>
      </c>
      <c r="F100" s="211" t="n">
        <f aca="false">F96/$C$100</f>
        <v>0.0136159808786202</v>
      </c>
      <c r="G100" s="211" t="n">
        <f aca="false">G96/$C$100</f>
        <v>0.0136159808786202</v>
      </c>
      <c r="H100" s="211" t="n">
        <f aca="false">H96/$C$100</f>
        <v>0.0136159808786202</v>
      </c>
      <c r="I100" s="212" t="n">
        <f aca="false">I96/$C$100</f>
        <v>0.0136159808786202</v>
      </c>
      <c r="J100" s="212" t="n">
        <f aca="false">J96/$C$100</f>
        <v>0.0136159808786202</v>
      </c>
      <c r="K100" s="212" t="n">
        <f aca="false">K96/$C$100</f>
        <v>0.0141840784958708</v>
      </c>
      <c r="L100" s="212" t="n">
        <f aca="false">L96/$C$100</f>
        <v>0.0141840784958708</v>
      </c>
      <c r="M100" s="212" t="n">
        <f aca="false">M96/$C$100</f>
        <v>0.0141840784958708</v>
      </c>
      <c r="N100" s="212" t="n">
        <f aca="false">N96/$C$100</f>
        <v>0.0141840784958708</v>
      </c>
      <c r="O100" s="6"/>
    </row>
    <row r="101" customFormat="false" ht="12.75" hidden="false" customHeight="false" outlineLevel="0" collapsed="false">
      <c r="A101" s="4"/>
      <c r="B101" s="213"/>
      <c r="C101" s="214"/>
      <c r="D101" s="214"/>
      <c r="E101" s="214"/>
      <c r="F101" s="214"/>
      <c r="G101" s="214"/>
      <c r="H101" s="214"/>
      <c r="I101" s="214"/>
      <c r="J101" s="214"/>
      <c r="K101" s="214"/>
      <c r="L101" s="214"/>
      <c r="M101" s="214"/>
      <c r="N101" s="214"/>
      <c r="O101" s="6"/>
    </row>
    <row r="102" customFormat="false" ht="12.75" hidden="false" customHeight="false" outlineLevel="0" collapsed="false">
      <c r="A102" s="215" t="s">
        <v>92</v>
      </c>
      <c r="B102" s="136" t="s">
        <v>93</v>
      </c>
      <c r="C102" s="216"/>
      <c r="D102" s="216"/>
      <c r="E102" s="216"/>
      <c r="F102" s="216"/>
      <c r="G102" s="216"/>
      <c r="H102" s="216"/>
      <c r="I102" s="216"/>
      <c r="J102" s="216"/>
      <c r="K102" s="216"/>
      <c r="L102" s="216"/>
      <c r="M102" s="216"/>
      <c r="N102" s="216"/>
      <c r="O102" s="6"/>
    </row>
    <row r="103" customFormat="false" ht="12.75" hidden="false" customHeight="false" outlineLevel="0" collapsed="false">
      <c r="A103" s="215"/>
      <c r="B103" s="136" t="s">
        <v>94</v>
      </c>
      <c r="C103" s="216"/>
      <c r="D103" s="216"/>
      <c r="E103" s="217"/>
      <c r="F103" s="216"/>
      <c r="G103" s="216"/>
      <c r="H103" s="216"/>
      <c r="I103" s="216"/>
      <c r="J103" s="216"/>
      <c r="K103" s="216"/>
      <c r="L103" s="216"/>
      <c r="M103" s="216"/>
      <c r="N103" s="216"/>
      <c r="O103" s="6"/>
    </row>
    <row r="104" customFormat="false" ht="12.75" hidden="false" customHeight="false" outlineLevel="0" collapsed="false">
      <c r="A104" s="142"/>
      <c r="B104" s="218" t="s">
        <v>95</v>
      </c>
      <c r="C104" s="2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16"/>
    </row>
    <row r="109" customFormat="false" ht="12.75" hidden="false" customHeight="false" outlineLevel="0" collapsed="false">
      <c r="I109" s="5"/>
      <c r="K109" s="5"/>
    </row>
    <row r="110" customFormat="false" ht="12.75" hidden="false" customHeight="false" outlineLevel="0" collapsed="false">
      <c r="I110" s="5"/>
      <c r="K110" s="5"/>
    </row>
    <row r="111" customFormat="false" ht="12.75" hidden="false" customHeight="false" outlineLevel="0" collapsed="false">
      <c r="I111" s="5"/>
      <c r="K111" s="5"/>
    </row>
    <row r="112" customFormat="false" ht="12.75" hidden="false" customHeight="false" outlineLevel="0" collapsed="false">
      <c r="I112" s="5"/>
      <c r="K112" s="5"/>
    </row>
    <row r="113" customFormat="false" ht="12.75" hidden="false" customHeight="false" outlineLevel="0" collapsed="false">
      <c r="I113" s="5"/>
      <c r="K113" s="5"/>
    </row>
    <row r="114" customFormat="false" ht="12.75" hidden="false" customHeight="false" outlineLevel="0" collapsed="false">
      <c r="I114" s="5"/>
      <c r="K114" s="5"/>
    </row>
    <row r="115" customFormat="false" ht="12.75" hidden="false" customHeight="false" outlineLevel="0" collapsed="false">
      <c r="I115" s="5"/>
      <c r="K115" s="5"/>
    </row>
    <row r="116" customFormat="false" ht="12.75" hidden="false" customHeight="false" outlineLevel="0" collapsed="false">
      <c r="I116" s="5"/>
      <c r="K116" s="5"/>
    </row>
    <row r="117" customFormat="false" ht="12.75" hidden="false" customHeight="false" outlineLevel="0" collapsed="false">
      <c r="I117" s="5"/>
      <c r="K117" s="5"/>
    </row>
    <row r="118" customFormat="false" ht="12.75" hidden="false" customHeight="false" outlineLevel="0" collapsed="false">
      <c r="I118" s="5"/>
      <c r="K118" s="5"/>
    </row>
    <row r="119" customFormat="false" ht="12.75" hidden="false" customHeight="false" outlineLevel="0" collapsed="false">
      <c r="I119" s="5"/>
      <c r="K119" s="5"/>
    </row>
    <row r="120" customFormat="false" ht="12.75" hidden="false" customHeight="false" outlineLevel="0" collapsed="false">
      <c r="I120" s="5"/>
      <c r="K120" s="5"/>
    </row>
    <row r="121" customFormat="false" ht="12.75" hidden="false" customHeight="false" outlineLevel="0" collapsed="false">
      <c r="I121" s="5"/>
      <c r="K121" s="5"/>
    </row>
    <row r="122" customFormat="false" ht="12.75" hidden="false" customHeight="false" outlineLevel="0" collapsed="false">
      <c r="I122" s="5"/>
      <c r="K122" s="5"/>
    </row>
    <row r="124" customFormat="false" ht="12.75" hidden="false" customHeight="false" outlineLevel="0" collapsed="false">
      <c r="I124" s="5"/>
      <c r="K124" s="5"/>
    </row>
    <row r="125" customFormat="false" ht="12.75" hidden="false" customHeight="false" outlineLevel="0" collapsed="false">
      <c r="I125" s="5"/>
      <c r="K125" s="5"/>
    </row>
    <row r="127" customFormat="false" ht="12.75" hidden="false" customHeight="false" outlineLevel="0" collapsed="false">
      <c r="I127" s="5"/>
      <c r="K127" s="5"/>
    </row>
    <row r="128" customFormat="false" ht="12.75" hidden="false" customHeight="false" outlineLevel="0" collapsed="false">
      <c r="I128" s="5"/>
      <c r="K128" s="5"/>
    </row>
    <row r="129" customFormat="false" ht="12.75" hidden="false" customHeight="false" outlineLevel="0" collapsed="false">
      <c r="I129" s="5"/>
      <c r="K129" s="5"/>
    </row>
    <row r="130" customFormat="false" ht="12.75" hidden="false" customHeight="false" outlineLevel="0" collapsed="false">
      <c r="I130" s="5"/>
      <c r="K130" s="5"/>
    </row>
    <row r="137" customFormat="false" ht="12.75" hidden="false" customHeight="false" outlineLevel="0" collapsed="false">
      <c r="I137" s="5"/>
      <c r="K137" s="5"/>
    </row>
    <row r="138" customFormat="false" ht="3.95" hidden="false" customHeight="true" outlineLevel="0" collapsed="false">
      <c r="F138" s="219"/>
      <c r="G138" s="219"/>
      <c r="H138" s="219"/>
      <c r="I138" s="219"/>
      <c r="J138" s="219"/>
      <c r="K138" s="219"/>
      <c r="L138" s="219"/>
    </row>
    <row r="139" customFormat="false" ht="12.75" hidden="false" customHeight="false" outlineLevel="0" collapsed="false">
      <c r="F139" s="219"/>
      <c r="G139" s="219"/>
      <c r="H139" s="219"/>
      <c r="I139" s="219"/>
      <c r="J139" s="219"/>
      <c r="K139" s="219"/>
      <c r="L139" s="219"/>
    </row>
    <row r="140" customFormat="false" ht="12.75" hidden="false" customHeight="false" outlineLevel="0" collapsed="false">
      <c r="F140" s="219"/>
      <c r="G140" s="219"/>
      <c r="H140" s="219"/>
      <c r="I140" s="219"/>
      <c r="J140" s="219"/>
      <c r="K140" s="219"/>
      <c r="L140" s="219"/>
    </row>
    <row r="141" customFormat="false" ht="3.95" hidden="false" customHeight="true" outlineLevel="0" collapsed="false">
      <c r="A141" s="219"/>
      <c r="B141" s="219"/>
      <c r="C141" s="219"/>
      <c r="D141" s="219"/>
      <c r="E141" s="219"/>
      <c r="F141" s="219"/>
      <c r="G141" s="219"/>
      <c r="H141" s="219"/>
      <c r="I141" s="219"/>
      <c r="J141" s="219"/>
      <c r="K141" s="219"/>
      <c r="L141" s="219"/>
    </row>
    <row r="142" customFormat="false" ht="24" hidden="false" customHeight="true" outlineLevel="0" collapsed="false"/>
    <row r="143" customFormat="false" ht="6" hidden="false" customHeight="true" outlineLevel="0" collapsed="false">
      <c r="I143" s="5"/>
      <c r="K143" s="5"/>
    </row>
    <row r="144" customFormat="false" ht="12.75" hidden="false" customHeight="false" outlineLevel="0" collapsed="false">
      <c r="I144" s="5"/>
      <c r="K144" s="5"/>
    </row>
    <row r="145" customFormat="false" ht="12.75" hidden="false" customHeight="false" outlineLevel="0" collapsed="false">
      <c r="I145" s="5"/>
      <c r="K145" s="5"/>
    </row>
    <row r="146" customFormat="false" ht="12.75" hidden="false" customHeight="false" outlineLevel="0" collapsed="false">
      <c r="I146" s="5"/>
      <c r="K146" s="5"/>
    </row>
    <row r="147" customFormat="false" ht="12.75" hidden="false" customHeight="false" outlineLevel="0" collapsed="false">
      <c r="I147" s="5"/>
      <c r="K147" s="5"/>
    </row>
    <row r="148" customFormat="false" ht="12.75" hidden="false" customHeight="false" outlineLevel="0" collapsed="false">
      <c r="I148" s="5"/>
      <c r="K148" s="5"/>
    </row>
    <row r="149" customFormat="false" ht="12.75" hidden="false" customHeight="false" outlineLevel="0" collapsed="false">
      <c r="B149" s="1" t="s">
        <v>63</v>
      </c>
      <c r="I149" s="5"/>
      <c r="K149" s="5"/>
    </row>
    <row r="150" customFormat="false" ht="12.75" hidden="false" customHeight="false" outlineLevel="0" collapsed="false">
      <c r="I150" s="5"/>
      <c r="K150" s="5"/>
    </row>
    <row r="151" customFormat="false" ht="12.75" hidden="false" customHeight="false" outlineLevel="0" collapsed="false">
      <c r="I151" s="5"/>
      <c r="K151" s="5"/>
    </row>
    <row r="152" customFormat="false" ht="12.75" hidden="false" customHeight="false" outlineLevel="0" collapsed="false">
      <c r="I152" s="5"/>
      <c r="K152" s="5"/>
    </row>
    <row r="153" customFormat="false" ht="12.75" hidden="false" customHeight="false" outlineLevel="0" collapsed="false">
      <c r="I153" s="5"/>
      <c r="K153" s="5"/>
    </row>
    <row r="155" customFormat="false" ht="12.75" hidden="false" customHeight="false" outlineLevel="0" collapsed="false">
      <c r="I155" s="5"/>
      <c r="K155" s="5"/>
    </row>
    <row r="156" customFormat="false" ht="12.75" hidden="false" customHeight="false" outlineLevel="0" collapsed="false">
      <c r="I156" s="5"/>
      <c r="K156" s="5"/>
    </row>
    <row r="157" customFormat="false" ht="12.75" hidden="false" customHeight="false" outlineLevel="0" collapsed="false">
      <c r="I157" s="5"/>
      <c r="K157" s="5"/>
    </row>
    <row r="158" customFormat="false" ht="12.75" hidden="false" customHeight="false" outlineLevel="0" collapsed="false">
      <c r="I158" s="5"/>
      <c r="K158" s="5"/>
    </row>
    <row r="159" customFormat="false" ht="12.75" hidden="false" customHeight="false" outlineLevel="0" collapsed="false">
      <c r="I159" s="5"/>
      <c r="K159" s="5"/>
    </row>
    <row r="171" customFormat="false" ht="12" hidden="false" customHeight="true" outlineLevel="0" collapsed="false"/>
    <row r="176" customFormat="false" ht="6" hidden="false" customHeight="true" outlineLevel="0" collapsed="false"/>
    <row r="179" customFormat="false" ht="6" hidden="false" customHeight="true" outlineLevel="0" collapsed="false"/>
    <row r="180" customFormat="false" ht="12" hidden="false" customHeight="true" outlineLevel="0" collapsed="false"/>
    <row r="181" customFormat="false" ht="12" hidden="false" customHeight="true" outlineLevel="0" collapsed="false"/>
    <row r="182" customFormat="false" ht="12" hidden="false" customHeight="true" outlineLevel="0" collapsed="false"/>
    <row r="183" customFormat="false" ht="12" hidden="false" customHeight="true" outlineLevel="0" collapsed="false"/>
    <row r="205" customFormat="false" ht="12.75" hidden="false" customHeight="false" outlineLevel="0" collapsed="false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  <c r="IQ205" s="3"/>
      <c r="IR205" s="3"/>
      <c r="IS205" s="3"/>
      <c r="IT205" s="3"/>
      <c r="IU205" s="3"/>
      <c r="IV205" s="3"/>
      <c r="IW205" s="3"/>
    </row>
    <row r="270" customFormat="false" ht="6" hidden="false" customHeight="true" outlineLevel="0" collapsed="false"/>
  </sheetData>
  <mergeCells count="2">
    <mergeCell ref="A6:H6"/>
    <mergeCell ref="D82:H82"/>
  </mergeCells>
  <printOptions headings="false" gridLines="false" gridLinesSet="true" horizontalCentered="false" verticalCentered="false"/>
  <pageMargins left="0.9" right="0.9" top="0.9" bottom="0.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74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K79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E49" activeCellId="0" sqref="E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34.56"/>
    <col collapsed="false" customWidth="true" hidden="false" outlineLevel="0" max="5" min="5" style="0" width="13.28"/>
  </cols>
  <sheetData>
    <row r="2" customFormat="false" ht="12.75" hidden="false" customHeight="false" outlineLevel="0" collapsed="false">
      <c r="B2" s="0" t="n">
        <v>1</v>
      </c>
      <c r="E2" s="1" t="s">
        <v>5</v>
      </c>
      <c r="F2" s="1" t="s">
        <v>11</v>
      </c>
      <c r="G2" s="1" t="s">
        <v>14</v>
      </c>
      <c r="H2" s="1" t="s">
        <v>19</v>
      </c>
      <c r="I2" s="1" t="s">
        <v>25</v>
      </c>
      <c r="J2" s="1" t="s">
        <v>28</v>
      </c>
      <c r="K2" s="1" t="s">
        <v>36</v>
      </c>
    </row>
    <row r="3" customFormat="false" ht="12.75" hidden="false" customHeight="false" outlineLevel="0" collapsed="false">
      <c r="B3" s="0" t="n">
        <v>2</v>
      </c>
      <c r="C3" s="0" t="s">
        <v>96</v>
      </c>
      <c r="D3" s="0" t="s">
        <v>97</v>
      </c>
      <c r="E3" s="0" t="n">
        <v>2.57</v>
      </c>
      <c r="F3" s="0" t="n">
        <v>8.31</v>
      </c>
      <c r="G3" s="0" t="n">
        <v>5.43</v>
      </c>
      <c r="H3" s="0" t="n">
        <v>4</v>
      </c>
      <c r="I3" s="0" t="n">
        <v>1.08</v>
      </c>
      <c r="J3" s="0" t="n">
        <v>24.9</v>
      </c>
      <c r="K3" s="0" t="n">
        <v>4.76</v>
      </c>
    </row>
    <row r="4" customFormat="false" ht="12.75" hidden="false" customHeight="false" outlineLevel="0" collapsed="false">
      <c r="B4" s="0" t="n">
        <v>3</v>
      </c>
      <c r="D4" s="0" t="s">
        <v>98</v>
      </c>
      <c r="E4" s="0" t="n">
        <v>2.54</v>
      </c>
      <c r="F4" s="0" t="n">
        <v>46</v>
      </c>
      <c r="G4" s="0" t="n">
        <v>117.58</v>
      </c>
      <c r="H4" s="0" t="n">
        <v>4.14</v>
      </c>
      <c r="I4" s="0" t="n">
        <v>2.82</v>
      </c>
      <c r="J4" s="0" t="n">
        <v>0</v>
      </c>
      <c r="K4" s="0" t="n">
        <v>6.15</v>
      </c>
    </row>
    <row r="5" customFormat="false" ht="12.75" hidden="false" customHeight="false" outlineLevel="0" collapsed="false">
      <c r="B5" s="0" t="n">
        <v>4</v>
      </c>
      <c r="D5" s="0" t="s">
        <v>99</v>
      </c>
      <c r="E5" s="0" t="n">
        <v>2.39</v>
      </c>
      <c r="F5" s="0" t="n">
        <v>995.79</v>
      </c>
      <c r="G5" s="0" t="n">
        <v>1181.91</v>
      </c>
      <c r="H5" s="0" t="n">
        <v>3.52</v>
      </c>
      <c r="I5" s="0" t="n">
        <v>175.93</v>
      </c>
      <c r="J5" s="0" t="n">
        <v>1715.21</v>
      </c>
      <c r="K5" s="0" t="n">
        <v>7.15</v>
      </c>
    </row>
    <row r="6" customFormat="false" ht="12.75" hidden="false" customHeight="false" outlineLevel="0" collapsed="false">
      <c r="B6" s="0" t="n">
        <v>5</v>
      </c>
      <c r="C6" s="0" t="s">
        <v>100</v>
      </c>
      <c r="D6" s="0" t="s">
        <v>101</v>
      </c>
      <c r="E6" s="0" t="n">
        <v>8.98</v>
      </c>
      <c r="F6" s="0" t="n">
        <v>13.24</v>
      </c>
      <c r="G6" s="0" t="n">
        <v>120.35</v>
      </c>
      <c r="H6" s="0" t="n">
        <v>7.94</v>
      </c>
      <c r="I6" s="0" t="n">
        <v>18.62</v>
      </c>
      <c r="J6" s="0" t="n">
        <v>16.65</v>
      </c>
      <c r="K6" s="0" t="n">
        <v>12.29</v>
      </c>
    </row>
    <row r="7" customFormat="false" ht="12.75" hidden="false" customHeight="false" outlineLevel="0" collapsed="false">
      <c r="B7" s="0" t="n">
        <v>6</v>
      </c>
      <c r="D7" s="0" t="s">
        <v>102</v>
      </c>
      <c r="E7" s="0" t="n">
        <v>8.98</v>
      </c>
      <c r="F7" s="0" t="n">
        <v>13.24</v>
      </c>
      <c r="G7" s="0" t="n">
        <v>32.8</v>
      </c>
      <c r="H7" s="0" t="n">
        <v>7.94</v>
      </c>
      <c r="I7" s="0" t="n">
        <v>18.62</v>
      </c>
      <c r="J7" s="0" t="n">
        <v>16.65</v>
      </c>
      <c r="K7" s="0" t="n">
        <v>12.29</v>
      </c>
    </row>
    <row r="8" customFormat="false" ht="12.75" hidden="false" customHeight="false" outlineLevel="0" collapsed="false">
      <c r="B8" s="0" t="n">
        <v>7</v>
      </c>
      <c r="D8" s="0" t="s">
        <v>103</v>
      </c>
      <c r="E8" s="0" t="n">
        <v>88.02</v>
      </c>
      <c r="F8" s="0" t="n">
        <v>391.96</v>
      </c>
      <c r="G8" s="0" t="n">
        <v>32.8</v>
      </c>
      <c r="H8" s="0" t="n">
        <v>44.15</v>
      </c>
      <c r="I8" s="0" t="n">
        <v>30.41</v>
      </c>
      <c r="J8" s="0" t="n">
        <v>41.55</v>
      </c>
      <c r="K8" s="0" t="n">
        <v>59.86</v>
      </c>
    </row>
    <row r="9" customFormat="false" ht="12.75" hidden="false" customHeight="false" outlineLevel="0" collapsed="false">
      <c r="B9" s="0" t="n">
        <v>8</v>
      </c>
      <c r="D9" s="0" t="s">
        <v>104</v>
      </c>
      <c r="E9" s="0" t="n">
        <v>88.02</v>
      </c>
      <c r="F9" s="0" t="n">
        <f aca="false">+F8</f>
        <v>391.96</v>
      </c>
      <c r="G9" s="0" t="n">
        <v>120.35</v>
      </c>
      <c r="H9" s="0" t="n">
        <f aca="false">+H8</f>
        <v>44.15</v>
      </c>
      <c r="I9" s="0" t="n">
        <v>30.41</v>
      </c>
      <c r="J9" s="0" t="n">
        <v>41.55</v>
      </c>
      <c r="K9" s="0" t="n">
        <f aca="false">+K8</f>
        <v>59.86</v>
      </c>
    </row>
    <row r="10" customFormat="false" ht="12.75" hidden="false" customHeight="false" outlineLevel="0" collapsed="false">
      <c r="B10" s="0" t="n">
        <v>9</v>
      </c>
      <c r="D10" s="0" t="s">
        <v>99</v>
      </c>
      <c r="E10" s="0" t="n">
        <v>1164.25</v>
      </c>
      <c r="F10" s="0" t="n">
        <v>2922.62</v>
      </c>
      <c r="G10" s="0" t="n">
        <v>120.35</v>
      </c>
      <c r="H10" s="0" t="n">
        <v>1034.28</v>
      </c>
      <c r="I10" s="0" t="n">
        <v>5491.23</v>
      </c>
      <c r="J10" s="0" t="n">
        <v>294.79</v>
      </c>
      <c r="K10" s="0" t="n">
        <v>250</v>
      </c>
    </row>
    <row r="11" customFormat="false" ht="12.75" hidden="false" customHeight="false" outlineLevel="0" collapsed="false">
      <c r="B11" s="0" t="n">
        <v>10</v>
      </c>
      <c r="C11" s="0" t="s">
        <v>26</v>
      </c>
      <c r="D11" s="0" t="s">
        <v>101</v>
      </c>
      <c r="E11" s="0" t="n">
        <v>1.38</v>
      </c>
      <c r="F11" s="0" t="n">
        <v>0.91</v>
      </c>
      <c r="G11" s="0" t="n">
        <v>1.34</v>
      </c>
      <c r="H11" s="0" t="n">
        <v>1.6</v>
      </c>
      <c r="I11" s="0" t="n">
        <v>1.19</v>
      </c>
      <c r="J11" s="0" t="n">
        <v>1.47</v>
      </c>
      <c r="K11" s="0" t="n">
        <v>1.38</v>
      </c>
    </row>
    <row r="12" customFormat="false" ht="12.75" hidden="false" customHeight="false" outlineLevel="0" collapsed="false">
      <c r="B12" s="0" t="n">
        <v>11</v>
      </c>
      <c r="D12" s="0" t="s">
        <v>102</v>
      </c>
      <c r="E12" s="0" t="n">
        <v>0.97</v>
      </c>
      <c r="F12" s="0" t="n">
        <v>0.91</v>
      </c>
      <c r="G12" s="0" t="n">
        <v>1.03</v>
      </c>
      <c r="H12" s="0" t="n">
        <v>0.69</v>
      </c>
      <c r="I12" s="0" t="n">
        <v>1.03</v>
      </c>
      <c r="J12" s="0" t="n">
        <v>1.19</v>
      </c>
      <c r="K12" s="0" t="n">
        <v>0.94</v>
      </c>
    </row>
    <row r="13" customFormat="false" ht="12.75" hidden="false" customHeight="false" outlineLevel="0" collapsed="false">
      <c r="B13" s="0" t="n">
        <v>12</v>
      </c>
      <c r="D13" s="0" t="s">
        <v>103</v>
      </c>
      <c r="E13" s="0" t="n">
        <v>1.38</v>
      </c>
      <c r="F13" s="0" t="n">
        <v>0.99</v>
      </c>
      <c r="G13" s="0" t="n">
        <v>1.29</v>
      </c>
      <c r="H13" s="0" t="n">
        <v>1.62</v>
      </c>
      <c r="I13" s="0" t="n">
        <v>1.24</v>
      </c>
      <c r="J13" s="0" t="n">
        <v>1.43</v>
      </c>
      <c r="K13" s="0" t="n">
        <v>1.38</v>
      </c>
    </row>
    <row r="14" customFormat="false" ht="12.75" hidden="false" customHeight="false" outlineLevel="0" collapsed="false">
      <c r="B14" s="0" t="n">
        <v>13</v>
      </c>
      <c r="D14" s="0" t="s">
        <v>104</v>
      </c>
      <c r="E14" s="0" t="n">
        <v>2.07</v>
      </c>
      <c r="F14" s="0" t="n">
        <v>0.99</v>
      </c>
      <c r="G14" s="0" t="n">
        <v>1.33</v>
      </c>
      <c r="H14" s="0" t="n">
        <v>1.27</v>
      </c>
      <c r="I14" s="0" t="n">
        <v>1.28</v>
      </c>
      <c r="J14" s="0" t="n">
        <v>0.93</v>
      </c>
      <c r="K14" s="0" t="n">
        <v>2.13</v>
      </c>
    </row>
    <row r="15" customFormat="false" ht="12.75" hidden="false" customHeight="false" outlineLevel="0" collapsed="false">
      <c r="B15" s="0" t="n">
        <v>14</v>
      </c>
      <c r="D15" s="0" t="s">
        <v>99</v>
      </c>
      <c r="E15" s="0" t="n">
        <v>1.38</v>
      </c>
      <c r="F15" s="0" t="n">
        <v>1.08</v>
      </c>
      <c r="G15" s="0" t="n">
        <v>1.31</v>
      </c>
      <c r="H15" s="0" t="n">
        <v>1.62</v>
      </c>
      <c r="I15" s="0" t="n">
        <v>1.28</v>
      </c>
      <c r="J15" s="0" t="n">
        <v>1.06</v>
      </c>
      <c r="K15" s="0" t="n">
        <v>1.38</v>
      </c>
    </row>
    <row r="16" customFormat="false" ht="12.75" hidden="false" customHeight="false" outlineLevel="0" collapsed="false">
      <c r="B16" s="0" t="n">
        <v>15</v>
      </c>
      <c r="C16" s="0" t="s">
        <v>105</v>
      </c>
      <c r="D16" s="0" t="s">
        <v>97</v>
      </c>
      <c r="E16" s="0" t="n">
        <v>3.27</v>
      </c>
      <c r="F16" s="0" t="n">
        <v>4.25</v>
      </c>
      <c r="G16" s="0" t="n">
        <v>3.26</v>
      </c>
      <c r="H16" s="0" t="n">
        <v>2.78</v>
      </c>
      <c r="I16" s="0" t="n">
        <v>6.05</v>
      </c>
      <c r="J16" s="0" t="n">
        <v>3.55</v>
      </c>
      <c r="K16" s="0" t="n">
        <v>2.93</v>
      </c>
    </row>
    <row r="17" customFormat="false" ht="12.75" hidden="false" customHeight="false" outlineLevel="0" collapsed="false">
      <c r="B17" s="0" t="n">
        <v>16</v>
      </c>
      <c r="D17" s="0" t="s">
        <v>98</v>
      </c>
      <c r="E17" s="0" t="n">
        <v>2.62</v>
      </c>
      <c r="F17" s="0" t="n">
        <v>2.59</v>
      </c>
      <c r="G17" s="0" t="n">
        <v>3.04</v>
      </c>
      <c r="H17" s="0" t="n">
        <v>2.33</v>
      </c>
      <c r="I17" s="0" t="n">
        <v>6.35</v>
      </c>
      <c r="J17" s="0" t="n">
        <v>2.96</v>
      </c>
      <c r="K17" s="0" t="n">
        <v>1.79</v>
      </c>
    </row>
    <row r="18" customFormat="false" ht="12.75" hidden="false" customHeight="false" outlineLevel="0" collapsed="false">
      <c r="B18" s="0" t="n">
        <v>17</v>
      </c>
      <c r="D18" s="0" t="s">
        <v>99</v>
      </c>
      <c r="E18" s="0" t="n">
        <v>0.12</v>
      </c>
      <c r="F18" s="0" t="n">
        <v>0</v>
      </c>
      <c r="G18" s="0" t="n">
        <v>0.32</v>
      </c>
      <c r="H18" s="0" t="n">
        <v>0.04</v>
      </c>
      <c r="I18" s="0" t="n">
        <v>0.13</v>
      </c>
      <c r="J18" s="0" t="n">
        <v>0.82</v>
      </c>
      <c r="K18" s="0" t="n">
        <v>0.12</v>
      </c>
    </row>
    <row r="19" customFormat="false" ht="12.75" hidden="false" customHeight="false" outlineLevel="0" collapsed="false">
      <c r="B19" s="0" t="n">
        <v>18</v>
      </c>
      <c r="C19" s="0" t="s">
        <v>106</v>
      </c>
      <c r="D19" s="0" t="s">
        <v>97</v>
      </c>
      <c r="F19" s="0" t="n">
        <v>0.073</v>
      </c>
      <c r="J19" s="0" t="n">
        <v>0.044</v>
      </c>
    </row>
    <row r="20" customFormat="false" ht="12.75" hidden="false" customHeight="false" outlineLevel="0" collapsed="false">
      <c r="B20" s="0" t="n">
        <v>19</v>
      </c>
      <c r="D20" s="0" t="s">
        <v>98</v>
      </c>
      <c r="F20" s="0" t="n">
        <v>0.069</v>
      </c>
      <c r="J20" s="0" t="n">
        <v>0.045</v>
      </c>
    </row>
    <row r="21" customFormat="false" ht="12.75" hidden="false" customHeight="false" outlineLevel="0" collapsed="false">
      <c r="B21" s="0" t="n">
        <v>20</v>
      </c>
      <c r="D21" s="0" t="s">
        <v>99</v>
      </c>
      <c r="F21" s="0" t="n">
        <v>0.000129</v>
      </c>
      <c r="J21" s="0" t="n">
        <v>0.046</v>
      </c>
    </row>
    <row r="22" customFormat="false" ht="12.75" hidden="false" customHeight="false" outlineLevel="0" collapsed="false">
      <c r="B22" s="0" t="n">
        <v>21</v>
      </c>
      <c r="C22" s="0" t="s">
        <v>107</v>
      </c>
      <c r="D22" s="0" t="s">
        <v>97</v>
      </c>
      <c r="E22" s="0" t="n">
        <v>0.000509</v>
      </c>
      <c r="F22" s="0" t="n">
        <v>0.000512</v>
      </c>
      <c r="G22" s="0" t="n">
        <v>0.000505</v>
      </c>
      <c r="H22" s="0" t="n">
        <v>0.000494</v>
      </c>
      <c r="I22" s="0" t="n">
        <v>0.000503</v>
      </c>
      <c r="J22" s="0" t="n">
        <v>0.000504</v>
      </c>
      <c r="K22" s="0" t="n">
        <v>0.000505</v>
      </c>
    </row>
    <row r="23" customFormat="false" ht="12.75" hidden="false" customHeight="false" outlineLevel="0" collapsed="false">
      <c r="B23" s="0" t="n">
        <v>22</v>
      </c>
      <c r="D23" s="0" t="s">
        <v>98</v>
      </c>
      <c r="E23" s="0" t="n">
        <v>0.000489</v>
      </c>
      <c r="F23" s="0" t="n">
        <v>0.000499</v>
      </c>
      <c r="G23" s="0" t="n">
        <v>0.000493</v>
      </c>
      <c r="H23" s="0" t="n">
        <v>0.000476</v>
      </c>
      <c r="I23" s="0" t="n">
        <v>0.000496</v>
      </c>
      <c r="J23" s="0" t="n">
        <v>0.00049</v>
      </c>
      <c r="K23" s="0" t="n">
        <v>0.000479</v>
      </c>
    </row>
    <row r="24" customFormat="false" ht="12.75" hidden="false" customHeight="false" outlineLevel="0" collapsed="false">
      <c r="B24" s="0" t="n">
        <v>23</v>
      </c>
      <c r="D24" s="0" t="s">
        <v>99</v>
      </c>
      <c r="E24" s="0" t="n">
        <v>0.00048</v>
      </c>
      <c r="F24" s="0" t="n">
        <v>0.00048</v>
      </c>
      <c r="G24" s="0" t="n">
        <v>0.000488</v>
      </c>
      <c r="H24" s="0" t="n">
        <v>0.000458</v>
      </c>
      <c r="I24" s="0" t="n">
        <v>0.000481</v>
      </c>
      <c r="J24" s="0" t="n">
        <v>0.000481</v>
      </c>
      <c r="K24" s="0" t="n">
        <v>0.000473</v>
      </c>
    </row>
    <row r="25" customFormat="false" ht="12.75" hidden="false" customHeight="false" outlineLevel="0" collapsed="false">
      <c r="B25" s="0" t="n">
        <v>24</v>
      </c>
      <c r="C25" s="0" t="s">
        <v>108</v>
      </c>
      <c r="D25" s="0" t="s">
        <v>97</v>
      </c>
      <c r="E25" s="0" t="n">
        <v>0</v>
      </c>
      <c r="F25" s="0" t="n">
        <v>0</v>
      </c>
      <c r="G25" s="0" t="n">
        <v>0</v>
      </c>
      <c r="H25" s="0" t="n">
        <v>0</v>
      </c>
      <c r="I25" s="0" t="n">
        <v>0</v>
      </c>
      <c r="J25" s="0" t="n">
        <v>0</v>
      </c>
      <c r="K25" s="0" t="n">
        <v>0</v>
      </c>
    </row>
    <row r="26" customFormat="false" ht="12.75" hidden="false" customHeight="false" outlineLevel="0" collapsed="false">
      <c r="B26" s="0" t="n">
        <v>25</v>
      </c>
      <c r="D26" s="0" t="s">
        <v>98</v>
      </c>
      <c r="E26" s="0" t="n">
        <v>0</v>
      </c>
      <c r="F26" s="0" t="n">
        <v>0</v>
      </c>
      <c r="G26" s="0" t="n">
        <v>0</v>
      </c>
      <c r="H26" s="0" t="n">
        <v>0</v>
      </c>
      <c r="I26" s="0" t="n">
        <v>0</v>
      </c>
      <c r="J26" s="0" t="n">
        <v>0</v>
      </c>
      <c r="K26" s="0" t="n">
        <v>0</v>
      </c>
    </row>
    <row r="27" customFormat="false" ht="12.75" hidden="false" customHeight="false" outlineLevel="0" collapsed="false">
      <c r="B27" s="0" t="n">
        <v>26</v>
      </c>
      <c r="D27" s="0" t="s">
        <v>99</v>
      </c>
      <c r="E27" s="0" t="n">
        <v>0.002276</v>
      </c>
      <c r="F27" s="0" t="n">
        <v>0.001838</v>
      </c>
      <c r="H27" s="0" t="n">
        <v>0.001026</v>
      </c>
      <c r="I27" s="0" t="n">
        <v>0.001175</v>
      </c>
      <c r="K27" s="0" t="n">
        <v>0.000884</v>
      </c>
    </row>
    <row r="28" customFormat="false" ht="12.75" hidden="false" customHeight="false" outlineLevel="0" collapsed="false">
      <c r="C28" s="0" t="s">
        <v>109</v>
      </c>
      <c r="D28" s="43" t="s">
        <v>17</v>
      </c>
      <c r="E28" s="220" t="n">
        <f aca="false">-(0.001108*730)*'Rate Estimator'!B14*0-0.258</f>
        <v>-0.258</v>
      </c>
    </row>
    <row r="29" customFormat="false" ht="12.75" hidden="false" customHeight="false" outlineLevel="0" collapsed="false">
      <c r="D29" s="43" t="s">
        <v>22</v>
      </c>
      <c r="E29" s="220" t="n">
        <v>-0.232</v>
      </c>
      <c r="F29" s="221"/>
      <c r="G29" s="221"/>
      <c r="H29" s="221"/>
      <c r="I29" s="221"/>
      <c r="J29" s="221"/>
      <c r="K29" s="221"/>
    </row>
    <row r="30" customFormat="false" ht="12.75" hidden="false" customHeight="false" outlineLevel="0" collapsed="false">
      <c r="D30" s="43" t="s">
        <v>27</v>
      </c>
      <c r="E30" s="220" t="n">
        <v>-0.047</v>
      </c>
      <c r="F30" s="221"/>
      <c r="G30" s="221"/>
      <c r="H30" s="221"/>
      <c r="I30" s="221"/>
      <c r="J30" s="221"/>
      <c r="K30" s="221"/>
    </row>
    <row r="31" customFormat="false" ht="12.75" hidden="false" customHeight="false" outlineLevel="0" collapsed="false">
      <c r="D31" s="0" t="s">
        <v>12</v>
      </c>
      <c r="E31" s="0" t="n">
        <v>0</v>
      </c>
      <c r="F31" s="221"/>
      <c r="G31" s="221"/>
      <c r="H31" s="221"/>
      <c r="I31" s="221"/>
      <c r="J31" s="221"/>
      <c r="K31" s="221"/>
    </row>
    <row r="32" customFormat="false" ht="12.75" hidden="false" customHeight="false" outlineLevel="0" collapsed="false">
      <c r="D32" s="43" t="s">
        <v>29</v>
      </c>
      <c r="E32" s="220" t="n">
        <v>-1.083</v>
      </c>
      <c r="F32" s="221"/>
      <c r="G32" s="221"/>
      <c r="H32" s="221"/>
      <c r="I32" s="221"/>
      <c r="J32" s="221"/>
      <c r="K32" s="221"/>
    </row>
    <row r="33" customFormat="false" ht="12.75" hidden="false" customHeight="false" outlineLevel="0" collapsed="false">
      <c r="D33" s="43" t="s">
        <v>31</v>
      </c>
      <c r="E33" s="220" t="n">
        <v>-1.207</v>
      </c>
      <c r="F33" s="221"/>
      <c r="G33" s="221"/>
      <c r="H33" s="221"/>
      <c r="I33" s="221"/>
      <c r="J33" s="221"/>
      <c r="K33" s="221"/>
    </row>
    <row r="34" customFormat="false" ht="12.75" hidden="false" customHeight="false" outlineLevel="0" collapsed="false">
      <c r="D34" s="43" t="s">
        <v>32</v>
      </c>
      <c r="E34" s="220" t="n">
        <v>-1.087</v>
      </c>
      <c r="F34" s="221"/>
      <c r="G34" s="221"/>
      <c r="H34" s="221"/>
      <c r="I34" s="221"/>
      <c r="J34" s="221"/>
      <c r="K34" s="221"/>
    </row>
    <row r="35" customFormat="false" ht="12.75" hidden="false" customHeight="false" outlineLevel="0" collapsed="false">
      <c r="D35" s="59" t="s">
        <v>37</v>
      </c>
      <c r="E35" s="220" t="n">
        <v>-1.002</v>
      </c>
      <c r="F35" s="221"/>
      <c r="G35" s="221"/>
      <c r="H35" s="221"/>
      <c r="I35" s="221"/>
      <c r="J35" s="221"/>
      <c r="K35" s="221"/>
    </row>
    <row r="36" customFormat="false" ht="12.75" hidden="false" customHeight="false" outlineLevel="0" collapsed="false">
      <c r="D36" s="43" t="s">
        <v>40</v>
      </c>
      <c r="E36" s="220" t="n">
        <v>-1.175</v>
      </c>
      <c r="F36" s="221"/>
      <c r="G36" s="221"/>
      <c r="H36" s="221"/>
      <c r="I36" s="221"/>
      <c r="J36" s="221"/>
      <c r="K36" s="221"/>
    </row>
    <row r="37" customFormat="false" ht="12.75" hidden="false" customHeight="false" outlineLevel="0" collapsed="false">
      <c r="D37" s="43" t="s">
        <v>43</v>
      </c>
      <c r="E37" s="220" t="n">
        <v>-1.356</v>
      </c>
      <c r="F37" s="221"/>
      <c r="G37" s="221"/>
      <c r="H37" s="221"/>
      <c r="I37" s="221"/>
      <c r="J37" s="221"/>
      <c r="K37" s="221"/>
    </row>
    <row r="38" customFormat="false" ht="12.75" hidden="false" customHeight="false" outlineLevel="0" collapsed="false">
      <c r="D38" s="59" t="s">
        <v>110</v>
      </c>
      <c r="E38" s="220" t="n">
        <v>-0.131</v>
      </c>
      <c r="F38" s="221"/>
      <c r="G38" s="221"/>
      <c r="H38" s="221"/>
      <c r="I38" s="221"/>
      <c r="J38" s="221"/>
      <c r="K38" s="221"/>
    </row>
    <row r="39" customFormat="false" ht="12.75" hidden="false" customHeight="false" outlineLevel="0" collapsed="false">
      <c r="D39" s="59" t="s">
        <v>111</v>
      </c>
      <c r="E39" s="220" t="n">
        <v>-0.544</v>
      </c>
      <c r="F39" s="221"/>
      <c r="G39" s="221"/>
      <c r="H39" s="221"/>
      <c r="I39" s="221"/>
      <c r="J39" s="221"/>
      <c r="K39" s="221"/>
    </row>
    <row r="40" customFormat="false" ht="12.75" hidden="false" customHeight="false" outlineLevel="0" collapsed="false">
      <c r="D40" s="59" t="s">
        <v>112</v>
      </c>
      <c r="E40" s="220" t="n">
        <v>-1.36</v>
      </c>
      <c r="F40" s="221"/>
      <c r="G40" s="221"/>
      <c r="H40" s="221"/>
      <c r="I40" s="221"/>
      <c r="J40" s="221"/>
      <c r="K40" s="221"/>
    </row>
    <row r="41" customFormat="false" ht="12.75" hidden="false" customHeight="false" outlineLevel="0" collapsed="false">
      <c r="C41" s="0" t="s">
        <v>113</v>
      </c>
      <c r="D41" s="43" t="s">
        <v>17</v>
      </c>
      <c r="E41" s="0" t="n">
        <f aca="false">0.006686*730*'Rate Estimator'!B14*0+1.954</f>
        <v>1.954</v>
      </c>
      <c r="F41" s="221"/>
      <c r="G41" s="221"/>
      <c r="H41" s="221"/>
      <c r="I41" s="221"/>
      <c r="J41" s="221"/>
      <c r="K41" s="221"/>
    </row>
    <row r="42" customFormat="false" ht="12.75" hidden="false" customHeight="false" outlineLevel="0" collapsed="false">
      <c r="D42" s="43" t="s">
        <v>22</v>
      </c>
      <c r="E42" s="0" t="n">
        <v>1.058</v>
      </c>
      <c r="F42" s="221"/>
      <c r="G42" s="221"/>
      <c r="H42" s="221"/>
      <c r="I42" s="221"/>
      <c r="J42" s="221"/>
      <c r="K42" s="221"/>
    </row>
    <row r="43" customFormat="false" ht="12.75" hidden="false" customHeight="false" outlineLevel="0" collapsed="false">
      <c r="D43" s="43" t="s">
        <v>27</v>
      </c>
      <c r="E43" s="0" t="n">
        <v>1.138</v>
      </c>
      <c r="F43" s="221"/>
      <c r="G43" s="221"/>
      <c r="H43" s="221"/>
      <c r="I43" s="221"/>
      <c r="J43" s="221"/>
      <c r="K43" s="221"/>
    </row>
    <row r="44" customFormat="false" ht="12.75" hidden="false" customHeight="false" outlineLevel="0" collapsed="false">
      <c r="D44" s="0" t="s">
        <v>12</v>
      </c>
      <c r="E44" s="220" t="n">
        <v>0</v>
      </c>
      <c r="F44" s="221"/>
      <c r="G44" s="221"/>
      <c r="H44" s="221"/>
      <c r="I44" s="221"/>
      <c r="J44" s="221"/>
      <c r="K44" s="221"/>
    </row>
    <row r="45" customFormat="false" ht="12.75" hidden="false" customHeight="false" outlineLevel="0" collapsed="false">
      <c r="D45" s="43" t="s">
        <v>29</v>
      </c>
      <c r="E45" s="0" t="n">
        <v>0.569</v>
      </c>
      <c r="F45" s="221"/>
      <c r="G45" s="221"/>
      <c r="H45" s="221"/>
      <c r="I45" s="221"/>
      <c r="J45" s="221"/>
      <c r="K45" s="221"/>
    </row>
    <row r="46" customFormat="false" ht="12.75" hidden="false" customHeight="false" outlineLevel="0" collapsed="false">
      <c r="D46" s="43" t="s">
        <v>31</v>
      </c>
      <c r="E46" s="0" t="n">
        <v>0.442</v>
      </c>
      <c r="F46" s="221"/>
      <c r="G46" s="221"/>
      <c r="H46" s="221"/>
      <c r="I46" s="221"/>
      <c r="J46" s="221"/>
      <c r="K46" s="221"/>
    </row>
    <row r="47" customFormat="false" ht="12.75" hidden="false" customHeight="false" outlineLevel="0" collapsed="false">
      <c r="D47" s="43" t="s">
        <v>32</v>
      </c>
      <c r="E47" s="0" t="n">
        <v>0.583</v>
      </c>
      <c r="F47" s="221"/>
      <c r="G47" s="221"/>
      <c r="H47" s="221"/>
      <c r="I47" s="221"/>
      <c r="J47" s="221"/>
      <c r="K47" s="221"/>
    </row>
    <row r="48" customFormat="false" ht="12.75" hidden="false" customHeight="false" outlineLevel="0" collapsed="false">
      <c r="D48" s="59" t="s">
        <v>37</v>
      </c>
      <c r="E48" s="0" t="n">
        <v>0.923</v>
      </c>
      <c r="F48" s="221"/>
      <c r="G48" s="221"/>
      <c r="H48" s="221"/>
      <c r="I48" s="221"/>
      <c r="J48" s="221"/>
      <c r="K48" s="221"/>
    </row>
    <row r="49" customFormat="false" ht="12.75" hidden="false" customHeight="false" outlineLevel="0" collapsed="false">
      <c r="D49" s="43" t="s">
        <v>40</v>
      </c>
      <c r="E49" s="0" t="n">
        <v>0.539</v>
      </c>
      <c r="F49" s="221"/>
      <c r="G49" s="221"/>
      <c r="H49" s="221"/>
      <c r="I49" s="221"/>
      <c r="J49" s="221"/>
      <c r="K49" s="221"/>
    </row>
    <row r="50" customFormat="false" ht="12.75" hidden="false" customHeight="false" outlineLevel="0" collapsed="false">
      <c r="D50" s="43" t="s">
        <v>43</v>
      </c>
      <c r="E50" s="0" t="n">
        <v>0.214</v>
      </c>
      <c r="F50" s="221"/>
      <c r="G50" s="221"/>
      <c r="H50" s="221"/>
      <c r="I50" s="221"/>
      <c r="J50" s="221"/>
      <c r="K50" s="221"/>
    </row>
    <row r="51" customFormat="false" ht="12.75" hidden="false" customHeight="false" outlineLevel="0" collapsed="false">
      <c r="D51" s="59" t="s">
        <v>110</v>
      </c>
      <c r="E51" s="0" t="n">
        <v>0.178</v>
      </c>
      <c r="F51" s="221"/>
      <c r="G51" s="221"/>
      <c r="H51" s="221"/>
      <c r="I51" s="221"/>
      <c r="J51" s="221"/>
      <c r="K51" s="221"/>
    </row>
    <row r="52" customFormat="false" ht="12.75" hidden="false" customHeight="false" outlineLevel="0" collapsed="false">
      <c r="D52" s="59" t="s">
        <v>111</v>
      </c>
      <c r="E52" s="0" t="n">
        <v>0.168</v>
      </c>
      <c r="F52" s="221"/>
      <c r="G52" s="221"/>
      <c r="H52" s="221"/>
      <c r="I52" s="221"/>
      <c r="J52" s="221"/>
      <c r="K52" s="221"/>
    </row>
    <row r="53" customFormat="false" ht="12.75" hidden="false" customHeight="false" outlineLevel="0" collapsed="false">
      <c r="D53" s="59" t="s">
        <v>112</v>
      </c>
      <c r="E53" s="0" t="n">
        <v>0.212</v>
      </c>
      <c r="F53" s="221"/>
      <c r="G53" s="221"/>
      <c r="H53" s="221"/>
      <c r="I53" s="221"/>
      <c r="J53" s="221"/>
      <c r="K53" s="221"/>
    </row>
    <row r="56" customFormat="false" ht="12.75" hidden="false" customHeight="false" outlineLevel="0" collapsed="false">
      <c r="B56" s="80" t="s">
        <v>50</v>
      </c>
      <c r="C56" s="93" t="s">
        <v>51</v>
      </c>
    </row>
    <row r="57" customFormat="false" ht="12.75" hidden="false" customHeight="false" outlineLevel="0" collapsed="false">
      <c r="B57" s="84" t="s">
        <v>15</v>
      </c>
      <c r="C57" s="85"/>
    </row>
    <row r="58" customFormat="false" ht="12.75" hidden="false" customHeight="false" outlineLevel="0" collapsed="false">
      <c r="B58" s="88" t="s">
        <v>20</v>
      </c>
      <c r="C58" s="85"/>
    </row>
    <row r="59" customFormat="false" ht="12.75" hidden="false" customHeight="false" outlineLevel="0" collapsed="false">
      <c r="B59" s="88" t="s">
        <v>26</v>
      </c>
      <c r="C59" s="81"/>
    </row>
    <row r="60" customFormat="false" ht="12.75" hidden="false" customHeight="false" outlineLevel="0" collapsed="false">
      <c r="B60" s="73" t="s">
        <v>52</v>
      </c>
      <c r="C60" s="78" t="s">
        <v>53</v>
      </c>
    </row>
    <row r="61" customFormat="false" ht="12.75" hidden="false" customHeight="false" outlineLevel="0" collapsed="false">
      <c r="B61" s="77" t="s">
        <v>15</v>
      </c>
      <c r="C61" s="20"/>
    </row>
    <row r="62" customFormat="false" ht="12.75" hidden="false" customHeight="false" outlineLevel="0" collapsed="false">
      <c r="B62" s="77" t="s">
        <v>20</v>
      </c>
      <c r="C62" s="20"/>
    </row>
    <row r="63" customFormat="false" ht="12.75" hidden="false" customHeight="false" outlineLevel="0" collapsed="false">
      <c r="B63" s="77" t="s">
        <v>26</v>
      </c>
      <c r="C63" s="89"/>
    </row>
    <row r="64" customFormat="false" ht="12.75" hidden="false" customHeight="false" outlineLevel="0" collapsed="false">
      <c r="B64" s="80" t="s">
        <v>54</v>
      </c>
      <c r="C64" s="101" t="s">
        <v>55</v>
      </c>
    </row>
    <row r="65" customFormat="false" ht="12.75" hidden="false" customHeight="false" outlineLevel="0" collapsed="false">
      <c r="B65" s="84" t="s">
        <v>15</v>
      </c>
      <c r="C65" s="85"/>
    </row>
    <row r="66" customFormat="false" ht="12.75" hidden="false" customHeight="false" outlineLevel="0" collapsed="false">
      <c r="B66" s="88" t="s">
        <v>20</v>
      </c>
      <c r="C66" s="85"/>
    </row>
    <row r="67" customFormat="false" ht="12.75" hidden="false" customHeight="false" outlineLevel="0" collapsed="false">
      <c r="B67" s="88" t="s">
        <v>26</v>
      </c>
      <c r="C67" s="81"/>
    </row>
    <row r="68" customFormat="false" ht="12.75" hidden="false" customHeight="false" outlineLevel="0" collapsed="false">
      <c r="B68" s="73" t="s">
        <v>56</v>
      </c>
      <c r="C68" s="78" t="s">
        <v>57</v>
      </c>
    </row>
    <row r="69" customFormat="false" ht="12.75" hidden="false" customHeight="false" outlineLevel="0" collapsed="false">
      <c r="B69" s="77"/>
      <c r="C69" s="20"/>
    </row>
    <row r="70" customFormat="false" ht="12.75" hidden="false" customHeight="false" outlineLevel="0" collapsed="false">
      <c r="B70" s="77"/>
      <c r="C70" s="20"/>
    </row>
    <row r="71" customFormat="false" ht="12.75" hidden="false" customHeight="false" outlineLevel="0" collapsed="false">
      <c r="B71" s="107"/>
      <c r="C71" s="78"/>
    </row>
    <row r="72" customFormat="false" ht="12.75" hidden="false" customHeight="false" outlineLevel="0" collapsed="false">
      <c r="B72" s="108" t="s">
        <v>58</v>
      </c>
      <c r="C72" s="93" t="s">
        <v>59</v>
      </c>
    </row>
    <row r="73" customFormat="false" ht="12.75" hidden="false" customHeight="false" outlineLevel="0" collapsed="false">
      <c r="B73" s="88" t="s">
        <v>15</v>
      </c>
      <c r="C73" s="111"/>
    </row>
    <row r="74" customFormat="false" ht="12.75" hidden="false" customHeight="false" outlineLevel="0" collapsed="false">
      <c r="B74" s="88" t="s">
        <v>20</v>
      </c>
      <c r="C74" s="114"/>
    </row>
    <row r="75" customFormat="false" ht="12.75" hidden="false" customHeight="false" outlineLevel="0" collapsed="false">
      <c r="B75" s="88" t="s">
        <v>26</v>
      </c>
      <c r="C75" s="115"/>
    </row>
    <row r="76" customFormat="false" ht="12.75" hidden="false" customHeight="false" outlineLevel="0" collapsed="false">
      <c r="B76" s="116" t="s">
        <v>61</v>
      </c>
      <c r="C76" s="117" t="s">
        <v>62</v>
      </c>
    </row>
    <row r="77" customFormat="false" ht="12.75" hidden="false" customHeight="false" outlineLevel="0" collapsed="false">
      <c r="B77" s="77" t="s">
        <v>15</v>
      </c>
      <c r="C77" s="119"/>
    </row>
    <row r="78" customFormat="false" ht="12.75" hidden="false" customHeight="false" outlineLevel="0" collapsed="false">
      <c r="B78" s="77" t="s">
        <v>20</v>
      </c>
      <c r="C78" s="119"/>
    </row>
    <row r="79" customFormat="false" ht="12.75" hidden="false" customHeight="false" outlineLevel="0" collapsed="false">
      <c r="B79" s="77" t="s">
        <v>26</v>
      </c>
      <c r="C79" s="11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1998-07-20T18:25:15Z</dcterms:created>
  <dc:creator>rbachmei</dc:creator>
  <dc:description/>
  <dc:language>en-US</dc:language>
  <cp:lastModifiedBy>kfarrar</cp:lastModifiedBy>
  <cp:lastPrinted>2001-08-24T18:33:37Z</cp:lastPrinted>
  <dcterms:modified xsi:type="dcterms:W3CDTF">2001-09-27T18:27:25Z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