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thods" sheetId="1" state="visible" r:id="rId3"/>
    <sheet name="Raw Data" sheetId="2" state="visible" r:id="rId4"/>
    <sheet name="Summary" sheetId="3" state="visible" r:id="rId5"/>
    <sheet name="Fuel" sheetId="4" state="visible" r:id="rId6"/>
    <sheet name="Turnbacks" sheetId="5" state="visible" r:id="rId7"/>
  </sheets>
  <definedNames>
    <definedName function="false" hidden="false" name="ABHEAT" vbProcedure="false">Fuel!$C$20</definedName>
    <definedName function="false" hidden="false" name="CHIP" vbProcedure="false">Fuel!$C$17</definedName>
    <definedName function="false" hidden="false" name="CORN" vbProcedure="false">Fuel!$C$11</definedName>
    <definedName function="false" hidden="false" name="EDA" vbProcedure="false">Fuel!$C$7</definedName>
    <definedName function="false" hidden="false" name="EHER" vbProcedure="false">Fuel!$C$18</definedName>
    <definedName function="false" hidden="false" name="EMER" vbProcedure="false">Fuel!$C$9</definedName>
    <definedName function="false" hidden="false" name="IROQ" vbProcedure="false">Fuel!$C$14</definedName>
    <definedName function="false" hidden="false" name="MDA" vbProcedure="false">Fuel!$C$4</definedName>
    <definedName function="false" hidden="false" name="NAPI" vbProcedure="false">Fuel!$C$16</definedName>
    <definedName function="false" hidden="false" name="NDA" vbProcedure="false">Fuel!$C$6</definedName>
    <definedName function="false" hidden="false" name="NIAG" vbProcedure="false">Fuel!$C$10</definedName>
    <definedName function="false" hidden="false" name="PHIL" vbProcedure="false">Fuel!$C$13</definedName>
    <definedName function="false" hidden="false" name="SABR" vbProcedure="false">Fuel!$C$12</definedName>
    <definedName function="false" hidden="false" name="SASKHEAT" vbProcedure="false">Fuel!$C$21</definedName>
    <definedName function="false" hidden="false" name="SPRU" vbProcedure="false">Fuel!$C$8</definedName>
    <definedName function="false" hidden="false" name="SSDA" vbProcedure="false">Fuel!$C$3</definedName>
    <definedName function="false" hidden="false" name="STCL" vbProcedure="false">Fuel!$C$15</definedName>
    <definedName function="false" hidden="false" name="WDA" vbProcedure="false">Fuel!$C$5</definedName>
  </definedNames>
  <calcPr iterateCount="100" refMode="A1" iterate="false" iterateDelta="0.001"/>
  <pivotCaches>
    <pivotCache cacheId="1" r:id="rId9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<sst xmlns="http://schemas.openxmlformats.org/spreadsheetml/2006/main" count="2021" uniqueCount="489">
  <si>
    <r>
      <rPr>
        <sz val="10"/>
        <rFont val="Arial"/>
        <family val="0"/>
      </rPr>
      <t xml:space="preserve">1. Using the </t>
    </r>
    <r>
      <rPr>
        <b val="true"/>
        <sz val="10"/>
        <rFont val="Arial"/>
        <family val="2"/>
      </rPr>
      <t xml:space="preserve">ACE</t>
    </r>
    <r>
      <rPr>
        <sz val="10"/>
        <rFont val="Arial"/>
        <family val="0"/>
      </rPr>
      <t xml:space="preserve"> program in Acrobat, extract the ODE tables (both domestic and export = near 400 lines) from TC website into the 6 pages.</t>
    </r>
  </si>
  <si>
    <t xml:space="preserve">2. Paste these pages into the next tab (RAW DATA)</t>
  </si>
  <si>
    <t xml:space="preserve">3. Sort out anything that doesn't have EMPRESS as the receipt point</t>
  </si>
  <si>
    <t xml:space="preserve">   ie.</t>
  </si>
  <si>
    <t xml:space="preserve">CENTRA GAS ONTARIO INC.</t>
  </si>
  <si>
    <t xml:space="preserve">FT</t>
  </si>
  <si>
    <t xml:space="preserve">Empress</t>
  </si>
  <si>
    <t xml:space="preserve">WDA</t>
  </si>
  <si>
    <t xml:space="preserve">COCHRANE POWER CORPORATION</t>
  </si>
  <si>
    <t xml:space="preserve">NDA</t>
  </si>
  <si>
    <t xml:space="preserve">DOMTAR INC.</t>
  </si>
  <si>
    <t xml:space="preserve">4. Paste the values into the Data to Date tab carefully (ie don't overwrite the yellow section, which coverts the numbers to usable dates)</t>
  </si>
  <si>
    <t xml:space="preserve">5. Paste to Date Ready tab</t>
  </si>
  <si>
    <t xml:space="preserve">6. Fix Fuels on Data Ready tab (ie sort by Destination first).</t>
  </si>
  <si>
    <t xml:space="preserve">TransCanada PipeLines Limited</t>
  </si>
  <si>
    <t xml:space="preserve">Updated to</t>
  </si>
  <si>
    <t xml:space="preserve">Shipper</t>
  </si>
  <si>
    <t xml:space="preserve">Execution Date</t>
  </si>
  <si>
    <t xml:space="preserve">Start Date</t>
  </si>
  <si>
    <t xml:space="preserve">End Date</t>
  </si>
  <si>
    <t xml:space="preserve">Service</t>
  </si>
  <si>
    <t xml:space="preserve">Contract Demand (GJ/D)</t>
  </si>
  <si>
    <t xml:space="preserve">Operating Demand (GJ/D)</t>
  </si>
  <si>
    <t xml:space="preserve">Receipt Point</t>
  </si>
  <si>
    <t xml:space="preserve">Delivery Area</t>
  </si>
  <si>
    <t xml:space="preserve">Execution</t>
  </si>
  <si>
    <t xml:space="preserve">Start</t>
  </si>
  <si>
    <t xml:space="preserve">End</t>
  </si>
  <si>
    <t xml:space="preserve">Iden</t>
  </si>
  <si>
    <t xml:space="preserve">Fuel</t>
  </si>
  <si>
    <t xml:space="preserve">100% Western (w/fuel)</t>
  </si>
  <si>
    <t xml:space="preserve">Volume (MMcf/d)</t>
  </si>
  <si>
    <t xml:space="preserve">Fuel Volume (GJ)</t>
  </si>
  <si>
    <t xml:space="preserve">Fuel Volume (MMc/fd)</t>
  </si>
  <si>
    <t xml:space="preserve">KANNGAZ ENERGY MARKETING,</t>
  </si>
  <si>
    <t xml:space="preserve">10722</t>
  </si>
  <si>
    <t xml:space="preserve">EDA</t>
  </si>
  <si>
    <t xml:space="preserve">11061</t>
  </si>
  <si>
    <t xml:space="preserve">BP CANADA ENERGY COMPANY</t>
  </si>
  <si>
    <t xml:space="preserve">2437</t>
  </si>
  <si>
    <t xml:space="preserve">CDA</t>
  </si>
  <si>
    <t xml:space="preserve">ISH ENERGY LTD.</t>
  </si>
  <si>
    <t xml:space="preserve">5381</t>
  </si>
  <si>
    <t xml:space="preserve">TRANSCANADA ENERGY LIMITED</t>
  </si>
  <si>
    <t xml:space="preserve">1977</t>
  </si>
  <si>
    <t xml:space="preserve">17202</t>
  </si>
  <si>
    <t xml:space="preserve">BURLINGTON RESOURCES CANADA ENERGY LTD.</t>
  </si>
  <si>
    <t xml:space="preserve">6620</t>
  </si>
  <si>
    <t xml:space="preserve">CANADIAN NATURAL RESOURCES BY ITS MANAGING PARTNER CANADIAN</t>
  </si>
  <si>
    <t xml:space="preserve">5398</t>
  </si>
  <si>
    <t xml:space="preserve">3900</t>
  </si>
  <si>
    <t xml:space="preserve">GULF CANADA RESOURCES LIMITED</t>
  </si>
  <si>
    <t xml:space="preserve">2291</t>
  </si>
  <si>
    <t xml:space="preserve">8683</t>
  </si>
  <si>
    <t xml:space="preserve">HUSKY OIL OPERATIONS LIMITED</t>
  </si>
  <si>
    <t xml:space="preserve">10551</t>
  </si>
  <si>
    <t xml:space="preserve">RIO ALTO EXPLORATION LTD.</t>
  </si>
  <si>
    <t xml:space="preserve">5303</t>
  </si>
  <si>
    <t xml:space="preserve">TALISMAN ENERGY INC.</t>
  </si>
  <si>
    <t xml:space="preserve">2947</t>
  </si>
  <si>
    <t xml:space="preserve">3089</t>
  </si>
  <si>
    <t xml:space="preserve">10000</t>
  </si>
  <si>
    <t xml:space="preserve">Iroq/ Wadd</t>
  </si>
  <si>
    <t xml:space="preserve">PROGAS LIMITED</t>
  </si>
  <si>
    <t xml:space="preserve">401</t>
  </si>
  <si>
    <t xml:space="preserve">Emerson 1</t>
  </si>
  <si>
    <t xml:space="preserve">23721</t>
  </si>
  <si>
    <t xml:space="preserve">28558</t>
  </si>
  <si>
    <t xml:space="preserve">25000</t>
  </si>
  <si>
    <t xml:space="preserve">TENASKA MARKETING CANADA, A DIVISION OF TMV CORP.</t>
  </si>
  <si>
    <t xml:space="preserve">3165</t>
  </si>
  <si>
    <t xml:space="preserve">Spruce</t>
  </si>
  <si>
    <t xml:space="preserve">0</t>
  </si>
  <si>
    <t xml:space="preserve">Emerson 2</t>
  </si>
  <si>
    <t xml:space="preserve">7717</t>
  </si>
  <si>
    <t xml:space="preserve">Herbert</t>
  </si>
  <si>
    <t xml:space="preserve">EL PASO MERCHANT ENERGY, L. P.</t>
  </si>
  <si>
    <t xml:space="preserve">St. Clair</t>
  </si>
  <si>
    <t xml:space="preserve">MICHELIN NORTH AMERICA (CANADA) INC.</t>
  </si>
  <si>
    <t xml:space="preserve">1526</t>
  </si>
  <si>
    <t xml:space="preserve">CANADIAN WASTE SERVICES, INC.</t>
  </si>
  <si>
    <t xml:space="preserve">151</t>
  </si>
  <si>
    <t xml:space="preserve">GREEN- LIFE PROTEINS LTD.</t>
  </si>
  <si>
    <t xml:space="preserve">83</t>
  </si>
  <si>
    <t xml:space="preserve">ROXUL INC.</t>
  </si>
  <si>
    <t xml:space="preserve">249</t>
  </si>
  <si>
    <t xml:space="preserve">UNION GAS LIMITED</t>
  </si>
  <si>
    <t xml:space="preserve">7672</t>
  </si>
  <si>
    <t xml:space="preserve">5108</t>
  </si>
  <si>
    <t xml:space="preserve">PANCANADIAN PETROLEUM LIMITED</t>
  </si>
  <si>
    <t xml:space="preserve">Dawn- Union</t>
  </si>
  <si>
    <t xml:space="preserve">NITROCHEM CORP.</t>
  </si>
  <si>
    <t xml:space="preserve">2261</t>
  </si>
  <si>
    <t xml:space="preserve">JOSEPH E. SEAGRAM &amp; SONS, LIMITED</t>
  </si>
  <si>
    <t xml:space="preserve">2400</t>
  </si>
  <si>
    <t xml:space="preserve">MDA</t>
  </si>
  <si>
    <t xml:space="preserve">MAPLE LEAF MEATS INC.</t>
  </si>
  <si>
    <t xml:space="preserve">1188</t>
  </si>
  <si>
    <t xml:space="preserve">SIMPLOT CANADA LIMITED</t>
  </si>
  <si>
    <t xml:space="preserve">2656</t>
  </si>
  <si>
    <t xml:space="preserve">TRANSGAS LIMITED</t>
  </si>
  <si>
    <t xml:space="preserve">1750</t>
  </si>
  <si>
    <t xml:space="preserve">SSDA</t>
  </si>
  <si>
    <t xml:space="preserve">DUKE ENERGY MARKETING LIMITED PARTNERSHIP</t>
  </si>
  <si>
    <t xml:space="preserve">NORANDA INC.</t>
  </si>
  <si>
    <t xml:space="preserve">2930</t>
  </si>
  <si>
    <t xml:space="preserve">1300</t>
  </si>
  <si>
    <t xml:space="preserve">THE CONSUMERS' GAS COMPANY LTD.</t>
  </si>
  <si>
    <t xml:space="preserve">15683</t>
  </si>
  <si>
    <t xml:space="preserve">26319</t>
  </si>
  <si>
    <t xml:space="preserve">28493</t>
  </si>
  <si>
    <t xml:space="preserve">CASCADES DOMINION INC.</t>
  </si>
  <si>
    <t xml:space="preserve">445</t>
  </si>
  <si>
    <t xml:space="preserve">DOW CHEMICAL CANADA INC.</t>
  </si>
  <si>
    <t xml:space="preserve">IMPERIAL OIL LIMITED</t>
  </si>
  <si>
    <t xml:space="preserve">5650</t>
  </si>
  <si>
    <t xml:space="preserve">36100</t>
  </si>
  <si>
    <t xml:space="preserve">30349</t>
  </si>
  <si>
    <t xml:space="preserve">50341</t>
  </si>
  <si>
    <t xml:space="preserve">ANADARKO CANADA CORPORATION</t>
  </si>
  <si>
    <t xml:space="preserve">10782</t>
  </si>
  <si>
    <t xml:space="preserve">16022</t>
  </si>
  <si>
    <t xml:space="preserve">Chippawa</t>
  </si>
  <si>
    <t xml:space="preserve">MURPHY OIL COMPANY LTD.</t>
  </si>
  <si>
    <t xml:space="preserve">3617</t>
  </si>
  <si>
    <t xml:space="preserve">NORTHERN STATES POWER COMPANY (MINNESOTA)</t>
  </si>
  <si>
    <t xml:space="preserve">15854</t>
  </si>
  <si>
    <t xml:space="preserve">VERMONT GAS SYSTEMS, INC.</t>
  </si>
  <si>
    <t xml:space="preserve">1000</t>
  </si>
  <si>
    <t xml:space="preserve">Philipsburg</t>
  </si>
  <si>
    <t xml:space="preserve">FALCONBRIDGE LIMITED</t>
  </si>
  <si>
    <t xml:space="preserve">STS</t>
  </si>
  <si>
    <t xml:space="preserve">2300</t>
  </si>
  <si>
    <t xml:space="preserve">Pkwy</t>
  </si>
  <si>
    <t xml:space="preserve">35806</t>
  </si>
  <si>
    <t xml:space="preserve">500</t>
  </si>
  <si>
    <t xml:space="preserve">7372</t>
  </si>
  <si>
    <t xml:space="preserve">14000</t>
  </si>
  <si>
    <t xml:space="preserve">SWDA</t>
  </si>
  <si>
    <t xml:space="preserve">3768</t>
  </si>
  <si>
    <t xml:space="preserve">Welwyn</t>
  </si>
  <si>
    <t xml:space="preserve">8396</t>
  </si>
  <si>
    <t xml:space="preserve">5438</t>
  </si>
  <si>
    <t xml:space="preserve">3699</t>
  </si>
  <si>
    <t xml:space="preserve">1713</t>
  </si>
  <si>
    <t xml:space="preserve">2471</t>
  </si>
  <si>
    <t xml:space="preserve">GAZ METROPOLITAIN AND COMPANY, LIMITED PARTNERSHIP</t>
  </si>
  <si>
    <t xml:space="preserve">125545</t>
  </si>
  <si>
    <t xml:space="preserve">136</t>
  </si>
  <si>
    <t xml:space="preserve">CANADA BRICK A DIVISION OF JANNOCK LIMITED</t>
  </si>
  <si>
    <t xml:space="preserve">271</t>
  </si>
  <si>
    <t xml:space="preserve">4334</t>
  </si>
  <si>
    <t xml:space="preserve">FEDERAL WHITE CEMENT LTD.</t>
  </si>
  <si>
    <t xml:space="preserve">ENGAGE ENERGY CANADA, L. P.</t>
  </si>
  <si>
    <t xml:space="preserve">10732</t>
  </si>
  <si>
    <t xml:space="preserve">SAFETY- KLEEN LTD.</t>
  </si>
  <si>
    <t xml:space="preserve">109</t>
  </si>
  <si>
    <t xml:space="preserve">GEORGIA- PACIFIC CANADA, INC.</t>
  </si>
  <si>
    <t xml:space="preserve">FORD MOTOR COMPANY OF CANADA LTD.</t>
  </si>
  <si>
    <t xml:space="preserve">16745</t>
  </si>
  <si>
    <t xml:space="preserve">CANADIAN GENERAL TOWER LIMITED</t>
  </si>
  <si>
    <t xml:space="preserve">826</t>
  </si>
  <si>
    <t xml:space="preserve">5709</t>
  </si>
  <si>
    <t xml:space="preserve">TRANSCANADA GAS SERVICES LIMITED</t>
  </si>
  <si>
    <t xml:space="preserve">2157</t>
  </si>
  <si>
    <t xml:space="preserve">14544</t>
  </si>
  <si>
    <t xml:space="preserve">4013</t>
  </si>
  <si>
    <t xml:space="preserve">ACCO BRANDS INC. (EAST)</t>
  </si>
  <si>
    <t xml:space="preserve">34</t>
  </si>
  <si>
    <t xml:space="preserve">Cornwall</t>
  </si>
  <si>
    <t xml:space="preserve">ACCO BRANDS INC. (WEST)</t>
  </si>
  <si>
    <t xml:space="preserve">41</t>
  </si>
  <si>
    <t xml:space="preserve">ALCOA INC.</t>
  </si>
  <si>
    <t xml:space="preserve">4591</t>
  </si>
  <si>
    <t xml:space="preserve">ANDERSON EXPLORATION LIMITED</t>
  </si>
  <si>
    <t xml:space="preserve">1212</t>
  </si>
  <si>
    <t xml:space="preserve">Niagara</t>
  </si>
  <si>
    <t xml:space="preserve">CANSTATES GAS MARKETING</t>
  </si>
  <si>
    <t xml:space="preserve">81021</t>
  </si>
  <si>
    <t xml:space="preserve">CITY OF OGDENSBURG - WATER POLLUTION CONTROL</t>
  </si>
  <si>
    <t xml:space="preserve">19</t>
  </si>
  <si>
    <t xml:space="preserve">4536</t>
  </si>
  <si>
    <t xml:space="preserve">15309</t>
  </si>
  <si>
    <t xml:space="preserve">15941</t>
  </si>
  <si>
    <t xml:space="preserve">MARATHON CANADA LIMITED</t>
  </si>
  <si>
    <t xml:space="preserve">4313</t>
  </si>
  <si>
    <t xml:space="preserve">NORTHERN STATES POWER COMPANY (WISCONSIN)</t>
  </si>
  <si>
    <t xml:space="preserve">12009</t>
  </si>
  <si>
    <t xml:space="preserve">11823</t>
  </si>
  <si>
    <t xml:space="preserve">REYNOLDS METALS COMPANY</t>
  </si>
  <si>
    <t xml:space="preserve">1613</t>
  </si>
  <si>
    <t xml:space="preserve">ST. LAWRENCE GAS COMPANY, INC.</t>
  </si>
  <si>
    <t xml:space="preserve">2073</t>
  </si>
  <si>
    <t xml:space="preserve">THE ST. LAWRENCE UNIVERSITY</t>
  </si>
  <si>
    <t xml:space="preserve">347</t>
  </si>
  <si>
    <t xml:space="preserve">8771</t>
  </si>
  <si>
    <t xml:space="preserve">27002</t>
  </si>
  <si>
    <t xml:space="preserve">8932</t>
  </si>
  <si>
    <t xml:space="preserve">UNITED HELPERS CANTON NURSING HOME INC.</t>
  </si>
  <si>
    <t xml:space="preserve">26</t>
  </si>
  <si>
    <t xml:space="preserve">UNITED HELPERS NURSING HOME INC.</t>
  </si>
  <si>
    <t xml:space="preserve">OCEAN ENERGY, INC.</t>
  </si>
  <si>
    <t xml:space="preserve">37741</t>
  </si>
  <si>
    <t xml:space="preserve">153700</t>
  </si>
  <si>
    <t xml:space="preserve">10785</t>
  </si>
  <si>
    <t xml:space="preserve">ANDROSCOGGIN ENERGY LLC</t>
  </si>
  <si>
    <t xml:space="preserve">3844</t>
  </si>
  <si>
    <t xml:space="preserve">East Hereford</t>
  </si>
  <si>
    <t xml:space="preserve">Steelman</t>
  </si>
  <si>
    <t xml:space="preserve">CANAMERA FOODS</t>
  </si>
  <si>
    <t xml:space="preserve">558</t>
  </si>
  <si>
    <t xml:space="preserve">CENTRA GAS MANITOBA INC.</t>
  </si>
  <si>
    <t xml:space="preserve">210629</t>
  </si>
  <si>
    <t xml:space="preserve">4985</t>
  </si>
  <si>
    <t xml:space="preserve">137041</t>
  </si>
  <si>
    <t xml:space="preserve">68520</t>
  </si>
  <si>
    <t xml:space="preserve">SSMDA</t>
  </si>
  <si>
    <t xml:space="preserve">11420</t>
  </si>
  <si>
    <t xml:space="preserve">1545</t>
  </si>
  <si>
    <t xml:space="preserve">13320</t>
  </si>
  <si>
    <t xml:space="preserve">2668</t>
  </si>
  <si>
    <t xml:space="preserve">2169</t>
  </si>
  <si>
    <t xml:space="preserve">187</t>
  </si>
  <si>
    <t xml:space="preserve">2249</t>
  </si>
  <si>
    <t xml:space="preserve">345621</t>
  </si>
  <si>
    <t xml:space="preserve">12397</t>
  </si>
  <si>
    <t xml:space="preserve">75205</t>
  </si>
  <si>
    <t xml:space="preserve">109873</t>
  </si>
  <si>
    <t xml:space="preserve">51504</t>
  </si>
  <si>
    <t xml:space="preserve">102009</t>
  </si>
  <si>
    <t xml:space="preserve">15520</t>
  </si>
  <si>
    <t xml:space="preserve">UTILITIES KINGSTON OF THE CITY OF KINGSTON</t>
  </si>
  <si>
    <t xml:space="preserve">1066</t>
  </si>
  <si>
    <t xml:space="preserve">6376</t>
  </si>
  <si>
    <t xml:space="preserve">ANDROSCOGGIN ENERGY, INC.</t>
  </si>
  <si>
    <t xml:space="preserve">1500</t>
  </si>
  <si>
    <t xml:space="preserve">CORAL ENERGY CANADA INC.</t>
  </si>
  <si>
    <t xml:space="preserve">27028</t>
  </si>
  <si>
    <t xml:space="preserve">Sabrevois</t>
  </si>
  <si>
    <t xml:space="preserve">8623</t>
  </si>
  <si>
    <t xml:space="preserve">9857</t>
  </si>
  <si>
    <t xml:space="preserve">9029</t>
  </si>
  <si>
    <t xml:space="preserve">7663</t>
  </si>
  <si>
    <t xml:space="preserve">26252</t>
  </si>
  <si>
    <t xml:space="preserve">79086</t>
  </si>
  <si>
    <t xml:space="preserve">7646</t>
  </si>
  <si>
    <t xml:space="preserve">45448</t>
  </si>
  <si>
    <t xml:space="preserve">CENTRA TRANSMISSION HOLDINGS INC.</t>
  </si>
  <si>
    <t xml:space="preserve">35089</t>
  </si>
  <si>
    <t xml:space="preserve">876</t>
  </si>
  <si>
    <t xml:space="preserve">15093</t>
  </si>
  <si>
    <t xml:space="preserve">16170</t>
  </si>
  <si>
    <t xml:space="preserve">30202</t>
  </si>
  <si>
    <t xml:space="preserve">7613</t>
  </si>
  <si>
    <t xml:space="preserve">1941</t>
  </si>
  <si>
    <t xml:space="preserve">16174</t>
  </si>
  <si>
    <t xml:space="preserve">2410</t>
  </si>
  <si>
    <t xml:space="preserve">16906</t>
  </si>
  <si>
    <t xml:space="preserve">97206</t>
  </si>
  <si>
    <t xml:space="preserve">13167</t>
  </si>
  <si>
    <t xml:space="preserve">200952</t>
  </si>
  <si>
    <t xml:space="preserve">3832</t>
  </si>
  <si>
    <t xml:space="preserve">4522</t>
  </si>
  <si>
    <t xml:space="preserve">7786</t>
  </si>
  <si>
    <t xml:space="preserve">16010</t>
  </si>
  <si>
    <t xml:space="preserve">CRESTAR ENERGY INC.</t>
  </si>
  <si>
    <t xml:space="preserve">LTWFS</t>
  </si>
  <si>
    <t xml:space="preserve">5275</t>
  </si>
  <si>
    <t xml:space="preserve">SEMPRA ENERGY TRADING SERVICES CORP.</t>
  </si>
  <si>
    <t xml:space="preserve">3634</t>
  </si>
  <si>
    <t xml:space="preserve">1130</t>
  </si>
  <si>
    <t xml:space="preserve">WESTCOAST POWER HOLDINGS INC.</t>
  </si>
  <si>
    <t xml:space="preserve">24350</t>
  </si>
  <si>
    <t xml:space="preserve">20353</t>
  </si>
  <si>
    <t xml:space="preserve">21584</t>
  </si>
  <si>
    <t xml:space="preserve">10773</t>
  </si>
  <si>
    <t xml:space="preserve">9510</t>
  </si>
  <si>
    <t xml:space="preserve">CANADIAN HUNTER EXPLORATION LTD.</t>
  </si>
  <si>
    <t xml:space="preserve">21375</t>
  </si>
  <si>
    <t xml:space="preserve">52273</t>
  </si>
  <si>
    <t xml:space="preserve">EL PASO MERCHANT ENERGY CANADA INC.</t>
  </si>
  <si>
    <t xml:space="preserve">6418</t>
  </si>
  <si>
    <t xml:space="preserve">8007</t>
  </si>
  <si>
    <t xml:space="preserve">INDECK- OSWEGO LIMITED PARTNERSHIP</t>
  </si>
  <si>
    <t xml:space="preserve">12873</t>
  </si>
  <si>
    <t xml:space="preserve">KCS ENERGY MANAGEMENT</t>
  </si>
  <si>
    <t xml:space="preserve">6501</t>
  </si>
  <si>
    <t xml:space="preserve">NEW YORK STATE ELECTRIC AND GAS CORPORATION</t>
  </si>
  <si>
    <t xml:space="preserve">Napierville</t>
  </si>
  <si>
    <t xml:space="preserve">13508</t>
  </si>
  <si>
    <t xml:space="preserve">20279</t>
  </si>
  <si>
    <t xml:space="preserve">25629</t>
  </si>
  <si>
    <t xml:space="preserve">12612</t>
  </si>
  <si>
    <t xml:space="preserve">GLADSTONE AUSTIN NATURAL CO- OP LTD.</t>
  </si>
  <si>
    <t xml:space="preserve">863</t>
  </si>
  <si>
    <t xml:space="preserve">IKO INDUSTRIES LTD.</t>
  </si>
  <si>
    <t xml:space="preserve">762</t>
  </si>
  <si>
    <t xml:space="preserve">KIRKLAND LAKE POWER CORP.</t>
  </si>
  <si>
    <t xml:space="preserve">18280</t>
  </si>
  <si>
    <t xml:space="preserve">49125</t>
  </si>
  <si>
    <t xml:space="preserve">ENRON CANADA CORP.</t>
  </si>
  <si>
    <t xml:space="preserve">TRANSALTA COGENERATION L. P.</t>
  </si>
  <si>
    <t xml:space="preserve">11809</t>
  </si>
  <si>
    <t xml:space="preserve">1393</t>
  </si>
  <si>
    <t xml:space="preserve">AEC MARKETING (USA) INC.</t>
  </si>
  <si>
    <t xml:space="preserve">20266</t>
  </si>
  <si>
    <t xml:space="preserve">CANADIAN FOREST OIL LTD.</t>
  </si>
  <si>
    <t xml:space="preserve">39813</t>
  </si>
  <si>
    <t xml:space="preserve">24794</t>
  </si>
  <si>
    <t xml:space="preserve">12935</t>
  </si>
  <si>
    <t xml:space="preserve">DIRECT ENERGY MARKETING LIMITED</t>
  </si>
  <si>
    <t xml:space="preserve">6445</t>
  </si>
  <si>
    <t xml:space="preserve">7764</t>
  </si>
  <si>
    <t xml:space="preserve">ENCAL ENERGY LTD.</t>
  </si>
  <si>
    <t xml:space="preserve">10675</t>
  </si>
  <si>
    <t xml:space="preserve">3241</t>
  </si>
  <si>
    <t xml:space="preserve">15195</t>
  </si>
  <si>
    <t xml:space="preserve">16032</t>
  </si>
  <si>
    <t xml:space="preserve">INDECK- YERKES LIMITED PARTNERSHIP</t>
  </si>
  <si>
    <t xml:space="preserve">PITTSFIELD GENERATING COMPANY, L. P.</t>
  </si>
  <si>
    <t xml:space="preserve">70448</t>
  </si>
  <si>
    <t xml:space="preserve">23904</t>
  </si>
  <si>
    <t xml:space="preserve">52999</t>
  </si>
  <si>
    <t xml:space="preserve">1358</t>
  </si>
  <si>
    <t xml:space="preserve">7447</t>
  </si>
  <si>
    <t xml:space="preserve">60415</t>
  </si>
  <si>
    <t xml:space="preserve">338692</t>
  </si>
  <si>
    <t xml:space="preserve">11858</t>
  </si>
  <si>
    <t xml:space="preserve">USGEN NEW ENGLAND INC.</t>
  </si>
  <si>
    <t xml:space="preserve">6002</t>
  </si>
  <si>
    <t xml:space="preserve">5489</t>
  </si>
  <si>
    <t xml:space="preserve">3616</t>
  </si>
  <si>
    <t xml:space="preserve">3344</t>
  </si>
  <si>
    <t xml:space="preserve">26952</t>
  </si>
  <si>
    <t xml:space="preserve">COMMERCIAL ALCOHOLS INC.</t>
  </si>
  <si>
    <t xml:space="preserve">TOYOTA MOTOR MANUFACTURING, NORTH AMERICA</t>
  </si>
  <si>
    <t xml:space="preserve">532</t>
  </si>
  <si>
    <t xml:space="preserve">5495</t>
  </si>
  <si>
    <t xml:space="preserve">35745</t>
  </si>
  <si>
    <t xml:space="preserve">1294</t>
  </si>
  <si>
    <t xml:space="preserve">CANADIAN NATURAL RESOURCES</t>
  </si>
  <si>
    <t xml:space="preserve">CONOCO CANADA LIMITED</t>
  </si>
  <si>
    <t xml:space="preserve">5396</t>
  </si>
  <si>
    <t xml:space="preserve">CORNERSTONE GAS MARKETING, LLC</t>
  </si>
  <si>
    <t xml:space="preserve">5323</t>
  </si>
  <si>
    <t xml:space="preserve">HUNT OIL COMPANY OF CANADA, INC.</t>
  </si>
  <si>
    <t xml:space="preserve">5299</t>
  </si>
  <si>
    <t xml:space="preserve">10751</t>
  </si>
  <si>
    <t xml:space="preserve">5519</t>
  </si>
  <si>
    <t xml:space="preserve">3452</t>
  </si>
  <si>
    <t xml:space="preserve">3983</t>
  </si>
  <si>
    <t xml:space="preserve">21355</t>
  </si>
  <si>
    <t xml:space="preserve">4220</t>
  </si>
  <si>
    <t xml:space="preserve">NORTHSTAR ENERGY</t>
  </si>
  <si>
    <t xml:space="preserve">7577</t>
  </si>
  <si>
    <t xml:space="preserve">PETRO- CANADA OIL AND GAS, A GENERAL PARTNERSHIP</t>
  </si>
  <si>
    <t xml:space="preserve">PRIMEWEST ROYALTY CORP.</t>
  </si>
  <si>
    <t xml:space="preserve">12833</t>
  </si>
  <si>
    <t xml:space="preserve">6089</t>
  </si>
  <si>
    <t xml:space="preserve">5341</t>
  </si>
  <si>
    <t xml:space="preserve">10802</t>
  </si>
  <si>
    <t xml:space="preserve">UNITED STATES GYPSUM COMPANY</t>
  </si>
  <si>
    <t xml:space="preserve">14550</t>
  </si>
  <si>
    <t xml:space="preserve">5652</t>
  </si>
  <si>
    <t xml:space="preserve">1944</t>
  </si>
  <si>
    <t xml:space="preserve">3391</t>
  </si>
  <si>
    <t xml:space="preserve">LAKE SUPERIOR POWER LIMITED PARTNERSHIP</t>
  </si>
  <si>
    <t xml:space="preserve">22437</t>
  </si>
  <si>
    <t xml:space="preserve">113</t>
  </si>
  <si>
    <t xml:space="preserve">2304</t>
  </si>
  <si>
    <t xml:space="preserve">APACHE CANADA LTD.</t>
  </si>
  <si>
    <t xml:space="preserve">5599</t>
  </si>
  <si>
    <t xml:space="preserve">5434</t>
  </si>
  <si>
    <t xml:space="preserve">5480</t>
  </si>
  <si>
    <t xml:space="preserve">5426</t>
  </si>
  <si>
    <t xml:space="preserve">ENERMARK INC.</t>
  </si>
  <si>
    <t xml:space="preserve">GEORGIA- PACIFIC CORPORATION</t>
  </si>
  <si>
    <t xml:space="preserve">7061</t>
  </si>
  <si>
    <t xml:space="preserve">21202</t>
  </si>
  <si>
    <t xml:space="preserve">5334</t>
  </si>
  <si>
    <t xml:space="preserve">5605</t>
  </si>
  <si>
    <t xml:space="preserve">J. R. SIMPLOT COMPANY</t>
  </si>
  <si>
    <t xml:space="preserve">10668</t>
  </si>
  <si>
    <t xml:space="preserve">MURPHY CANADA EXPLORATION LTD.</t>
  </si>
  <si>
    <t xml:space="preserve">5655</t>
  </si>
  <si>
    <t xml:space="preserve">10593</t>
  </si>
  <si>
    <t xml:space="preserve">PETROMET RESOURCES LIMITED</t>
  </si>
  <si>
    <t xml:space="preserve">8546</t>
  </si>
  <si>
    <t xml:space="preserve">RDO FOODS CO.</t>
  </si>
  <si>
    <t xml:space="preserve">1519</t>
  </si>
  <si>
    <t xml:space="preserve">11310</t>
  </si>
  <si>
    <t xml:space="preserve">11159</t>
  </si>
  <si>
    <t xml:space="preserve">2490</t>
  </si>
  <si>
    <t xml:space="preserve">7698</t>
  </si>
  <si>
    <t xml:space="preserve">3715</t>
  </si>
  <si>
    <t xml:space="preserve">3200</t>
  </si>
  <si>
    <t xml:space="preserve">21420</t>
  </si>
  <si>
    <t xml:space="preserve">ROCHESTER GAS &amp; ELECTRIC CORPORATION</t>
  </si>
  <si>
    <t xml:space="preserve">107541</t>
  </si>
  <si>
    <t xml:space="preserve">37262</t>
  </si>
  <si>
    <t xml:space="preserve">ROCK- TENN COMPANY</t>
  </si>
  <si>
    <t xml:space="preserve">8538</t>
  </si>
  <si>
    <t xml:space="preserve">44523</t>
  </si>
  <si>
    <t xml:space="preserve">COENERGY TRADING COMPANY INC.</t>
  </si>
  <si>
    <t xml:space="preserve">16014</t>
  </si>
  <si>
    <t xml:space="preserve">16203</t>
  </si>
  <si>
    <t xml:space="preserve">69399</t>
  </si>
  <si>
    <t xml:space="preserve">1279</t>
  </si>
  <si>
    <t xml:space="preserve">MARKETING D'ENERGIE HQ INC.</t>
  </si>
  <si>
    <t xml:space="preserve">15826</t>
  </si>
  <si>
    <t xml:space="preserve">3581</t>
  </si>
  <si>
    <t xml:space="preserve">54992</t>
  </si>
  <si>
    <t xml:space="preserve">5878</t>
  </si>
  <si>
    <t xml:space="preserve">6594</t>
  </si>
  <si>
    <t xml:space="preserve">2564</t>
  </si>
  <si>
    <t xml:space="preserve">ONTARIO POWER GENERATION INC.</t>
  </si>
  <si>
    <t xml:space="preserve">WEYERHAEUSER CANADA LTD.</t>
  </si>
  <si>
    <t xml:space="preserve">4898</t>
  </si>
  <si>
    <t xml:space="preserve">24235</t>
  </si>
  <si>
    <t xml:space="preserve">2948</t>
  </si>
  <si>
    <t xml:space="preserve">3680</t>
  </si>
  <si>
    <t xml:space="preserve">2454</t>
  </si>
  <si>
    <t xml:space="preserve">2059</t>
  </si>
  <si>
    <t xml:space="preserve">35875</t>
  </si>
  <si>
    <t xml:space="preserve">5293</t>
  </si>
  <si>
    <t xml:space="preserve">839</t>
  </si>
  <si>
    <t xml:space="preserve">21372</t>
  </si>
  <si>
    <t xml:space="preserve">THE CITY OF DULUTH</t>
  </si>
  <si>
    <t xml:space="preserve">6532</t>
  </si>
  <si>
    <t xml:space="preserve">19692</t>
  </si>
  <si>
    <t xml:space="preserve">22990</t>
  </si>
  <si>
    <t xml:space="preserve">28469</t>
  </si>
  <si>
    <t xml:space="preserve">RUMFORD POWER ASSOCIATES LIMITED PARTNERSHIP</t>
  </si>
  <si>
    <t xml:space="preserve">46403</t>
  </si>
  <si>
    <t xml:space="preserve">TRANSCANADA POWER, L. P. , BY ITS GENERAL PARTNER,</t>
  </si>
  <si>
    <t xml:space="preserve">6502</t>
  </si>
  <si>
    <t xml:space="preserve">26734</t>
  </si>
  <si>
    <t xml:space="preserve">WHITBY COGENERATION LIMITED PARTNERSHIP</t>
  </si>
  <si>
    <t xml:space="preserve">11382</t>
  </si>
  <si>
    <t xml:space="preserve">1979</t>
  </si>
  <si>
    <t xml:space="preserve">26685</t>
  </si>
  <si>
    <t xml:space="preserve">15934</t>
  </si>
  <si>
    <t xml:space="preserve">PARAMOUNT RESOURCES LTD.</t>
  </si>
  <si>
    <t xml:space="preserve">PAWTUCKET POWER ASSOCIATES LIMITED PARTNERSHIP</t>
  </si>
  <si>
    <t xml:space="preserve">13557</t>
  </si>
  <si>
    <t xml:space="preserve">SELKIRK COGEN PARTNERS, L. P.</t>
  </si>
  <si>
    <t xml:space="preserve">16234</t>
  </si>
  <si>
    <t xml:space="preserve">DARTMOUTH POWER ASSOCIATES LIMITED PARTNERSHIP</t>
  </si>
  <si>
    <t xml:space="preserve">15103</t>
  </si>
  <si>
    <t xml:space="preserve">33563</t>
  </si>
  <si>
    <t xml:space="preserve">7536</t>
  </si>
  <si>
    <t xml:space="preserve">30101</t>
  </si>
  <si>
    <t xml:space="preserve">58485</t>
  </si>
  <si>
    <t xml:space="preserve">SITHE/ INDEPENDENCE POWER PARTNERS, L. P.</t>
  </si>
  <si>
    <t xml:space="preserve">41491</t>
  </si>
  <si>
    <t xml:space="preserve">Kirkwall</t>
  </si>
  <si>
    <t xml:space="preserve">124142</t>
  </si>
  <si>
    <t xml:space="preserve">WEST WINDSOR POWER</t>
  </si>
  <si>
    <t xml:space="preserve">17442</t>
  </si>
  <si>
    <t xml:space="preserve">IROQUOIS FALLS POWER CORP.</t>
  </si>
  <si>
    <t xml:space="preserve">20874</t>
  </si>
  <si>
    <t xml:space="preserve">KINGSTON COGEN LIMITED PARTNERSHIP</t>
  </si>
  <si>
    <t xml:space="preserve">21045</t>
  </si>
  <si>
    <t xml:space="preserve">8182</t>
  </si>
  <si>
    <t xml:space="preserve">BROOKLYN NAVY YARD COGENERATION PARTNERS, L. P.</t>
  </si>
  <si>
    <t xml:space="preserve">TCPL Empress Turnbacks (April Fuel)</t>
  </si>
  <si>
    <t xml:space="preserve">TURNBACKS</t>
  </si>
  <si>
    <t xml:space="preserve">w/Sask</t>
  </si>
  <si>
    <t xml:space="preserve">Alberta*</t>
  </si>
  <si>
    <t xml:space="preserve">Sum of Volume (MMcf/d)</t>
  </si>
  <si>
    <t xml:space="preserve">Contracts on March 01, 2001</t>
  </si>
  <si>
    <t xml:space="preserve">Total</t>
  </si>
  <si>
    <t xml:space="preserve">   *Assumes 575 mmcf/d from Saskatchewan (incl. Suffield)</t>
  </si>
  <si>
    <t xml:space="preserve">(blank)</t>
  </si>
  <si>
    <t xml:space="preserve">Grand Total</t>
  </si>
  <si>
    <t xml:space="preserve">Current</t>
  </si>
  <si>
    <t xml:space="preserve">Fuel Ratio</t>
  </si>
  <si>
    <t xml:space="preserve">Emerson</t>
  </si>
  <si>
    <t xml:space="preserve">Phillipsburg</t>
  </si>
  <si>
    <t xml:space="preserve">Iroquois</t>
  </si>
  <si>
    <t xml:space="preserve">Alberta Heat Rate</t>
  </si>
  <si>
    <t xml:space="preserve">Saskatchewan Heat Rate</t>
  </si>
  <si>
    <t xml:space="preserve">Lookup Table</t>
  </si>
  <si>
    <t xml:space="preserve">Receipt Lookup</t>
  </si>
  <si>
    <t xml:space="preserve">Area</t>
  </si>
  <si>
    <t xml:space="preserve">Identifier</t>
  </si>
  <si>
    <t xml:space="preserve">AB</t>
  </si>
  <si>
    <t xml:space="preserve">SASK</t>
  </si>
  <si>
    <t xml:space="preserve">EAST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</si>
</sst>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"/>
    <numFmt numFmtId="166" formatCode="0.00%"/>
    <numFmt numFmtId="167" formatCode="[$-409]d\-mmm\-yy"/>
    <numFmt numFmtId="168" formatCode="0%"/>
    <numFmt numFmtId="169" formatCode="dd\-mmm\-yy"/>
    <numFmt numFmtId="170" formatCode="0"/>
    <numFmt numFmtId="171" formatCode="mmmm\-yy"/>
    <numFmt numFmtId="172" formatCode="#,##0"/>
    <numFmt numFmtId="173" formatCode="[$-409]m/d/yyyy"/>
    <numFmt numFmtId="174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sz val="10"/>
      <color rgb="FFFFFFFF"/>
      <name val="Arial"/>
      <family val="2"/>
    </font>
    <font>
      <sz val="10"/>
      <color rgb="FFFFFFFF"/>
      <name val="Arial"/>
      <family val="2"/>
    </font>
    <font>
      <b val="true"/>
      <sz val="16"/>
      <name val="Arial"/>
      <family val="2"/>
    </font>
    <font>
      <b val="true"/>
      <sz val="12"/>
      <color rgb="FF000000"/>
      <name val="Arial"/>
      <family val="2"/>
    </font>
    <font>
      <sz val="10.5"/>
      <color rgb="FF000000"/>
      <name val="Arial"/>
      <family val="2"/>
    </font>
    <font>
      <b val="true"/>
      <sz val="10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TCPL Contracted Empress  Receipt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0811079451328606"/>
          <c:w val="0.924230241687556"/>
          <c:h val="0.86521767941157"/>
        </c:manualLayout>
      </c:layout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Summary!$G$7:$G$51</c:f>
              <c:numCache>
                <c:formatCode>[$-409]m/d/yyyy</c:formatCode>
                <c:ptCount val="45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37196</c:v>
                </c:pt>
                <c:pt idx="7">
                  <c:v>37226</c:v>
                </c:pt>
                <c:pt idx="8">
                  <c:v>37257</c:v>
                </c:pt>
                <c:pt idx="9">
                  <c:v>37288</c:v>
                </c:pt>
                <c:pt idx="10">
                  <c:v>37347</c:v>
                </c:pt>
                <c:pt idx="11">
                  <c:v>37362</c:v>
                </c:pt>
                <c:pt idx="12">
                  <c:v>37377</c:v>
                </c:pt>
                <c:pt idx="13">
                  <c:v>37383</c:v>
                </c:pt>
                <c:pt idx="14">
                  <c:v>37408</c:v>
                </c:pt>
                <c:pt idx="15">
                  <c:v>37438</c:v>
                </c:pt>
                <c:pt idx="16">
                  <c:v>37530</c:v>
                </c:pt>
                <c:pt idx="17">
                  <c:v>37561</c:v>
                </c:pt>
                <c:pt idx="18">
                  <c:v>37591</c:v>
                </c:pt>
                <c:pt idx="19">
                  <c:v>37712</c:v>
                </c:pt>
                <c:pt idx="20">
                  <c:v>37926</c:v>
                </c:pt>
                <c:pt idx="21">
                  <c:v>37987</c:v>
                </c:pt>
                <c:pt idx="22">
                  <c:v>38093</c:v>
                </c:pt>
                <c:pt idx="23">
                  <c:v>38214</c:v>
                </c:pt>
                <c:pt idx="24">
                  <c:v>38292</c:v>
                </c:pt>
                <c:pt idx="25">
                  <c:v>38353</c:v>
                </c:pt>
                <c:pt idx="26">
                  <c:v>38443</c:v>
                </c:pt>
                <c:pt idx="27">
                  <c:v>38657</c:v>
                </c:pt>
                <c:pt idx="28">
                  <c:v>38808</c:v>
                </c:pt>
                <c:pt idx="29">
                  <c:v>38823</c:v>
                </c:pt>
                <c:pt idx="30">
                  <c:v>38842</c:v>
                </c:pt>
                <c:pt idx="31">
                  <c:v>38930</c:v>
                </c:pt>
                <c:pt idx="32">
                  <c:v>38961</c:v>
                </c:pt>
                <c:pt idx="33">
                  <c:v>39022</c:v>
                </c:pt>
                <c:pt idx="34">
                  <c:v>39173</c:v>
                </c:pt>
                <c:pt idx="35">
                  <c:v>39203</c:v>
                </c:pt>
                <c:pt idx="36">
                  <c:v>39387</c:v>
                </c:pt>
                <c:pt idx="37">
                  <c:v>39753</c:v>
                </c:pt>
                <c:pt idx="38">
                  <c:v>39783</c:v>
                </c:pt>
                <c:pt idx="39">
                  <c:v>39792</c:v>
                </c:pt>
                <c:pt idx="40">
                  <c:v>39882</c:v>
                </c:pt>
                <c:pt idx="41">
                  <c:v>39883</c:v>
                </c:pt>
                <c:pt idx="42">
                  <c:v>39904</c:v>
                </c:pt>
                <c:pt idx="43">
                  <c:v>39985</c:v>
                </c:pt>
                <c:pt idx="44">
                  <c:v>40118</c:v>
                </c:pt>
              </c:numCache>
            </c:numRef>
          </c:xVal>
          <c:yVal>
            <c:numRef>
              <c:f>Summary!$J$7:$J$51</c:f>
              <c:numCache>
                <c:formatCode>#,##0</c:formatCode>
                <c:ptCount val="45"/>
                <c:pt idx="0">
                  <c:v>4752.38403344554</c:v>
                </c:pt>
                <c:pt idx="1">
                  <c:v>4750.89007242665</c:v>
                </c:pt>
                <c:pt idx="2">
                  <c:v>4750.66098535036</c:v>
                </c:pt>
                <c:pt idx="3">
                  <c:v>4750.41721320508</c:v>
                </c:pt>
                <c:pt idx="4">
                  <c:v>4742.90628991746</c:v>
                </c:pt>
                <c:pt idx="5">
                  <c:v>4737.90553442305</c:v>
                </c:pt>
                <c:pt idx="6">
                  <c:v>4454.38122993735</c:v>
                </c:pt>
                <c:pt idx="7">
                  <c:v>4446.38408712073</c:v>
                </c:pt>
                <c:pt idx="8">
                  <c:v>4441.06026010847</c:v>
                </c:pt>
                <c:pt idx="9">
                  <c:v>4437.4389220948</c:v>
                </c:pt>
                <c:pt idx="10">
                  <c:v>4433.34276685036</c:v>
                </c:pt>
                <c:pt idx="11">
                  <c:v>4433.34276685036</c:v>
                </c:pt>
                <c:pt idx="12">
                  <c:v>4428.43997064423</c:v>
                </c:pt>
                <c:pt idx="13">
                  <c:v>4417.93329328205</c:v>
                </c:pt>
                <c:pt idx="14">
                  <c:v>4417.8265817807</c:v>
                </c:pt>
                <c:pt idx="15">
                  <c:v>4400.70941908909</c:v>
                </c:pt>
                <c:pt idx="16">
                  <c:v>4399.90076128988</c:v>
                </c:pt>
                <c:pt idx="17">
                  <c:v>4087.06519554627</c:v>
                </c:pt>
                <c:pt idx="18">
                  <c:v>4086.51891097973</c:v>
                </c:pt>
                <c:pt idx="19">
                  <c:v>4086.51891097973</c:v>
                </c:pt>
                <c:pt idx="20">
                  <c:v>2898.17893107541</c:v>
                </c:pt>
                <c:pt idx="21">
                  <c:v>2601.45798450058</c:v>
                </c:pt>
                <c:pt idx="22">
                  <c:v>2601.45798450058</c:v>
                </c:pt>
                <c:pt idx="23">
                  <c:v>2556.27450858442</c:v>
                </c:pt>
                <c:pt idx="24">
                  <c:v>2330.91536499528</c:v>
                </c:pt>
                <c:pt idx="25">
                  <c:v>2109.27003099902</c:v>
                </c:pt>
                <c:pt idx="26">
                  <c:v>2030.53339563895</c:v>
                </c:pt>
                <c:pt idx="27">
                  <c:v>1807.25942037275</c:v>
                </c:pt>
                <c:pt idx="28">
                  <c:v>1807.25942037275</c:v>
                </c:pt>
                <c:pt idx="29">
                  <c:v>1807.25942037275</c:v>
                </c:pt>
                <c:pt idx="30">
                  <c:v>1794.84487241123</c:v>
                </c:pt>
                <c:pt idx="31">
                  <c:v>1794.02521418248</c:v>
                </c:pt>
                <c:pt idx="32">
                  <c:v>1793.27921267764</c:v>
                </c:pt>
                <c:pt idx="33">
                  <c:v>875.307114216408</c:v>
                </c:pt>
                <c:pt idx="34">
                  <c:v>838.253448745811</c:v>
                </c:pt>
                <c:pt idx="35">
                  <c:v>832.871465525487</c:v>
                </c:pt>
                <c:pt idx="36">
                  <c:v>519.393444013351</c:v>
                </c:pt>
                <c:pt idx="37">
                  <c:v>242.264090570298</c:v>
                </c:pt>
                <c:pt idx="38">
                  <c:v>233.869358163983</c:v>
                </c:pt>
                <c:pt idx="39">
                  <c:v>190.281136379001</c:v>
                </c:pt>
                <c:pt idx="40">
                  <c:v>158.520234875669</c:v>
                </c:pt>
                <c:pt idx="41">
                  <c:v>141.657391649593</c:v>
                </c:pt>
                <c:pt idx="42">
                  <c:v>138.127088136435</c:v>
                </c:pt>
                <c:pt idx="43">
                  <c:v>84.0733078381814</c:v>
                </c:pt>
                <c:pt idx="44">
                  <c:v>-77.7686183565063</c:v>
                </c:pt>
              </c:numCache>
            </c:numRef>
          </c:yVal>
          <c:smooth val="0"/>
        </c:ser>
        <c:axId val="92744494"/>
        <c:axId val="57360569"/>
      </c:scatterChart>
      <c:valAx>
        <c:axId val="92744494"/>
        <c:scaling>
          <c:orientation val="minMax"/>
          <c:min val="36892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60569"/>
        <c:crossesAt val="0"/>
        <c:crossBetween val="midCat"/>
        <c:majorUnit val="365"/>
      </c:valAx>
      <c:valAx>
        <c:axId val="573605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Contracted Volume (using Mar 2001 Fuel Ratios)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744494"/>
        <c:crossesAt val="36892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109800</xdr:colOff>
      <xdr:row>12</xdr:row>
      <xdr:rowOff>9360</xdr:rowOff>
    </xdr:from>
    <xdr:to>
      <xdr:col>11</xdr:col>
      <xdr:colOff>449280</xdr:colOff>
      <xdr:row>45</xdr:row>
      <xdr:rowOff>75600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09800" y="1952640"/>
          <a:ext cx="7359480" cy="5409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299160</xdr:colOff>
      <xdr:row>1</xdr:row>
      <xdr:rowOff>114480</xdr:rowOff>
    </xdr:from>
    <xdr:to>
      <xdr:col>5</xdr:col>
      <xdr:colOff>618840</xdr:colOff>
      <xdr:row>21</xdr:row>
      <xdr:rowOff>47160</xdr:rowOff>
    </xdr:to>
    <xdr:sp>
      <xdr:nvSpPr>
        <xdr:cNvPr id="1" name="Freeform 2"/>
        <xdr:cNvSpPr/>
      </xdr:nvSpPr>
      <xdr:spPr>
        <a:xfrm>
          <a:off x="299160" y="276480"/>
          <a:ext cx="3510720" cy="3171240"/>
        </a:xfrm>
        <a:custGeom>
          <a:avLst/>
          <a:gdLst/>
          <a:ahLst/>
          <a:rect l="l" t="t" r="r" b="b"/>
          <a:pathLst>
            <a:path w="352" h="333">
              <a:moveTo>
                <a:pt x="127" y="6"/>
              </a:moveTo>
              <a:lnTo>
                <a:pt x="0" y="0"/>
              </a:lnTo>
              <a:lnTo>
                <a:pt x="352" y="333"/>
              </a:lnTo>
            </a:path>
          </a:pathLst>
        </a:custGeom>
        <a:noFill/>
        <a:ln w="9360">
          <a:solidFill>
            <a:srgbClr val="0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73" createdVersion="3">
  <cacheSource type="worksheet">
    <worksheetSource ref="L6:P800" sheet="Raw Data"/>
  </cacheSource>
  <cacheFields count="5">
    <cacheField name="End" numFmtId="0">
      <sharedItems containsNonDate="0" containsDate="1" containsString="0" containsBlank="1" minDate="2001-03-31T00:00:00" maxDate="2016-10-31T00:00:00" count="60">
        <d v="2001-03-31T00:00:00"/>
        <d v="2001-04-30T00:00:00"/>
        <d v="2001-05-31T00:00:00"/>
        <d v="2001-06-30T00:00:00"/>
        <d v="2001-07-31T00:00:00"/>
        <d v="2001-08-31T00:00:00"/>
        <d v="2001-10-31T00:00:00"/>
        <d v="2001-11-30T00:00:00"/>
        <d v="2001-12-31T00:00:00"/>
        <d v="2002-01-31T00:00:00"/>
        <d v="2002-03-31T00:00:00"/>
        <d v="2002-04-15T00:00:00"/>
        <d v="2002-04-30T00:00:00"/>
        <d v="2002-05-06T00:00:00"/>
        <d v="2002-05-31T00:00:00"/>
        <d v="2002-06-30T00:00:00"/>
        <d v="2002-09-30T00:00:00"/>
        <d v="2002-10-31T00:00:00"/>
        <d v="2002-11-30T00:00:00"/>
        <d v="2003-03-31T00:00:00"/>
        <d v="2003-10-31T00:00:00"/>
        <d v="2003-12-31T00:00:00"/>
        <d v="2004-04-15T00:00:00"/>
        <d v="2004-08-14T00:00:00"/>
        <d v="2004-10-31T00:00:00"/>
        <d v="2004-12-31T00:00:00"/>
        <d v="2005-03-31T00:00:00"/>
        <d v="2005-10-31T00:00:00"/>
        <d v="2006-03-31T00:00:00"/>
        <d v="2006-04-15T00:00:00"/>
        <d v="2006-05-04T00:00:00"/>
        <d v="2006-07-31T00:00:00"/>
        <d v="2006-08-31T00:00:00"/>
        <d v="2006-10-31T00:00:00"/>
        <d v="2007-03-31T00:00:00"/>
        <d v="2007-04-30T00:00:00"/>
        <d v="2007-10-31T00:00:00"/>
        <d v="2008-10-31T00:00:00"/>
        <d v="2008-11-30T00:00:00"/>
        <d v="2008-12-09T00:00:00"/>
        <d v="2009-03-09T00:00:00"/>
        <d v="2009-03-10T00:00:00"/>
        <d v="2009-03-31T00:00:00"/>
        <d v="2009-06-20T00:00:00"/>
        <d v="2009-10-31T00:00:00"/>
        <d v="2009-11-30T00:00:00"/>
        <d v="2010-10-31T00:00:00"/>
        <d v="2011-04-30T00:00:00"/>
        <d v="2011-10-31T00:00:00"/>
        <d v="2011-12-31T00:00:00"/>
        <d v="2012-04-30T00:00:00"/>
        <d v="2012-07-01T00:00:00"/>
        <d v="2012-10-31T00:00:00"/>
        <d v="2013-10-31T00:00:00"/>
        <d v="2014-10-31T00:00:00"/>
        <d v="2015-10-31T00:00:00"/>
        <d v="2015-12-31T00:00:00"/>
        <d v="2016-08-31T00:00:00"/>
        <d v="2016-10-31T00:00:00"/>
        <m/>
      </sharedItems>
    </cacheField>
    <cacheField name="Iden" numFmtId="0">
      <sharedItems containsString="0" containsBlank="1" containsNumber="1" containsInteger="1" minValue="0" maxValue="1" count="3">
        <n v="0"/>
        <n v="1"/>
        <m/>
      </sharedItems>
    </cacheField>
    <cacheField name="Fuel" numFmtId="0">
      <sharedItems containsString="0" containsBlank="1" containsNumber="1" minValue="0.0081" maxValue="0.0524" count="17">
        <n v="0.0081"/>
        <n v="0.0139"/>
        <n v="0.0156"/>
        <n v="0.0168"/>
        <n v="0.0232"/>
        <n v="0.0357"/>
        <n v="0.0394"/>
        <n v="0.0451"/>
        <n v="0.0467"/>
        <n v="0.047"/>
        <n v="0.0491"/>
        <n v="0.0493"/>
        <n v="0.0496"/>
        <n v="0.0506"/>
        <n v="0.0508"/>
        <n v="0.0524"/>
        <m/>
      </sharedItems>
    </cacheField>
    <cacheField name="100% Western (w/fuel)" numFmtId="0">
      <sharedItems containsString="0" containsBlank="1" containsNumber="1" minValue="0" maxValue="439591.0071" count="296">
        <n v="0"/>
        <n v="19.893"/>
        <n v="27.222"/>
        <n v="35.598"/>
        <n v="42.927"/>
        <n v="86.7433"/>
        <n v="113.9159"/>
        <n v="118.0963"/>
        <n v="137.8904"/>
        <n v="157.8101"/>
        <n v="193.6759"/>
        <n v="260.2299"/>
        <n v="283.2221"/>
        <n v="379.014"/>
        <n v="407.7368"/>
        <n v="465.0695"/>
        <n v="583.1658"/>
        <n v="772.5918"/>
        <n v="796.3662"/>
        <n v="852.1988"/>
        <n v="863.2526"/>
        <n v="874.9957"/>
        <n v="878.1813"/>
        <n v="1049.6"/>
        <n v="1114.0766"/>
        <n v="1145.707"/>
        <n v="1204.5132"/>
        <n v="1268.6004"/>
        <n v="1316.7486"/>
        <n v="1346.0196"/>
        <n v="1354.818"/>
        <n v="1358.63"/>
        <n v="1368.0359"/>
        <n v="1426.5573"/>
        <n v="1426.9864"/>
        <n v="1455.8243"/>
        <n v="1544.5192"/>
        <n v="1594.8226"/>
        <n v="1614.6795"/>
        <n v="1679.9293"/>
        <n v="1688.811"/>
        <n v="1764.175"/>
        <n v="1790.2563"/>
        <n v="1910.1876"/>
        <n v="1989.1008"/>
        <n v="2028.5391"/>
        <n v="2066.1627"/>
        <n v="2068.2529"/>
        <n v="2077.4316"/>
        <n v="2155.1553"/>
        <n v="2186.136"/>
        <n v="2207.0424"/>
        <n v="2237.1532"/>
        <n v="2246.4333"/>
        <n v="2301.1768"/>
        <n v="2362.9711"/>
        <n v="2394.3241"/>
        <n v="2407.9104"/>
        <n v="2420.3776"/>
        <n v="2433.36"/>
        <n v="2531.832"/>
        <n v="2546.9087"/>
        <n v="2568.6018"/>
        <n v="2582.4421"/>
        <n v="2655.5348"/>
        <n v="2692.9184"/>
        <n v="2726.6659"/>
        <n v="2788.3268"/>
        <n v="3034.601"/>
        <n v="3079.9097"/>
        <n v="3080.9548"/>
        <n v="3214.374"/>
        <n v="3228.3139"/>
        <n v="3361.92"/>
        <n v="3392.3547"/>
        <n v="3469.6712"/>
        <n v="3509.9936"/>
        <n v="3677.7656"/>
        <n v="3768.6444"/>
        <n v="3779.0816"/>
        <n v="3820.3752"/>
        <n v="3831.3024"/>
        <n v="3863.0392"/>
        <n v="3865.8249"/>
        <n v="3888.4905"/>
        <n v="3992.5865"/>
        <n v="4075.89"/>
        <n v="4169.0061"/>
        <n v="4193.9863"/>
        <n v="4433.532"/>
        <n v="4434.376"/>
        <n v="4514.4171"/>
        <n v="4529.4634"/>
        <n v="4584.8558"/>
        <n v="4747.8312"/>
        <n v="4806.777"/>
        <n v="5010.4075"/>
        <n v="5011.6336"/>
        <n v="5209.8235"/>
        <n v="5338.3708"/>
        <n v="5517.1568"/>
        <n v="5525.2912"/>
        <n v="5542.1653"/>
        <n v="5542.97"/>
        <n v="5544.1596"/>
        <n v="5546.4633"/>
        <n v="5571.3318"/>
        <n v="5571.5841"/>
        <n v="5572.064"/>
        <n v="5611.2546"/>
        <n v="5611.7192"/>
        <n v="5623.6831"/>
        <n v="5639.1728"/>
        <n v="5641.4498"/>
        <n v="5670.1168"/>
        <n v="5683.2538"/>
        <n v="5693.0632"/>
        <n v="5699.164"/>
        <n v="5730.5628"/>
        <n v="5740.1712"/>
        <n v="5745.3363"/>
        <n v="5750.004"/>
        <n v="5904.815"/>
        <n v="5966.4759"/>
        <n v="6078.4304"/>
        <n v="6085.4278"/>
        <n v="6143.0978"/>
        <n v="6191.2952"/>
        <n v="6306.3773"/>
        <n v="6641.7376"/>
        <n v="6652.8464"/>
        <n v="6717.7206"/>
        <n v="6731.4248"/>
        <n v="6782.718"/>
        <n v="6804.5967"/>
        <n v="6829.4058"/>
        <n v="6918.562"/>
        <n v="7158.935"/>
        <n v="7197.98"/>
        <n v="7419.6988"/>
        <n v="7704.2936"/>
        <n v="7730.9262"/>
        <n v="7805.0352"/>
        <n v="7816.3712"/>
        <n v="7894.4352"/>
        <n v="7956.3463"/>
        <n v="8018.0072"/>
        <n v="8057.4966"/>
        <n v="8065.0367"/>
        <n v="8137.1486"/>
        <n v="8137.4504"/>
        <n v="8380.9269"/>
        <n v="8474.0974"/>
        <n v="8537.0528"/>
        <n v="8767.8664"/>
        <n v="8860.3578"/>
        <n v="8961.4848"/>
        <n v="8978.4276"/>
        <n v="9071.3392"/>
        <n v="9074.6033"/>
        <n v="9145.473"/>
        <n v="9178.3734"/>
        <n v="9180.6872"/>
        <n v="9183.237"/>
        <n v="9922.1794"/>
        <n v="10022.5976"/>
        <n v="10147.7565"/>
        <n v="10451"/>
        <n v="10508"/>
        <n v="10963.1376"/>
        <n v="11026.8501"/>
        <n v="11088.3192"/>
        <n v="11129.0058"/>
        <n v="11147.0366"/>
        <n v="11205.5622"/>
        <n v="11216.0132"/>
        <n v="11217.29"/>
        <n v="11253.0717"/>
        <n v="11255.727"/>
        <n v="11258.8623"/>
        <n v="11306.4534"/>
        <n v="11329.7256"/>
        <n v="11500.008"/>
        <n v="11559.8511"/>
        <n v="11895.3282"/>
        <n v="11991.1224"/>
        <n v="12210.7512"/>
        <n v="12341.5859"/>
        <n v="12397.3384"/>
        <n v="12446.1568"/>
        <n v="12839.5729"/>
        <n v="13252.6896"/>
        <n v="13474.1691"/>
        <n v="13568.3721"/>
        <n v="13592.098"/>
        <n v="13920.732"/>
        <n v="13987.8588"/>
        <n v="14036.247"/>
        <n v="14191.5048"/>
        <n v="14245.6956"/>
        <n v="14683.8792"/>
        <n v="14794.44"/>
        <n v="15346.5624"/>
        <n v="15413.6712"/>
        <n v="15870.2324"/>
        <n v="15963.867"/>
        <n v="16023.9303"/>
        <n v="16120.3472"/>
        <n v="16219.952"/>
        <n v="16278.968"/>
        <n v="16301.3376"/>
        <n v="16390.3033"/>
        <n v="16441.656"/>
        <n v="16445.7232"/>
        <n v="16626.7956"/>
        <n v="16655.2824"/>
        <n v="16678.1178"/>
        <n v="16685.4447"/>
        <n v="16734.6396"/>
        <n v="16832.7132"/>
        <n v="16853.1336"/>
        <n v="16916.5016"/>
        <n v="17052.0372"/>
        <n v="17058.6872"/>
        <n v="17190.0208"/>
        <n v="17500.1995"/>
        <n v="17540.8168"/>
        <n v="17977.8102"/>
        <n v="19348.9474"/>
        <n v="20348.8947"/>
        <n v="20580.1092"/>
        <n v="21270.9203"/>
        <n v="21295.5128"/>
        <n v="21325.3587"/>
        <n v="21576.0895"/>
        <n v="21619.2018"/>
        <n v="21994.1295"/>
        <n v="22174.5596"/>
        <n v="22192.1334"/>
        <n v="22214.0568"/>
        <n v="22308.7046"/>
        <n v="22373.2125"/>
        <n v="22439.834"/>
        <n v="22557.4384"/>
        <n v="23238.0009"/>
        <n v="24063.633"/>
        <n v="24119.5128"/>
        <n v="24688.465"/>
        <n v="25269.4314"/>
        <n v="25327.9985"/>
        <n v="26053.5352"/>
        <n v="26270"/>
        <n v="27505.9869"/>
        <n v="28167.5352"/>
        <n v="28262.9934"/>
        <n v="28321.1616"/>
        <n v="28325.3648"/>
        <n v="28355.0748"/>
        <n v="28723.7933"/>
        <n v="29037.7744"/>
        <n v="31561.9218"/>
        <n v="31624.1106"/>
        <n v="33371.0881"/>
        <n v="33816.3007"/>
        <n v="35076.6913"/>
        <n v="37728.11"/>
        <n v="37754.85"/>
        <n v="38375.0488"/>
        <n v="39555.2644"/>
        <n v="41835.5004"/>
        <n v="45066.8022"/>
        <n v="46530.9873"/>
        <n v="51104.6072"/>
        <n v="51340.5375"/>
        <n v="52611.3791"/>
        <n v="54714.1491"/>
        <n v="54847.8931"/>
        <n v="56026.7109"/>
        <n v="56525.9868"/>
        <n v="56642.3232"/>
        <n v="57703.1056"/>
        <n v="61429.972"/>
        <n v="61456.038"/>
        <n v="74769.674"/>
        <n v="75987.1308"/>
        <n v="81614.5248"/>
        <n v="84804.6807"/>
        <n v="101745.5202"/>
        <n v="133066.736"/>
        <n v="148881.8107"/>
        <n v="185033.9099"/>
        <n v="203745.2328"/>
        <n v="295439.319"/>
        <n v="355897.5536"/>
        <n v="439591.0071"/>
        <m/>
      </sharedItems>
    </cacheField>
    <cacheField name="Volume (MMcf/d)" numFmtId="0">
      <sharedItems containsString="0" containsBlank="1" containsNumber="1" minValue="0" maxValue="411.789893659923" count="296">
        <n v="0"/>
        <n v="0.0186349043139396"/>
        <n v="0.02550039537697"/>
        <n v="0.0333466708775761"/>
        <n v="0.0402121619406065"/>
        <n v="0.0812573817611902"/>
        <n v="0.106711501349033"/>
        <n v="0.110627519747163"/>
        <n v="0.129169778807161"/>
        <n v="0.147829694529394"/>
        <n v="0.181427228895397"/>
        <n v="0.243772145283571"/>
        <n v="0.265310246473284"/>
        <n v="0.355043966402428"/>
        <n v="0.381950246482277"/>
        <n v="0.435657046791923"/>
        <n v="0.546284566539086"/>
        <n v="0.723730672434241"/>
        <n v="0.746001504843698"/>
        <n v="0.798303076180272"/>
        <n v="0.808657799213773"/>
        <n v="0.819658228754265"/>
        <n v="0.822642361423168"/>
        <n v="0.983220005424572"/>
        <n v="1.04361890310155"/>
        <n v="1.07324889744185"/>
        <n v="1.12833600899197"/>
        <n v="1.18837013354574"/>
        <n v="1.23347329042949"/>
        <n v="1.26089310062269"/>
        <n v="1.26913506222304"/>
        <n v="1.27270597939214"/>
        <n v="1.28151702078793"/>
        <n v="1.33673930635365"/>
        <n v="1.36375340714865"/>
        <n v="1.38722799900034"/>
        <n v="1.44683896360743"/>
        <n v="1.49396101888646"/>
        <n v="1.51256210627758"/>
        <n v="1.57368530436252"/>
        <n v="1.58200529780971"/>
        <n v="1.65260304217787"/>
        <n v="1.67703487899902"/>
        <n v="1.78938134759332"/>
        <n v="1.86330382942647"/>
        <n v="1.90024792769241"/>
        <n v="1.93549209327558"/>
        <n v="1.93745010247464"/>
        <n v="1.94604831271072"/>
        <n v="2.01885652225304"/>
        <n v="2.0478779056582"/>
        <n v="2.06746211937906"/>
        <n v="2.09566861798742"/>
        <n v="2.10436181536961"/>
        <n v="2.15564316480459"/>
        <n v="2.21352939954278"/>
        <n v="2.24289953752876"/>
        <n v="2.25562659732268"/>
        <n v="2.27946668483226"/>
        <n v="2.35364928900735"/>
        <n v="2.37171100683508"/>
        <n v="2.38583420906049"/>
        <n v="2.40615536940698"/>
        <n v="2.41912036544459"/>
        <n v="2.48759045394545"/>
        <n v="2.52260979788103"/>
        <n v="2.55422300018006"/>
        <n v="2.61198427155248"/>
        <n v="2.84268331905622"/>
        <n v="2.88512655482202"/>
        <n v="2.88610555942155"/>
        <n v="3.01108691093426"/>
        <n v="3.02414520795562"/>
        <n v="3.14930163932639"/>
        <n v="3.1778115534833"/>
        <n v="3.25023831563022"/>
        <n v="3.28801060064045"/>
        <n v="3.44517217338253"/>
        <n v="3.53030351315861"/>
        <n v="3.5400806319092"/>
        <n v="3.58899882480104"/>
        <n v="3.61872849007177"/>
        <n v="3.62133801367039"/>
        <n v="3.64257017006802"/>
        <n v="3.71504982248279"/>
        <n v="3.74008281267918"/>
        <n v="3.81811793817641"/>
        <n v="3.90534508408639"/>
        <n v="3.92874545792357"/>
        <n v="4.15314153686167"/>
        <n v="4.15393215965567"/>
        <n v="4.22891120955676"/>
        <n v="4.24300593437347"/>
        <n v="4.29489514533811"/>
        <n v="4.4475634701019"/>
        <n v="4.50278135291035"/>
        <n v="4.69353362169333"/>
        <n v="4.69468217928541"/>
        <n v="4.88033792866907"/>
        <n v="5.00075549441156"/>
        <n v="5.16823450726392"/>
        <n v="5.17585446230596"/>
        <n v="5.19166139132038"/>
        <n v="5.19241519956959"/>
        <n v="5.1935295655361"/>
        <n v="5.19568757232583"/>
        <n v="5.2189833104212"/>
        <n v="5.21921965417822"/>
        <n v="5.21966920379769"/>
        <n v="5.2563812673882"/>
        <n v="5.25681648462764"/>
        <n v="5.26802375008391"/>
        <n v="5.28253383289453"/>
        <n v="5.28466682827596"/>
        <n v="5.31152083732275"/>
        <n v="5.32382701225726"/>
        <n v="5.33301603504805"/>
        <n v="5.33873100132958"/>
        <n v="5.3771447774409"/>
        <n v="5.38198322032392"/>
        <n v="5.38635572034233"/>
        <n v="5.53137598735813"/>
        <n v="5.57257473372419"/>
        <n v="5.58913725873054"/>
        <n v="5.69401140516471"/>
        <n v="5.75458903605152"/>
        <n v="5.79973828137302"/>
        <n v="5.90754222857793"/>
        <n v="5.91765632551532"/>
        <n v="6.22169329182601"/>
        <n v="6.23209953648708"/>
        <n v="6.29287088869356"/>
        <n v="6.30570839212185"/>
        <n v="6.35375764934579"/>
        <n v="6.37425267176641"/>
        <n v="6.397492766504"/>
        <n v="6.48101044890457"/>
        <n v="6.70618150679702"/>
        <n v="6.74275717858799"/>
        <n v="6.95045378657078"/>
        <n v="7.21704991919254"/>
        <n v="7.24199819007333"/>
        <n v="7.311420304576"/>
        <n v="7.32203938039679"/>
        <n v="7.39516636830024"/>
        <n v="7.45316201624025"/>
        <n v="7.51092328761267"/>
        <n v="7.54791525415441"/>
        <n v="7.62252981195936"/>
        <n v="7.6228125251812"/>
        <n v="7.84268863452265"/>
        <n v="7.85089080800394"/>
        <n v="7.93816891348738"/>
        <n v="7.99714281662143"/>
        <n v="8.21335904093933"/>
        <n v="8.30000099483579"/>
        <n v="8.39473240631499"/>
        <n v="8.41060369052603"/>
        <n v="8.49763926965714"/>
        <n v="8.50069693773993"/>
        <n v="8.56708461573006"/>
        <n v="8.59790429128882"/>
        <n v="8.60007175932288"/>
        <n v="8.60246030197706"/>
        <n v="9.29466966796072"/>
        <n v="9.38873710617406"/>
        <n v="9.50598056495544"/>
        <n v="9.79004599532412"/>
        <n v="9.84344113662481"/>
        <n v="10.26979440791"/>
        <n v="10.3294775296665"/>
        <n v="10.3870591310722"/>
        <n v="10.4251725829326"/>
        <n v="10.4420630586127"/>
        <n v="10.4968873161865"/>
        <n v="10.5066773621818"/>
        <n v="10.507873413347"/>
        <n v="10.5413921664606"/>
        <n v="10.5438795369641"/>
        <n v="10.5468165507627"/>
        <n v="10.591397840397"/>
        <n v="10.6131982335089"/>
        <n v="10.7727114406847"/>
        <n v="10.828769875428"/>
        <n v="11.1430303518779"/>
        <n v="11.2327662263478"/>
        <n v="11.4385050124829"/>
        <n v="11.5610653158783"/>
        <n v="11.61329185299"/>
        <n v="11.6590228243246"/>
        <n v="12.0275580567713"/>
        <n v="12.4145479615112"/>
        <n v="12.6220204035762"/>
        <n v="12.7102657105227"/>
        <n v="12.7324911102242"/>
        <n v="13.0403412657717"/>
        <n v="13.1032227564921"/>
        <n v="13.1485507350235"/>
        <n v="13.2939895450065"/>
        <n v="13.3447531489223"/>
        <n v="13.7552246443195"/>
        <n v="13.858793232711"/>
        <n v="14.3759976811895"/>
        <n v="14.4388623102864"/>
        <n v="14.8665491486444"/>
        <n v="14.9542620029889"/>
        <n v="15.0105267115939"/>
        <n v="15.1008459045636"/>
        <n v="15.194151384743"/>
        <n v="15.2494350278834"/>
        <n v="15.270389904249"/>
        <n v="15.3537291344668"/>
        <n v="15.4018341287242"/>
        <n v="15.4056441062452"/>
        <n v="15.5752649199936"/>
        <n v="15.6019501254533"/>
        <n v="15.6233413431666"/>
        <n v="15.6302048670402"/>
        <n v="15.6762885273345"/>
        <n v="15.7681596454023"/>
        <n v="15.7872885952868"/>
        <n v="15.8466490043033"/>
        <n v="15.973612908045"/>
        <n v="15.9798423411967"/>
        <n v="16.1028699925919"/>
        <n v="16.3934320191702"/>
        <n v="16.4314805537799"/>
        <n v="16.8408371211566"/>
        <n v="18.1252593060097"/>
        <n v="19.0619668038472"/>
        <n v="19.2785585739923"/>
        <n v="19.9256806142832"/>
        <n v="19.9487178074838"/>
        <n v="19.9766761591987"/>
        <n v="20.2115499573467"/>
        <n v="20.2519357003343"/>
        <n v="20.6031517971596"/>
        <n v="20.7721709319736"/>
        <n v="20.7886333097664"/>
        <n v="20.8091702052189"/>
        <n v="20.8978321816189"/>
        <n v="20.9582603997857"/>
        <n v="21.0206685472623"/>
        <n v="21.1308352763076"/>
        <n v="21.7683568701926"/>
        <n v="22.5417734077695"/>
        <n v="22.5941191940301"/>
        <n v="23.1270890731939"/>
        <n v="23.6713133366843"/>
        <n v="23.726176469668"/>
        <n v="24.4058279541476"/>
        <n v="24.608602841562"/>
        <n v="25.7664220550936"/>
        <n v="26.3861319665976"/>
        <n v="26.4755530907609"/>
        <n v="26.5300425514312"/>
        <n v="26.5339799278858"/>
        <n v="26.5618109743427"/>
        <n v="26.9072105604423"/>
        <n v="27.2013345113238"/>
        <n v="29.5658469163547"/>
        <n v="29.6241027016761"/>
        <n v="31.2605958676695"/>
        <n v="31.6776518270703"/>
        <n v="32.8583313741064"/>
        <n v="35.3420660431201"/>
        <n v="35.3671149216882"/>
        <n v="37.0536654705968"/>
        <n v="37.3170724781714"/>
        <n v="39.1896921972444"/>
        <n v="42.2166363410367"/>
        <n v="43.5882217849816"/>
        <n v="47.8725916238611"/>
        <n v="48.0936009520297"/>
        <n v="49.2840705450612"/>
        <n v="51.2538547779181"/>
        <n v="51.3791403880605"/>
        <n v="52.4834060547055"/>
        <n v="52.9511061815218"/>
        <n v="53.0600851028624"/>
        <n v="54.0537802982533"/>
        <n v="57.5449479831091"/>
        <n v="57.5693654875502"/>
        <n v="70.0410054076538"/>
        <n v="71.1814664228026"/>
        <n v="76.4529663839366"/>
        <n v="79.4413668234404"/>
        <n v="95.3108145226466"/>
        <n v="124.651178441073"/>
        <n v="139.466058235589"/>
        <n v="173.331785342614"/>
        <n v="190.859745521005"/>
        <n v="276.754810241818"/>
        <n v="333.389476544573"/>
        <n v="411.789893659923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3">
  <r>
    <x v="0"/>
    <x v="1"/>
    <x v="7"/>
    <x v="174"/>
    <x v="174"/>
  </r>
  <r>
    <x v="0"/>
    <x v="1"/>
    <x v="7"/>
    <x v="183"/>
    <x v="183"/>
  </r>
  <r>
    <x v="0"/>
    <x v="1"/>
    <x v="7"/>
    <x v="61"/>
    <x v="61"/>
  </r>
  <r>
    <x v="0"/>
    <x v="1"/>
    <x v="7"/>
    <x v="111"/>
    <x v="111"/>
  </r>
  <r>
    <x v="0"/>
    <x v="1"/>
    <x v="7"/>
    <x v="46"/>
    <x v="46"/>
  </r>
  <r>
    <x v="0"/>
    <x v="1"/>
    <x v="7"/>
    <x v="227"/>
    <x v="227"/>
  </r>
  <r>
    <x v="0"/>
    <x v="1"/>
    <x v="7"/>
    <x v="136"/>
    <x v="136"/>
  </r>
  <r>
    <x v="0"/>
    <x v="1"/>
    <x v="7"/>
    <x v="113"/>
    <x v="113"/>
  </r>
  <r>
    <x v="0"/>
    <x v="1"/>
    <x v="7"/>
    <x v="86"/>
    <x v="86"/>
  </r>
  <r>
    <x v="0"/>
    <x v="1"/>
    <x v="7"/>
    <x v="56"/>
    <x v="56"/>
  </r>
  <r>
    <x v="0"/>
    <x v="1"/>
    <x v="7"/>
    <x v="159"/>
    <x v="159"/>
  </r>
  <r>
    <x v="0"/>
    <x v="1"/>
    <x v="7"/>
    <x v="170"/>
    <x v="170"/>
  </r>
  <r>
    <x v="0"/>
    <x v="1"/>
    <x v="7"/>
    <x v="102"/>
    <x v="102"/>
  </r>
  <r>
    <x v="0"/>
    <x v="1"/>
    <x v="7"/>
    <x v="69"/>
    <x v="69"/>
  </r>
  <r>
    <x v="0"/>
    <x v="1"/>
    <x v="7"/>
    <x v="72"/>
    <x v="72"/>
  </r>
  <r>
    <x v="0"/>
    <x v="1"/>
    <x v="14"/>
    <x v="168"/>
    <x v="168"/>
  </r>
  <r>
    <x v="0"/>
    <x v="1"/>
    <x v="3"/>
    <x v="14"/>
    <x v="14"/>
  </r>
  <r>
    <x v="0"/>
    <x v="1"/>
    <x v="3"/>
    <x v="246"/>
    <x v="246"/>
  </r>
  <r>
    <x v="0"/>
    <x v="1"/>
    <x v="3"/>
    <x v="259"/>
    <x v="259"/>
  </r>
  <r>
    <x v="0"/>
    <x v="1"/>
    <x v="14"/>
    <x v="251"/>
    <x v="251"/>
  </r>
  <r>
    <x v="0"/>
    <x v="1"/>
    <x v="2"/>
    <x v="71"/>
    <x v="71"/>
  </r>
  <r>
    <x v="0"/>
    <x v="1"/>
    <x v="3"/>
    <x v="0"/>
    <x v="0"/>
  </r>
  <r>
    <x v="0"/>
    <x v="1"/>
    <x v="7"/>
    <x v="148"/>
    <x v="150"/>
  </r>
  <r>
    <x v="0"/>
    <x v="0"/>
    <x v="7"/>
    <x v="0"/>
    <x v="0"/>
  </r>
  <r>
    <x v="1"/>
    <x v="1"/>
    <x v="7"/>
    <x v="37"/>
    <x v="37"/>
  </r>
  <r>
    <x v="2"/>
    <x v="1"/>
    <x v="7"/>
    <x v="9"/>
    <x v="9"/>
  </r>
  <r>
    <x v="2"/>
    <x v="1"/>
    <x v="7"/>
    <x v="5"/>
    <x v="5"/>
  </r>
  <r>
    <x v="3"/>
    <x v="1"/>
    <x v="7"/>
    <x v="11"/>
    <x v="11"/>
  </r>
  <r>
    <x v="4"/>
    <x v="1"/>
    <x v="7"/>
    <x v="146"/>
    <x v="146"/>
  </r>
  <r>
    <x v="5"/>
    <x v="1"/>
    <x v="7"/>
    <x v="99"/>
    <x v="99"/>
  </r>
  <r>
    <x v="6"/>
    <x v="0"/>
    <x v="7"/>
    <x v="0"/>
    <x v="0"/>
  </r>
  <r>
    <x v="6"/>
    <x v="1"/>
    <x v="7"/>
    <x v="55"/>
    <x v="55"/>
  </r>
  <r>
    <x v="6"/>
    <x v="1"/>
    <x v="1"/>
    <x v="59"/>
    <x v="58"/>
  </r>
  <r>
    <x v="6"/>
    <x v="1"/>
    <x v="1"/>
    <x v="26"/>
    <x v="26"/>
  </r>
  <r>
    <x v="6"/>
    <x v="1"/>
    <x v="1"/>
    <x v="65"/>
    <x v="65"/>
  </r>
  <r>
    <x v="6"/>
    <x v="1"/>
    <x v="0"/>
    <x v="41"/>
    <x v="41"/>
  </r>
  <r>
    <x v="6"/>
    <x v="1"/>
    <x v="7"/>
    <x v="170"/>
    <x v="170"/>
  </r>
  <r>
    <x v="6"/>
    <x v="1"/>
    <x v="5"/>
    <x v="68"/>
    <x v="68"/>
  </r>
  <r>
    <x v="6"/>
    <x v="1"/>
    <x v="7"/>
    <x v="31"/>
    <x v="31"/>
  </r>
  <r>
    <x v="6"/>
    <x v="1"/>
    <x v="7"/>
    <x v="211"/>
    <x v="211"/>
  </r>
  <r>
    <x v="6"/>
    <x v="1"/>
    <x v="7"/>
    <x v="252"/>
    <x v="252"/>
  </r>
  <r>
    <x v="6"/>
    <x v="1"/>
    <x v="0"/>
    <x v="258"/>
    <x v="258"/>
  </r>
  <r>
    <x v="6"/>
    <x v="1"/>
    <x v="7"/>
    <x v="15"/>
    <x v="15"/>
  </r>
  <r>
    <x v="6"/>
    <x v="1"/>
    <x v="7"/>
    <x v="167"/>
    <x v="167"/>
  </r>
  <r>
    <x v="6"/>
    <x v="1"/>
    <x v="7"/>
    <x v="170"/>
    <x v="170"/>
  </r>
  <r>
    <x v="6"/>
    <x v="1"/>
    <x v="7"/>
    <x v="122"/>
    <x v="121"/>
  </r>
  <r>
    <x v="6"/>
    <x v="1"/>
    <x v="7"/>
    <x v="265"/>
    <x v="265"/>
  </r>
  <r>
    <x v="6"/>
    <x v="1"/>
    <x v="7"/>
    <x v="262"/>
    <x v="262"/>
  </r>
  <r>
    <x v="6"/>
    <x v="1"/>
    <x v="7"/>
    <x v="274"/>
    <x v="274"/>
  </r>
  <r>
    <x v="6"/>
    <x v="1"/>
    <x v="3"/>
    <x v="169"/>
    <x v="169"/>
  </r>
  <r>
    <x v="6"/>
    <x v="1"/>
    <x v="13"/>
    <x v="219"/>
    <x v="219"/>
  </r>
  <r>
    <x v="6"/>
    <x v="1"/>
    <x v="3"/>
    <x v="77"/>
    <x v="77"/>
  </r>
  <r>
    <x v="6"/>
    <x v="1"/>
    <x v="3"/>
    <x v="207"/>
    <x v="207"/>
  </r>
  <r>
    <x v="6"/>
    <x v="1"/>
    <x v="12"/>
    <x v="23"/>
    <x v="23"/>
  </r>
  <r>
    <x v="6"/>
    <x v="0"/>
    <x v="5"/>
    <x v="0"/>
    <x v="0"/>
  </r>
  <r>
    <x v="6"/>
    <x v="0"/>
    <x v="7"/>
    <x v="0"/>
    <x v="0"/>
  </r>
  <r>
    <x v="6"/>
    <x v="0"/>
    <x v="12"/>
    <x v="0"/>
    <x v="0"/>
  </r>
  <r>
    <x v="6"/>
    <x v="0"/>
    <x v="7"/>
    <x v="0"/>
    <x v="0"/>
  </r>
  <r>
    <x v="6"/>
    <x v="0"/>
    <x v="7"/>
    <x v="0"/>
    <x v="0"/>
  </r>
  <r>
    <x v="6"/>
    <x v="1"/>
    <x v="1"/>
    <x v="80"/>
    <x v="84"/>
  </r>
  <r>
    <x v="7"/>
    <x v="1"/>
    <x v="3"/>
    <x v="153"/>
    <x v="153"/>
  </r>
  <r>
    <x v="8"/>
    <x v="1"/>
    <x v="7"/>
    <x v="115"/>
    <x v="115"/>
  </r>
  <r>
    <x v="9"/>
    <x v="1"/>
    <x v="7"/>
    <x v="83"/>
    <x v="82"/>
  </r>
  <r>
    <x v="10"/>
    <x v="1"/>
    <x v="7"/>
    <x v="42"/>
    <x v="42"/>
  </r>
  <r>
    <x v="10"/>
    <x v="1"/>
    <x v="7"/>
    <x v="63"/>
    <x v="63"/>
  </r>
  <r>
    <x v="11"/>
    <x v="0"/>
    <x v="7"/>
    <x v="0"/>
    <x v="0"/>
  </r>
  <r>
    <x v="12"/>
    <x v="1"/>
    <x v="1"/>
    <x v="8"/>
    <x v="8"/>
  </r>
  <r>
    <x v="12"/>
    <x v="1"/>
    <x v="7"/>
    <x v="12"/>
    <x v="12"/>
  </r>
  <r>
    <x v="12"/>
    <x v="1"/>
    <x v="7"/>
    <x v="92"/>
    <x v="92"/>
  </r>
  <r>
    <x v="12"/>
    <x v="1"/>
    <x v="7"/>
    <x v="12"/>
    <x v="12"/>
  </r>
  <r>
    <x v="13"/>
    <x v="1"/>
    <x v="7"/>
    <x v="175"/>
    <x v="175"/>
  </r>
  <r>
    <x v="14"/>
    <x v="1"/>
    <x v="7"/>
    <x v="6"/>
    <x v="6"/>
  </r>
  <r>
    <x v="15"/>
    <x v="1"/>
    <x v="1"/>
    <x v="17"/>
    <x v="17"/>
  </r>
  <r>
    <x v="15"/>
    <x v="1"/>
    <x v="7"/>
    <x v="225"/>
    <x v="225"/>
  </r>
  <r>
    <x v="16"/>
    <x v="1"/>
    <x v="7"/>
    <x v="20"/>
    <x v="20"/>
  </r>
  <r>
    <x v="17"/>
    <x v="1"/>
    <x v="7"/>
    <x v="123"/>
    <x v="123"/>
  </r>
  <r>
    <x v="17"/>
    <x v="1"/>
    <x v="4"/>
    <x v="51"/>
    <x v="51"/>
  </r>
  <r>
    <x v="17"/>
    <x v="1"/>
    <x v="7"/>
    <x v="253"/>
    <x v="253"/>
  </r>
  <r>
    <x v="17"/>
    <x v="1"/>
    <x v="7"/>
    <x v="167"/>
    <x v="167"/>
  </r>
  <r>
    <x v="17"/>
    <x v="1"/>
    <x v="7"/>
    <x v="88"/>
    <x v="88"/>
  </r>
  <r>
    <x v="17"/>
    <x v="1"/>
    <x v="9"/>
    <x v="3"/>
    <x v="3"/>
  </r>
  <r>
    <x v="17"/>
    <x v="1"/>
    <x v="9"/>
    <x v="4"/>
    <x v="4"/>
  </r>
  <r>
    <x v="17"/>
    <x v="1"/>
    <x v="9"/>
    <x v="95"/>
    <x v="95"/>
  </r>
  <r>
    <x v="17"/>
    <x v="1"/>
    <x v="8"/>
    <x v="27"/>
    <x v="27"/>
  </r>
  <r>
    <x v="17"/>
    <x v="1"/>
    <x v="8"/>
    <x v="286"/>
    <x v="286"/>
  </r>
  <r>
    <x v="17"/>
    <x v="1"/>
    <x v="9"/>
    <x v="1"/>
    <x v="1"/>
  </r>
  <r>
    <x v="17"/>
    <x v="1"/>
    <x v="8"/>
    <x v="0"/>
    <x v="0"/>
  </r>
  <r>
    <x v="17"/>
    <x v="1"/>
    <x v="8"/>
    <x v="94"/>
    <x v="94"/>
  </r>
  <r>
    <x v="17"/>
    <x v="1"/>
    <x v="8"/>
    <x v="206"/>
    <x v="206"/>
  </r>
  <r>
    <x v="17"/>
    <x v="1"/>
    <x v="14"/>
    <x v="181"/>
    <x v="181"/>
  </r>
  <r>
    <x v="17"/>
    <x v="1"/>
    <x v="8"/>
    <x v="0"/>
    <x v="0"/>
  </r>
  <r>
    <x v="17"/>
    <x v="1"/>
    <x v="8"/>
    <x v="217"/>
    <x v="217"/>
  </r>
  <r>
    <x v="17"/>
    <x v="1"/>
    <x v="8"/>
    <x v="0"/>
    <x v="0"/>
  </r>
  <r>
    <x v="17"/>
    <x v="1"/>
    <x v="8"/>
    <x v="91"/>
    <x v="91"/>
  </r>
  <r>
    <x v="17"/>
    <x v="1"/>
    <x v="3"/>
    <x v="186"/>
    <x v="186"/>
  </r>
  <r>
    <x v="17"/>
    <x v="1"/>
    <x v="3"/>
    <x v="186"/>
    <x v="186"/>
  </r>
  <r>
    <x v="17"/>
    <x v="1"/>
    <x v="3"/>
    <x v="150"/>
    <x v="149"/>
  </r>
  <r>
    <x v="17"/>
    <x v="1"/>
    <x v="9"/>
    <x v="40"/>
    <x v="40"/>
  </r>
  <r>
    <x v="17"/>
    <x v="1"/>
    <x v="9"/>
    <x v="50"/>
    <x v="50"/>
  </r>
  <r>
    <x v="17"/>
    <x v="1"/>
    <x v="8"/>
    <x v="0"/>
    <x v="0"/>
  </r>
  <r>
    <x v="17"/>
    <x v="1"/>
    <x v="9"/>
    <x v="0"/>
    <x v="0"/>
  </r>
  <r>
    <x v="17"/>
    <x v="1"/>
    <x v="9"/>
    <x v="13"/>
    <x v="13"/>
  </r>
  <r>
    <x v="17"/>
    <x v="1"/>
    <x v="2"/>
    <x v="196"/>
    <x v="196"/>
  </r>
  <r>
    <x v="17"/>
    <x v="1"/>
    <x v="9"/>
    <x v="163"/>
    <x v="163"/>
  </r>
  <r>
    <x v="17"/>
    <x v="1"/>
    <x v="8"/>
    <x v="254"/>
    <x v="254"/>
  </r>
  <r>
    <x v="17"/>
    <x v="1"/>
    <x v="2"/>
    <x v="158"/>
    <x v="158"/>
  </r>
  <r>
    <x v="17"/>
    <x v="1"/>
    <x v="9"/>
    <x v="2"/>
    <x v="2"/>
  </r>
  <r>
    <x v="17"/>
    <x v="1"/>
    <x v="9"/>
    <x v="2"/>
    <x v="2"/>
  </r>
  <r>
    <x v="17"/>
    <x v="1"/>
    <x v="3"/>
    <x v="267"/>
    <x v="268"/>
  </r>
  <r>
    <x v="17"/>
    <x v="0"/>
    <x v="7"/>
    <x v="0"/>
    <x v="0"/>
  </r>
  <r>
    <x v="17"/>
    <x v="0"/>
    <x v="9"/>
    <x v="0"/>
    <x v="0"/>
  </r>
  <r>
    <x v="17"/>
    <x v="0"/>
    <x v="15"/>
    <x v="0"/>
    <x v="0"/>
  </r>
  <r>
    <x v="17"/>
    <x v="1"/>
    <x v="8"/>
    <x v="0"/>
    <x v="0"/>
  </r>
  <r>
    <x v="17"/>
    <x v="1"/>
    <x v="1"/>
    <x v="33"/>
    <x v="35"/>
  </r>
  <r>
    <x v="18"/>
    <x v="1"/>
    <x v="7"/>
    <x v="16"/>
    <x v="16"/>
  </r>
  <r>
    <x v="19"/>
    <x v="0"/>
    <x v="1"/>
    <x v="0"/>
    <x v="0"/>
  </r>
  <r>
    <x v="19"/>
    <x v="0"/>
    <x v="0"/>
    <x v="0"/>
    <x v="0"/>
  </r>
  <r>
    <x v="19"/>
    <x v="0"/>
    <x v="7"/>
    <x v="0"/>
    <x v="0"/>
  </r>
  <r>
    <x v="19"/>
    <x v="0"/>
    <x v="7"/>
    <x v="0"/>
    <x v="0"/>
  </r>
  <r>
    <x v="19"/>
    <x v="0"/>
    <x v="5"/>
    <x v="0"/>
    <x v="0"/>
  </r>
  <r>
    <x v="19"/>
    <x v="0"/>
    <x v="5"/>
    <x v="0"/>
    <x v="0"/>
  </r>
  <r>
    <x v="19"/>
    <x v="0"/>
    <x v="4"/>
    <x v="0"/>
    <x v="0"/>
  </r>
  <r>
    <x v="20"/>
    <x v="1"/>
    <x v="7"/>
    <x v="38"/>
    <x v="38"/>
  </r>
  <r>
    <x v="20"/>
    <x v="1"/>
    <x v="7"/>
    <x v="98"/>
    <x v="98"/>
  </r>
  <r>
    <x v="20"/>
    <x v="1"/>
    <x v="7"/>
    <x v="195"/>
    <x v="195"/>
  </r>
  <r>
    <x v="20"/>
    <x v="1"/>
    <x v="7"/>
    <x v="67"/>
    <x v="67"/>
  </r>
  <r>
    <x v="20"/>
    <x v="1"/>
    <x v="5"/>
    <x v="53"/>
    <x v="53"/>
  </r>
  <r>
    <x v="20"/>
    <x v="1"/>
    <x v="5"/>
    <x v="10"/>
    <x v="10"/>
  </r>
  <r>
    <x v="20"/>
    <x v="1"/>
    <x v="4"/>
    <x v="54"/>
    <x v="54"/>
  </r>
  <r>
    <x v="20"/>
    <x v="1"/>
    <x v="7"/>
    <x v="294"/>
    <x v="294"/>
  </r>
  <r>
    <x v="20"/>
    <x v="1"/>
    <x v="5"/>
    <x v="190"/>
    <x v="190"/>
  </r>
  <r>
    <x v="20"/>
    <x v="1"/>
    <x v="7"/>
    <x v="290"/>
    <x v="290"/>
  </r>
  <r>
    <x v="20"/>
    <x v="1"/>
    <x v="7"/>
    <x v="292"/>
    <x v="292"/>
  </r>
  <r>
    <x v="20"/>
    <x v="1"/>
    <x v="7"/>
    <x v="284"/>
    <x v="284"/>
  </r>
  <r>
    <x v="20"/>
    <x v="1"/>
    <x v="7"/>
    <x v="289"/>
    <x v="289"/>
  </r>
  <r>
    <x v="20"/>
    <x v="1"/>
    <x v="7"/>
    <x v="208"/>
    <x v="208"/>
  </r>
  <r>
    <x v="20"/>
    <x v="1"/>
    <x v="7"/>
    <x v="24"/>
    <x v="24"/>
  </r>
  <r>
    <x v="20"/>
    <x v="1"/>
    <x v="7"/>
    <x v="155"/>
    <x v="155"/>
  </r>
  <r>
    <x v="20"/>
    <x v="1"/>
    <x v="15"/>
    <x v="0"/>
    <x v="0"/>
  </r>
  <r>
    <x v="20"/>
    <x v="1"/>
    <x v="10"/>
    <x v="257"/>
    <x v="257"/>
  </r>
  <r>
    <x v="20"/>
    <x v="1"/>
    <x v="3"/>
    <x v="154"/>
    <x v="154"/>
  </r>
  <r>
    <x v="20"/>
    <x v="1"/>
    <x v="3"/>
    <x v="165"/>
    <x v="165"/>
  </r>
  <r>
    <x v="20"/>
    <x v="1"/>
    <x v="3"/>
    <x v="162"/>
    <x v="162"/>
  </r>
  <r>
    <x v="21"/>
    <x v="1"/>
    <x v="7"/>
    <x v="164"/>
    <x v="164"/>
  </r>
  <r>
    <x v="21"/>
    <x v="1"/>
    <x v="7"/>
    <x v="276"/>
    <x v="276"/>
  </r>
  <r>
    <x v="21"/>
    <x v="1"/>
    <x v="5"/>
    <x v="288"/>
    <x v="288"/>
  </r>
  <r>
    <x v="21"/>
    <x v="1"/>
    <x v="5"/>
    <x v="260"/>
    <x v="260"/>
  </r>
  <r>
    <x v="21"/>
    <x v="1"/>
    <x v="4"/>
    <x v="285"/>
    <x v="285"/>
  </r>
  <r>
    <x v="21"/>
    <x v="1"/>
    <x v="2"/>
    <x v="119"/>
    <x v="118"/>
  </r>
  <r>
    <x v="22"/>
    <x v="0"/>
    <x v="7"/>
    <x v="0"/>
    <x v="0"/>
  </r>
  <r>
    <x v="23"/>
    <x v="1"/>
    <x v="3"/>
    <x v="213"/>
    <x v="213"/>
  </r>
  <r>
    <x v="23"/>
    <x v="1"/>
    <x v="3"/>
    <x v="202"/>
    <x v="202"/>
  </r>
  <r>
    <x v="23"/>
    <x v="1"/>
    <x v="3"/>
    <x v="212"/>
    <x v="212"/>
  </r>
  <r>
    <x v="24"/>
    <x v="1"/>
    <x v="7"/>
    <x v="263"/>
    <x v="263"/>
  </r>
  <r>
    <x v="24"/>
    <x v="1"/>
    <x v="7"/>
    <x v="145"/>
    <x v="145"/>
  </r>
  <r>
    <x v="24"/>
    <x v="1"/>
    <x v="7"/>
    <x v="45"/>
    <x v="45"/>
  </r>
  <r>
    <x v="24"/>
    <x v="1"/>
    <x v="3"/>
    <x v="169"/>
    <x v="169"/>
  </r>
  <r>
    <x v="24"/>
    <x v="1"/>
    <x v="3"/>
    <x v="212"/>
    <x v="212"/>
  </r>
  <r>
    <x v="24"/>
    <x v="1"/>
    <x v="3"/>
    <x v="213"/>
    <x v="213"/>
  </r>
  <r>
    <x v="24"/>
    <x v="1"/>
    <x v="3"/>
    <x v="226"/>
    <x v="226"/>
  </r>
  <r>
    <x v="24"/>
    <x v="1"/>
    <x v="3"/>
    <x v="224"/>
    <x v="224"/>
  </r>
  <r>
    <x v="24"/>
    <x v="1"/>
    <x v="3"/>
    <x v="0"/>
    <x v="0"/>
  </r>
  <r>
    <x v="24"/>
    <x v="1"/>
    <x v="8"/>
    <x v="287"/>
    <x v="287"/>
  </r>
  <r>
    <x v="24"/>
    <x v="1"/>
    <x v="3"/>
    <x v="213"/>
    <x v="213"/>
  </r>
  <r>
    <x v="24"/>
    <x v="0"/>
    <x v="7"/>
    <x v="0"/>
    <x v="0"/>
  </r>
  <r>
    <x v="25"/>
    <x v="1"/>
    <x v="1"/>
    <x v="291"/>
    <x v="291"/>
  </r>
  <r>
    <x v="25"/>
    <x v="1"/>
    <x v="0"/>
    <x v="82"/>
    <x v="81"/>
  </r>
  <r>
    <x v="25"/>
    <x v="1"/>
    <x v="1"/>
    <x v="93"/>
    <x v="93"/>
  </r>
  <r>
    <x v="25"/>
    <x v="1"/>
    <x v="7"/>
    <x v="149"/>
    <x v="148"/>
  </r>
  <r>
    <x v="25"/>
    <x v="1"/>
    <x v="3"/>
    <x v="209"/>
    <x v="209"/>
  </r>
  <r>
    <x v="26"/>
    <x v="1"/>
    <x v="3"/>
    <x v="212"/>
    <x v="212"/>
  </r>
  <r>
    <x v="26"/>
    <x v="1"/>
    <x v="14"/>
    <x v="103"/>
    <x v="103"/>
  </r>
  <r>
    <x v="26"/>
    <x v="1"/>
    <x v="3"/>
    <x v="169"/>
    <x v="169"/>
  </r>
  <r>
    <x v="26"/>
    <x v="1"/>
    <x v="14"/>
    <x v="272"/>
    <x v="272"/>
  </r>
  <r>
    <x v="27"/>
    <x v="1"/>
    <x v="1"/>
    <x v="25"/>
    <x v="25"/>
  </r>
  <r>
    <x v="27"/>
    <x v="1"/>
    <x v="1"/>
    <x v="247"/>
    <x v="247"/>
  </r>
  <r>
    <x v="27"/>
    <x v="1"/>
    <x v="7"/>
    <x v="231"/>
    <x v="231"/>
  </r>
  <r>
    <x v="27"/>
    <x v="1"/>
    <x v="7"/>
    <x v="243"/>
    <x v="243"/>
  </r>
  <r>
    <x v="27"/>
    <x v="1"/>
    <x v="7"/>
    <x v="179"/>
    <x v="179"/>
  </r>
  <r>
    <x v="27"/>
    <x v="1"/>
    <x v="8"/>
    <x v="197"/>
    <x v="197"/>
  </r>
  <r>
    <x v="27"/>
    <x v="1"/>
    <x v="8"/>
    <x v="241"/>
    <x v="241"/>
  </r>
  <r>
    <x v="27"/>
    <x v="1"/>
    <x v="8"/>
    <x v="275"/>
    <x v="275"/>
  </r>
  <r>
    <x v="27"/>
    <x v="1"/>
    <x v="8"/>
    <x v="131"/>
    <x v="131"/>
  </r>
  <r>
    <x v="27"/>
    <x v="1"/>
    <x v="8"/>
    <x v="151"/>
    <x v="151"/>
  </r>
  <r>
    <x v="27"/>
    <x v="1"/>
    <x v="8"/>
    <x v="192"/>
    <x v="192"/>
  </r>
  <r>
    <x v="27"/>
    <x v="1"/>
    <x v="8"/>
    <x v="134"/>
    <x v="134"/>
  </r>
  <r>
    <x v="27"/>
    <x v="1"/>
    <x v="11"/>
    <x v="96"/>
    <x v="96"/>
  </r>
  <r>
    <x v="27"/>
    <x v="1"/>
    <x v="11"/>
    <x v="85"/>
    <x v="85"/>
  </r>
  <r>
    <x v="27"/>
    <x v="1"/>
    <x v="8"/>
    <x v="141"/>
    <x v="141"/>
  </r>
  <r>
    <x v="27"/>
    <x v="1"/>
    <x v="13"/>
    <x v="198"/>
    <x v="198"/>
  </r>
  <r>
    <x v="28"/>
    <x v="0"/>
    <x v="12"/>
    <x v="0"/>
    <x v="0"/>
  </r>
  <r>
    <x v="29"/>
    <x v="0"/>
    <x v="7"/>
    <x v="0"/>
    <x v="0"/>
  </r>
  <r>
    <x v="30"/>
    <x v="1"/>
    <x v="9"/>
    <x v="0"/>
    <x v="0"/>
  </r>
  <r>
    <x v="30"/>
    <x v="1"/>
    <x v="14"/>
    <x v="191"/>
    <x v="191"/>
  </r>
  <r>
    <x v="30"/>
    <x v="1"/>
    <x v="9"/>
    <x v="0"/>
    <x v="0"/>
  </r>
  <r>
    <x v="31"/>
    <x v="1"/>
    <x v="1"/>
    <x v="21"/>
    <x v="21"/>
  </r>
  <r>
    <x v="32"/>
    <x v="1"/>
    <x v="7"/>
    <x v="18"/>
    <x v="18"/>
  </r>
  <r>
    <x v="33"/>
    <x v="1"/>
    <x v="5"/>
    <x v="228"/>
    <x v="228"/>
  </r>
  <r>
    <x v="33"/>
    <x v="1"/>
    <x v="7"/>
    <x v="273"/>
    <x v="273"/>
  </r>
  <r>
    <x v="33"/>
    <x v="1"/>
    <x v="7"/>
    <x v="66"/>
    <x v="66"/>
  </r>
  <r>
    <x v="33"/>
    <x v="1"/>
    <x v="7"/>
    <x v="179"/>
    <x v="179"/>
  </r>
  <r>
    <x v="33"/>
    <x v="1"/>
    <x v="7"/>
    <x v="0"/>
    <x v="0"/>
  </r>
  <r>
    <x v="33"/>
    <x v="1"/>
    <x v="7"/>
    <x v="187"/>
    <x v="187"/>
  </r>
  <r>
    <x v="33"/>
    <x v="1"/>
    <x v="7"/>
    <x v="35"/>
    <x v="34"/>
  </r>
  <r>
    <x v="33"/>
    <x v="1"/>
    <x v="14"/>
    <x v="232"/>
    <x v="232"/>
  </r>
  <r>
    <x v="33"/>
    <x v="1"/>
    <x v="14"/>
    <x v="269"/>
    <x v="269"/>
  </r>
  <r>
    <x v="33"/>
    <x v="1"/>
    <x v="14"/>
    <x v="250"/>
    <x v="250"/>
  </r>
  <r>
    <x v="33"/>
    <x v="1"/>
    <x v="14"/>
    <x v="194"/>
    <x v="194"/>
  </r>
  <r>
    <x v="33"/>
    <x v="1"/>
    <x v="15"/>
    <x v="133"/>
    <x v="133"/>
  </r>
  <r>
    <x v="33"/>
    <x v="1"/>
    <x v="3"/>
    <x v="144"/>
    <x v="144"/>
  </r>
  <r>
    <x v="33"/>
    <x v="1"/>
    <x v="14"/>
    <x v="52"/>
    <x v="52"/>
  </r>
  <r>
    <x v="33"/>
    <x v="1"/>
    <x v="14"/>
    <x v="176"/>
    <x v="176"/>
  </r>
  <r>
    <x v="33"/>
    <x v="1"/>
    <x v="8"/>
    <x v="74"/>
    <x v="74"/>
  </r>
  <r>
    <x v="33"/>
    <x v="1"/>
    <x v="13"/>
    <x v="205"/>
    <x v="205"/>
  </r>
  <r>
    <x v="33"/>
    <x v="1"/>
    <x v="3"/>
    <x v="203"/>
    <x v="203"/>
  </r>
  <r>
    <x v="33"/>
    <x v="1"/>
    <x v="3"/>
    <x v="210"/>
    <x v="210"/>
  </r>
  <r>
    <x v="33"/>
    <x v="1"/>
    <x v="8"/>
    <x v="192"/>
    <x v="192"/>
  </r>
  <r>
    <x v="33"/>
    <x v="1"/>
    <x v="14"/>
    <x v="176"/>
    <x v="176"/>
  </r>
  <r>
    <x v="33"/>
    <x v="1"/>
    <x v="14"/>
    <x v="283"/>
    <x v="283"/>
  </r>
  <r>
    <x v="33"/>
    <x v="1"/>
    <x v="8"/>
    <x v="248"/>
    <x v="248"/>
  </r>
  <r>
    <x v="33"/>
    <x v="1"/>
    <x v="8"/>
    <x v="277"/>
    <x v="277"/>
  </r>
  <r>
    <x v="33"/>
    <x v="1"/>
    <x v="14"/>
    <x v="200"/>
    <x v="200"/>
  </r>
  <r>
    <x v="33"/>
    <x v="1"/>
    <x v="14"/>
    <x v="0"/>
    <x v="0"/>
  </r>
  <r>
    <x v="33"/>
    <x v="1"/>
    <x v="14"/>
    <x v="34"/>
    <x v="33"/>
  </r>
  <r>
    <x v="33"/>
    <x v="1"/>
    <x v="12"/>
    <x v="143"/>
    <x v="143"/>
  </r>
  <r>
    <x v="33"/>
    <x v="1"/>
    <x v="3"/>
    <x v="281"/>
    <x v="281"/>
  </r>
  <r>
    <x v="33"/>
    <x v="1"/>
    <x v="14"/>
    <x v="293"/>
    <x v="293"/>
  </r>
  <r>
    <x v="33"/>
    <x v="1"/>
    <x v="14"/>
    <x v="48"/>
    <x v="48"/>
  </r>
  <r>
    <x v="33"/>
    <x v="1"/>
    <x v="12"/>
    <x v="189"/>
    <x v="189"/>
  </r>
  <r>
    <x v="33"/>
    <x v="1"/>
    <x v="14"/>
    <x v="279"/>
    <x v="279"/>
  </r>
  <r>
    <x v="33"/>
    <x v="0"/>
    <x v="13"/>
    <x v="0"/>
    <x v="0"/>
  </r>
  <r>
    <x v="33"/>
    <x v="1"/>
    <x v="1"/>
    <x v="125"/>
    <x v="128"/>
  </r>
  <r>
    <x v="34"/>
    <x v="1"/>
    <x v="14"/>
    <x v="268"/>
    <x v="267"/>
  </r>
  <r>
    <x v="35"/>
    <x v="1"/>
    <x v="8"/>
    <x v="120"/>
    <x v="119"/>
  </r>
  <r>
    <x v="36"/>
    <x v="1"/>
    <x v="7"/>
    <x v="79"/>
    <x v="79"/>
  </r>
  <r>
    <x v="36"/>
    <x v="1"/>
    <x v="5"/>
    <x v="161"/>
    <x v="161"/>
  </r>
  <r>
    <x v="36"/>
    <x v="1"/>
    <x v="1"/>
    <x v="233"/>
    <x v="233"/>
  </r>
  <r>
    <x v="36"/>
    <x v="1"/>
    <x v="7"/>
    <x v="253"/>
    <x v="253"/>
  </r>
  <r>
    <x v="36"/>
    <x v="1"/>
    <x v="7"/>
    <x v="137"/>
    <x v="137"/>
  </r>
  <r>
    <x v="36"/>
    <x v="1"/>
    <x v="7"/>
    <x v="32"/>
    <x v="32"/>
  </r>
  <r>
    <x v="36"/>
    <x v="1"/>
    <x v="7"/>
    <x v="178"/>
    <x v="178"/>
  </r>
  <r>
    <x v="36"/>
    <x v="1"/>
    <x v="7"/>
    <x v="270"/>
    <x v="270"/>
  </r>
  <r>
    <x v="36"/>
    <x v="1"/>
    <x v="9"/>
    <x v="30"/>
    <x v="30"/>
  </r>
  <r>
    <x v="36"/>
    <x v="1"/>
    <x v="13"/>
    <x v="106"/>
    <x v="106"/>
  </r>
  <r>
    <x v="36"/>
    <x v="1"/>
    <x v="8"/>
    <x v="0"/>
    <x v="0"/>
  </r>
  <r>
    <x v="36"/>
    <x v="1"/>
    <x v="8"/>
    <x v="0"/>
    <x v="0"/>
  </r>
  <r>
    <x v="36"/>
    <x v="1"/>
    <x v="13"/>
    <x v="214"/>
    <x v="214"/>
  </r>
  <r>
    <x v="36"/>
    <x v="1"/>
    <x v="14"/>
    <x v="114"/>
    <x v="114"/>
  </r>
  <r>
    <x v="36"/>
    <x v="1"/>
    <x v="3"/>
    <x v="154"/>
    <x v="154"/>
  </r>
  <r>
    <x v="36"/>
    <x v="1"/>
    <x v="8"/>
    <x v="107"/>
    <x v="107"/>
  </r>
  <r>
    <x v="36"/>
    <x v="1"/>
    <x v="8"/>
    <x v="105"/>
    <x v="105"/>
  </r>
  <r>
    <x v="36"/>
    <x v="1"/>
    <x v="8"/>
    <x v="177"/>
    <x v="177"/>
  </r>
  <r>
    <x v="36"/>
    <x v="1"/>
    <x v="3"/>
    <x v="110"/>
    <x v="110"/>
  </r>
  <r>
    <x v="36"/>
    <x v="1"/>
    <x v="3"/>
    <x v="76"/>
    <x v="76"/>
  </r>
  <r>
    <x v="36"/>
    <x v="1"/>
    <x v="8"/>
    <x v="0"/>
    <x v="0"/>
  </r>
  <r>
    <x v="36"/>
    <x v="1"/>
    <x v="8"/>
    <x v="87"/>
    <x v="87"/>
  </r>
  <r>
    <x v="36"/>
    <x v="1"/>
    <x v="14"/>
    <x v="242"/>
    <x v="242"/>
  </r>
  <r>
    <x v="36"/>
    <x v="1"/>
    <x v="9"/>
    <x v="0"/>
    <x v="0"/>
  </r>
  <r>
    <x v="36"/>
    <x v="1"/>
    <x v="13"/>
    <x v="89"/>
    <x v="89"/>
  </r>
  <r>
    <x v="36"/>
    <x v="1"/>
    <x v="3"/>
    <x v="140"/>
    <x v="140"/>
  </r>
  <r>
    <x v="36"/>
    <x v="1"/>
    <x v="3"/>
    <x v="185"/>
    <x v="185"/>
  </r>
  <r>
    <x v="36"/>
    <x v="1"/>
    <x v="14"/>
    <x v="90"/>
    <x v="90"/>
  </r>
  <r>
    <x v="36"/>
    <x v="1"/>
    <x v="8"/>
    <x v="193"/>
    <x v="193"/>
  </r>
  <r>
    <x v="36"/>
    <x v="1"/>
    <x v="14"/>
    <x v="138"/>
    <x v="138"/>
  </r>
  <r>
    <x v="36"/>
    <x v="1"/>
    <x v="3"/>
    <x v="127"/>
    <x v="126"/>
  </r>
  <r>
    <x v="36"/>
    <x v="1"/>
    <x v="14"/>
    <x v="188"/>
    <x v="188"/>
  </r>
  <r>
    <x v="36"/>
    <x v="1"/>
    <x v="13"/>
    <x v="0"/>
    <x v="0"/>
  </r>
  <r>
    <x v="36"/>
    <x v="1"/>
    <x v="14"/>
    <x v="114"/>
    <x v="114"/>
  </r>
  <r>
    <x v="36"/>
    <x v="1"/>
    <x v="13"/>
    <x v="109"/>
    <x v="109"/>
  </r>
  <r>
    <x v="36"/>
    <x v="1"/>
    <x v="8"/>
    <x v="180"/>
    <x v="180"/>
  </r>
  <r>
    <x v="36"/>
    <x v="1"/>
    <x v="3"/>
    <x v="201"/>
    <x v="201"/>
  </r>
  <r>
    <x v="36"/>
    <x v="1"/>
    <x v="1"/>
    <x v="118"/>
    <x v="122"/>
  </r>
  <r>
    <x v="37"/>
    <x v="1"/>
    <x v="4"/>
    <x v="44"/>
    <x v="44"/>
  </r>
  <r>
    <x v="37"/>
    <x v="1"/>
    <x v="4"/>
    <x v="75"/>
    <x v="75"/>
  </r>
  <r>
    <x v="37"/>
    <x v="1"/>
    <x v="5"/>
    <x v="244"/>
    <x v="244"/>
  </r>
  <r>
    <x v="37"/>
    <x v="1"/>
    <x v="1"/>
    <x v="43"/>
    <x v="43"/>
  </r>
  <r>
    <x v="37"/>
    <x v="1"/>
    <x v="7"/>
    <x v="7"/>
    <x v="7"/>
  </r>
  <r>
    <x v="37"/>
    <x v="1"/>
    <x v="7"/>
    <x v="57"/>
    <x v="57"/>
  </r>
  <r>
    <x v="37"/>
    <x v="1"/>
    <x v="3"/>
    <x v="116"/>
    <x v="116"/>
  </r>
  <r>
    <x v="37"/>
    <x v="1"/>
    <x v="3"/>
    <x v="101"/>
    <x v="101"/>
  </r>
  <r>
    <x v="37"/>
    <x v="1"/>
    <x v="3"/>
    <x v="108"/>
    <x v="108"/>
  </r>
  <r>
    <x v="37"/>
    <x v="1"/>
    <x v="6"/>
    <x v="237"/>
    <x v="237"/>
  </r>
  <r>
    <x v="37"/>
    <x v="1"/>
    <x v="8"/>
    <x v="166"/>
    <x v="166"/>
  </r>
  <r>
    <x v="37"/>
    <x v="1"/>
    <x v="3"/>
    <x v="221"/>
    <x v="221"/>
  </r>
  <r>
    <x v="37"/>
    <x v="1"/>
    <x v="3"/>
    <x v="100"/>
    <x v="100"/>
  </r>
  <r>
    <x v="37"/>
    <x v="1"/>
    <x v="14"/>
    <x v="0"/>
    <x v="0"/>
  </r>
  <r>
    <x v="37"/>
    <x v="1"/>
    <x v="13"/>
    <x v="160"/>
    <x v="160"/>
  </r>
  <r>
    <x v="37"/>
    <x v="1"/>
    <x v="3"/>
    <x v="100"/>
    <x v="100"/>
  </r>
  <r>
    <x v="37"/>
    <x v="1"/>
    <x v="3"/>
    <x v="124"/>
    <x v="124"/>
  </r>
  <r>
    <x v="37"/>
    <x v="1"/>
    <x v="11"/>
    <x v="39"/>
    <x v="39"/>
  </r>
  <r>
    <x v="37"/>
    <x v="1"/>
    <x v="14"/>
    <x v="139"/>
    <x v="139"/>
  </r>
  <r>
    <x v="37"/>
    <x v="1"/>
    <x v="8"/>
    <x v="238"/>
    <x v="238"/>
  </r>
  <r>
    <x v="37"/>
    <x v="1"/>
    <x v="6"/>
    <x v="104"/>
    <x v="104"/>
  </r>
  <r>
    <x v="37"/>
    <x v="1"/>
    <x v="3"/>
    <x v="117"/>
    <x v="117"/>
  </r>
  <r>
    <x v="37"/>
    <x v="1"/>
    <x v="3"/>
    <x v="81"/>
    <x v="80"/>
  </r>
  <r>
    <x v="37"/>
    <x v="1"/>
    <x v="6"/>
    <x v="171"/>
    <x v="171"/>
  </r>
  <r>
    <x v="37"/>
    <x v="1"/>
    <x v="3"/>
    <x v="100"/>
    <x v="100"/>
  </r>
  <r>
    <x v="37"/>
    <x v="1"/>
    <x v="3"/>
    <x v="121"/>
    <x v="120"/>
  </r>
  <r>
    <x v="37"/>
    <x v="1"/>
    <x v="3"/>
    <x v="112"/>
    <x v="112"/>
  </r>
  <r>
    <x v="37"/>
    <x v="1"/>
    <x v="13"/>
    <x v="172"/>
    <x v="172"/>
  </r>
  <r>
    <x v="37"/>
    <x v="1"/>
    <x v="6"/>
    <x v="171"/>
    <x v="171"/>
  </r>
  <r>
    <x v="37"/>
    <x v="1"/>
    <x v="13"/>
    <x v="157"/>
    <x v="157"/>
  </r>
  <r>
    <x v="37"/>
    <x v="1"/>
    <x v="3"/>
    <x v="0"/>
    <x v="0"/>
  </r>
  <r>
    <x v="37"/>
    <x v="1"/>
    <x v="3"/>
    <x v="36"/>
    <x v="36"/>
  </r>
  <r>
    <x v="37"/>
    <x v="1"/>
    <x v="3"/>
    <x v="108"/>
    <x v="108"/>
  </r>
  <r>
    <x v="37"/>
    <x v="1"/>
    <x v="6"/>
    <x v="104"/>
    <x v="104"/>
  </r>
  <r>
    <x v="37"/>
    <x v="1"/>
    <x v="3"/>
    <x v="182"/>
    <x v="182"/>
  </r>
  <r>
    <x v="37"/>
    <x v="1"/>
    <x v="8"/>
    <x v="229"/>
    <x v="229"/>
  </r>
  <r>
    <x v="37"/>
    <x v="1"/>
    <x v="3"/>
    <x v="60"/>
    <x v="60"/>
  </r>
  <r>
    <x v="37"/>
    <x v="1"/>
    <x v="8"/>
    <x v="147"/>
    <x v="147"/>
  </r>
  <r>
    <x v="37"/>
    <x v="1"/>
    <x v="8"/>
    <x v="84"/>
    <x v="83"/>
  </r>
  <r>
    <x v="37"/>
    <x v="1"/>
    <x v="13"/>
    <x v="73"/>
    <x v="73"/>
  </r>
  <r>
    <x v="37"/>
    <x v="0"/>
    <x v="13"/>
    <x v="0"/>
    <x v="0"/>
  </r>
  <r>
    <x v="37"/>
    <x v="0"/>
    <x v="13"/>
    <x v="0"/>
    <x v="0"/>
  </r>
  <r>
    <x v="37"/>
    <x v="0"/>
    <x v="13"/>
    <x v="0"/>
    <x v="0"/>
  </r>
  <r>
    <x v="37"/>
    <x v="1"/>
    <x v="12"/>
    <x v="58"/>
    <x v="59"/>
  </r>
  <r>
    <x v="38"/>
    <x v="1"/>
    <x v="12"/>
    <x v="156"/>
    <x v="156"/>
  </r>
  <r>
    <x v="39"/>
    <x v="1"/>
    <x v="7"/>
    <x v="271"/>
    <x v="271"/>
  </r>
  <r>
    <x v="40"/>
    <x v="1"/>
    <x v="15"/>
    <x v="220"/>
    <x v="220"/>
  </r>
  <r>
    <x v="40"/>
    <x v="1"/>
    <x v="15"/>
    <x v="222"/>
    <x v="222"/>
  </r>
  <r>
    <x v="40"/>
    <x v="0"/>
    <x v="15"/>
    <x v="0"/>
    <x v="0"/>
  </r>
  <r>
    <x v="41"/>
    <x v="1"/>
    <x v="15"/>
    <x v="29"/>
    <x v="29"/>
  </r>
  <r>
    <x v="41"/>
    <x v="1"/>
    <x v="15"/>
    <x v="215"/>
    <x v="215"/>
  </r>
  <r>
    <x v="42"/>
    <x v="1"/>
    <x v="15"/>
    <x v="78"/>
    <x v="78"/>
  </r>
  <r>
    <x v="43"/>
    <x v="1"/>
    <x v="11"/>
    <x v="280"/>
    <x v="280"/>
  </r>
  <r>
    <x v="44"/>
    <x v="1"/>
    <x v="7"/>
    <x v="126"/>
    <x v="125"/>
  </r>
  <r>
    <x v="44"/>
    <x v="1"/>
    <x v="5"/>
    <x v="135"/>
    <x v="135"/>
  </r>
  <r>
    <x v="44"/>
    <x v="1"/>
    <x v="5"/>
    <x v="64"/>
    <x v="64"/>
  </r>
  <r>
    <x v="44"/>
    <x v="1"/>
    <x v="7"/>
    <x v="173"/>
    <x v="173"/>
  </r>
  <r>
    <x v="44"/>
    <x v="1"/>
    <x v="4"/>
    <x v="97"/>
    <x v="97"/>
  </r>
  <r>
    <x v="44"/>
    <x v="1"/>
    <x v="7"/>
    <x v="249"/>
    <x v="249"/>
  </r>
  <r>
    <x v="44"/>
    <x v="1"/>
    <x v="7"/>
    <x v="70"/>
    <x v="70"/>
  </r>
  <r>
    <x v="44"/>
    <x v="1"/>
    <x v="7"/>
    <x v="240"/>
    <x v="240"/>
  </r>
  <r>
    <x v="44"/>
    <x v="1"/>
    <x v="8"/>
    <x v="62"/>
    <x v="62"/>
  </r>
  <r>
    <x v="44"/>
    <x v="1"/>
    <x v="8"/>
    <x v="49"/>
    <x v="49"/>
  </r>
  <r>
    <x v="44"/>
    <x v="1"/>
    <x v="15"/>
    <x v="266"/>
    <x v="266"/>
  </r>
  <r>
    <x v="44"/>
    <x v="1"/>
    <x v="8"/>
    <x v="0"/>
    <x v="0"/>
  </r>
  <r>
    <x v="44"/>
    <x v="1"/>
    <x v="8"/>
    <x v="28"/>
    <x v="28"/>
  </r>
  <r>
    <x v="44"/>
    <x v="1"/>
    <x v="8"/>
    <x v="218"/>
    <x v="218"/>
  </r>
  <r>
    <x v="44"/>
    <x v="1"/>
    <x v="8"/>
    <x v="22"/>
    <x v="22"/>
  </r>
  <r>
    <x v="44"/>
    <x v="1"/>
    <x v="6"/>
    <x v="239"/>
    <x v="239"/>
  </r>
  <r>
    <x v="44"/>
    <x v="1"/>
    <x v="3"/>
    <x v="0"/>
    <x v="0"/>
  </r>
  <r>
    <x v="44"/>
    <x v="1"/>
    <x v="8"/>
    <x v="0"/>
    <x v="0"/>
  </r>
  <r>
    <x v="44"/>
    <x v="1"/>
    <x v="3"/>
    <x v="129"/>
    <x v="129"/>
  </r>
  <r>
    <x v="45"/>
    <x v="1"/>
    <x v="5"/>
    <x v="128"/>
    <x v="127"/>
  </r>
  <r>
    <x v="46"/>
    <x v="1"/>
    <x v="7"/>
    <x v="230"/>
    <x v="230"/>
  </r>
  <r>
    <x v="46"/>
    <x v="1"/>
    <x v="8"/>
    <x v="245"/>
    <x v="245"/>
  </r>
  <r>
    <x v="46"/>
    <x v="1"/>
    <x v="8"/>
    <x v="278"/>
    <x v="278"/>
  </r>
  <r>
    <x v="46"/>
    <x v="0"/>
    <x v="15"/>
    <x v="0"/>
    <x v="0"/>
  </r>
  <r>
    <x v="47"/>
    <x v="1"/>
    <x v="8"/>
    <x v="254"/>
    <x v="254"/>
  </r>
  <r>
    <x v="48"/>
    <x v="1"/>
    <x v="4"/>
    <x v="130"/>
    <x v="130"/>
  </r>
  <r>
    <x v="48"/>
    <x v="1"/>
    <x v="8"/>
    <x v="254"/>
    <x v="254"/>
  </r>
  <r>
    <x v="49"/>
    <x v="1"/>
    <x v="7"/>
    <x v="184"/>
    <x v="184"/>
  </r>
  <r>
    <x v="49"/>
    <x v="1"/>
    <x v="7"/>
    <x v="47"/>
    <x v="47"/>
  </r>
  <r>
    <x v="50"/>
    <x v="1"/>
    <x v="14"/>
    <x v="255"/>
    <x v="255"/>
  </r>
  <r>
    <x v="51"/>
    <x v="1"/>
    <x v="8"/>
    <x v="216"/>
    <x v="216"/>
  </r>
  <r>
    <x v="52"/>
    <x v="1"/>
    <x v="14"/>
    <x v="132"/>
    <x v="132"/>
  </r>
  <r>
    <x v="52"/>
    <x v="1"/>
    <x v="14"/>
    <x v="199"/>
    <x v="199"/>
  </r>
  <r>
    <x v="52"/>
    <x v="1"/>
    <x v="14"/>
    <x v="223"/>
    <x v="223"/>
  </r>
  <r>
    <x v="53"/>
    <x v="1"/>
    <x v="14"/>
    <x v="204"/>
    <x v="204"/>
  </r>
  <r>
    <x v="54"/>
    <x v="1"/>
    <x v="7"/>
    <x v="264"/>
    <x v="264"/>
  </r>
  <r>
    <x v="54"/>
    <x v="1"/>
    <x v="5"/>
    <x v="142"/>
    <x v="142"/>
  </r>
  <r>
    <x v="54"/>
    <x v="1"/>
    <x v="13"/>
    <x v="261"/>
    <x v="261"/>
  </r>
  <r>
    <x v="54"/>
    <x v="1"/>
    <x v="14"/>
    <x v="19"/>
    <x v="19"/>
  </r>
  <r>
    <x v="54"/>
    <x v="1"/>
    <x v="14"/>
    <x v="282"/>
    <x v="282"/>
  </r>
  <r>
    <x v="55"/>
    <x v="0"/>
    <x v="13"/>
    <x v="0"/>
    <x v="0"/>
  </r>
  <r>
    <x v="55"/>
    <x v="0"/>
    <x v="13"/>
    <x v="0"/>
    <x v="0"/>
  </r>
  <r>
    <x v="56"/>
    <x v="1"/>
    <x v="7"/>
    <x v="234"/>
    <x v="234"/>
  </r>
  <r>
    <x v="57"/>
    <x v="1"/>
    <x v="5"/>
    <x v="235"/>
    <x v="235"/>
  </r>
  <r>
    <x v="58"/>
    <x v="1"/>
    <x v="7"/>
    <x v="236"/>
    <x v="236"/>
  </r>
  <r>
    <x v="58"/>
    <x v="1"/>
    <x v="5"/>
    <x v="152"/>
    <x v="152"/>
  </r>
  <r>
    <x v="58"/>
    <x v="1"/>
    <x v="5"/>
    <x v="152"/>
    <x v="152"/>
  </r>
  <r>
    <x v="58"/>
    <x v="1"/>
    <x v="14"/>
    <x v="256"/>
    <x v="256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C5:D67" firstHeaderRow="2" firstDataRow="2" firstDataCol="1"/>
  <pivotFields count="5">
    <pivotField axis="axisRow" compact="0" showAll="0" outline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</pivotFields>
  <rowFields count="1">
    <field x="0"/>
  </rowFields>
  <rowItems count="6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 t="grand">
      <x v="60"/>
    </i>
  </rowItems>
  <colItems count="1">
    <i t="grand">
      <x v="0"/>
    </i>
  </colItems>
  <dataFields count="1">
    <dataField name="Sum of Volume (MMcf/d)" fld="4" subtotal="sum" numFmtId="165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B3" s="1" t="s">
        <v>0</v>
      </c>
    </row>
    <row r="4" customFormat="false" ht="12.75" hidden="false" customHeight="false" outlineLevel="0" collapsed="false">
      <c r="B4" s="1" t="s">
        <v>1</v>
      </c>
    </row>
    <row r="5" customFormat="false" ht="12.75" hidden="false" customHeight="false" outlineLevel="0" collapsed="false">
      <c r="B5" s="1" t="s">
        <v>2</v>
      </c>
    </row>
    <row r="6" customFormat="false" ht="12.75" hidden="false" customHeight="false" outlineLevel="0" collapsed="false">
      <c r="B6" s="2" t="s">
        <v>3</v>
      </c>
      <c r="C6" s="3" t="s">
        <v>4</v>
      </c>
      <c r="D6" s="3" t="n">
        <v>19980420</v>
      </c>
      <c r="E6" s="3" t="n">
        <v>19981101</v>
      </c>
      <c r="F6" s="3" t="n">
        <v>20081031</v>
      </c>
      <c r="G6" s="3" t="s">
        <v>5</v>
      </c>
      <c r="H6" s="3" t="n">
        <v>1944</v>
      </c>
      <c r="I6" s="3" t="n">
        <v>1944</v>
      </c>
      <c r="J6" s="3" t="s">
        <v>6</v>
      </c>
      <c r="K6" s="3" t="s">
        <v>7</v>
      </c>
    </row>
    <row r="7" customFormat="false" ht="12.75" hidden="false" customHeight="false" outlineLevel="0" collapsed="false">
      <c r="B7" s="3"/>
      <c r="C7" s="3" t="s">
        <v>8</v>
      </c>
      <c r="D7" s="3" t="n">
        <v>19881201</v>
      </c>
      <c r="E7" s="3" t="n">
        <v>19891201</v>
      </c>
      <c r="F7" s="3" t="n">
        <v>20091130</v>
      </c>
      <c r="G7" s="3" t="s">
        <v>5</v>
      </c>
      <c r="H7" s="3" t="n">
        <v>6089</v>
      </c>
      <c r="I7" s="3" t="n">
        <v>6089</v>
      </c>
      <c r="J7" s="3" t="s">
        <v>6</v>
      </c>
      <c r="K7" s="3" t="s">
        <v>9</v>
      </c>
    </row>
    <row r="8" customFormat="false" ht="12.75" hidden="false" customHeight="false" outlineLevel="0" collapsed="false">
      <c r="B8" s="3"/>
      <c r="C8" s="3" t="s">
        <v>10</v>
      </c>
      <c r="D8" s="3" t="n">
        <v>19981201</v>
      </c>
      <c r="E8" s="3" t="n">
        <v>19981201</v>
      </c>
      <c r="F8" s="3" t="n">
        <v>20081031</v>
      </c>
      <c r="G8" s="3" t="s">
        <v>5</v>
      </c>
      <c r="H8" s="3" t="n">
        <v>3391</v>
      </c>
      <c r="I8" s="3" t="n">
        <v>3391</v>
      </c>
      <c r="J8" s="3" t="s">
        <v>6</v>
      </c>
      <c r="K8" s="3" t="s">
        <v>7</v>
      </c>
    </row>
    <row r="9" customFormat="false" ht="12.75" hidden="false" customHeight="false" outlineLevel="0" collapsed="false">
      <c r="B9" s="1" t="s">
        <v>11</v>
      </c>
    </row>
    <row r="10" customFormat="false" ht="12.75" hidden="false" customHeight="false" outlineLevel="0" collapsed="false">
      <c r="B10" s="1" t="s">
        <v>12</v>
      </c>
    </row>
    <row r="11" customFormat="false" ht="12.75" hidden="false" customHeight="false" outlineLevel="0" collapsed="false">
      <c r="B11" s="1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34"/>
  <sheetViews>
    <sheetView showFormulas="false" showGridLines="true" showRowColHeaders="true" showZeros="true" rightToLeft="false" tabSelected="true" showOutlineSymbols="true" defaultGridColor="true" view="normal" topLeftCell="F1" colorId="64" zoomScale="100" zoomScaleNormal="100" zoomScalePageLayoutView="100" workbookViewId="0">
      <pane xSplit="0" ySplit="6" topLeftCell="BM20" activePane="bottomLeft" state="frozen"/>
      <selection pane="topLeft" activeCell="F1" activeCellId="0" sqref="F1"/>
      <selection pane="bottomLeft" activeCell="F1" activeCellId="0" sqref="F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4" min="2" style="1" width="12.42"/>
    <col collapsed="false" customWidth="true" hidden="false" outlineLevel="0" max="9" min="8" style="1" width="12.56"/>
    <col collapsed="false" customWidth="true" hidden="false" outlineLevel="0" max="11" min="10" style="4" width="12.7"/>
    <col collapsed="false" customWidth="true" hidden="false" outlineLevel="0" max="12" min="12" style="5" width="12.7"/>
    <col collapsed="false" customWidth="true" hidden="false" outlineLevel="0" max="13" min="13" style="6" width="6.7"/>
    <col collapsed="false" customWidth="true" hidden="false" outlineLevel="0" max="14" min="14" style="4" width="10.56"/>
    <col collapsed="false" customWidth="true" hidden="false" outlineLevel="0" max="15" min="15" style="4" width="9.14"/>
    <col collapsed="false" customWidth="true" hidden="false" outlineLevel="0" max="16" min="16" style="4" width="10.71"/>
    <col collapsed="false" customWidth="true" hidden="false" outlineLevel="0" max="18" min="18" style="7" width="9.14"/>
  </cols>
  <sheetData>
    <row r="1" customFormat="false" ht="12.75" hidden="false" customHeight="false" outlineLevel="0" collapsed="false">
      <c r="A1" s="8" t="s">
        <v>14</v>
      </c>
      <c r="B1" s="8"/>
      <c r="C1" s="8"/>
      <c r="D1" s="8"/>
      <c r="E1" s="8"/>
      <c r="F1" s="8"/>
      <c r="G1" s="8"/>
      <c r="H1" s="8"/>
      <c r="I1" s="8"/>
      <c r="J1" s="9"/>
      <c r="K1" s="9"/>
      <c r="L1" s="10"/>
      <c r="M1" s="11"/>
      <c r="N1" s="12"/>
      <c r="O1" s="13"/>
      <c r="P1" s="14" t="n">
        <f aca="false">SUM(P7:P500)</f>
        <v>5518.3809036606</v>
      </c>
      <c r="R1" s="15" t="n">
        <f aca="false">SUM(R7:R500)/SUM(P7:P500)</f>
        <v>0.039029363274149</v>
      </c>
    </row>
    <row r="2" customFormat="false" ht="12.75" hidden="false" customHeight="false" outlineLevel="0" collapsed="false">
      <c r="A2" s="8" t="s">
        <v>15</v>
      </c>
      <c r="B2" s="16" t="n">
        <v>36981</v>
      </c>
      <c r="C2" s="8"/>
      <c r="D2" s="8"/>
      <c r="E2" s="8"/>
      <c r="F2" s="8"/>
      <c r="G2" s="8"/>
      <c r="H2" s="8"/>
      <c r="I2" s="8"/>
      <c r="J2" s="9"/>
      <c r="K2" s="9"/>
      <c r="L2" s="10"/>
      <c r="M2" s="11"/>
      <c r="N2" s="13"/>
      <c r="O2" s="13"/>
      <c r="P2" s="17"/>
    </row>
    <row r="3" customFormat="false" ht="12.75" hidden="false" customHeight="false" outlineLevel="0" collapsed="false">
      <c r="A3" s="8"/>
      <c r="B3" s="8"/>
      <c r="C3" s="8"/>
      <c r="D3" s="8"/>
      <c r="E3" s="8"/>
      <c r="F3" s="8"/>
      <c r="G3" s="8"/>
      <c r="H3" s="8"/>
      <c r="I3" s="8"/>
      <c r="J3" s="9"/>
      <c r="K3" s="9"/>
      <c r="L3" s="10"/>
      <c r="M3" s="11"/>
      <c r="N3" s="13"/>
      <c r="O3" s="13"/>
      <c r="P3" s="17"/>
    </row>
    <row r="4" customFormat="false" ht="12.75" hidden="false" customHeight="false" outlineLevel="0" collapsed="false">
      <c r="A4" s="8"/>
      <c r="B4" s="8"/>
      <c r="C4" s="8"/>
      <c r="D4" s="8"/>
      <c r="E4" s="8"/>
      <c r="F4" s="8"/>
      <c r="G4" s="8"/>
      <c r="H4" s="8"/>
      <c r="I4" s="8"/>
      <c r="J4" s="18"/>
      <c r="K4" s="18"/>
      <c r="L4" s="19"/>
      <c r="M4" s="20"/>
      <c r="N4" s="21"/>
      <c r="O4" s="22"/>
      <c r="P4" s="23"/>
    </row>
    <row r="5" customFormat="false" ht="12.75" hidden="false" customHeight="false" outlineLevel="0" collapsed="false">
      <c r="A5" s="8"/>
      <c r="B5" s="8"/>
      <c r="C5" s="8"/>
      <c r="D5" s="8"/>
      <c r="E5" s="8"/>
      <c r="F5" s="8"/>
      <c r="G5" s="8"/>
      <c r="H5" s="8"/>
      <c r="I5" s="8"/>
      <c r="J5" s="18"/>
      <c r="K5" s="18"/>
      <c r="L5" s="19"/>
      <c r="M5" s="20"/>
      <c r="N5" s="12"/>
      <c r="O5" s="12"/>
      <c r="P5" s="23"/>
    </row>
    <row r="6" customFormat="false" ht="12.75" hidden="false" customHeight="false" outlineLevel="0" collapsed="false">
      <c r="A6" s="8" t="s">
        <v>16</v>
      </c>
      <c r="B6" s="8" t="s">
        <v>17</v>
      </c>
      <c r="C6" s="8" t="s">
        <v>18</v>
      </c>
      <c r="D6" s="8" t="s">
        <v>19</v>
      </c>
      <c r="E6" s="8" t="s">
        <v>20</v>
      </c>
      <c r="F6" s="8" t="s">
        <v>21</v>
      </c>
      <c r="G6" s="8" t="s">
        <v>22</v>
      </c>
      <c r="H6" s="8" t="s">
        <v>23</v>
      </c>
      <c r="I6" s="8" t="s">
        <v>24</v>
      </c>
      <c r="J6" s="24" t="s">
        <v>25</v>
      </c>
      <c r="K6" s="24" t="s">
        <v>26</v>
      </c>
      <c r="L6" s="25" t="s">
        <v>27</v>
      </c>
      <c r="M6" s="20" t="s">
        <v>28</v>
      </c>
      <c r="N6" s="26" t="s">
        <v>29</v>
      </c>
      <c r="O6" s="26" t="s">
        <v>30</v>
      </c>
      <c r="P6" s="27" t="s">
        <v>31</v>
      </c>
      <c r="Q6" s="1" t="s">
        <v>32</v>
      </c>
      <c r="R6" s="7" t="s">
        <v>33</v>
      </c>
    </row>
    <row r="7" customFormat="false" ht="12.75" hidden="false" customHeight="false" outlineLevel="0" collapsed="false">
      <c r="A7" s="1" t="s">
        <v>34</v>
      </c>
      <c r="B7" s="1" t="n">
        <v>20001101</v>
      </c>
      <c r="C7" s="1" t="n">
        <v>20001101</v>
      </c>
      <c r="D7" s="1" t="n">
        <v>20010331</v>
      </c>
      <c r="E7" s="1" t="s">
        <v>5</v>
      </c>
      <c r="F7" s="1" t="n">
        <v>10722</v>
      </c>
      <c r="G7" s="1" t="s">
        <v>35</v>
      </c>
      <c r="H7" s="1" t="s">
        <v>6</v>
      </c>
      <c r="I7" s="1" t="s">
        <v>36</v>
      </c>
      <c r="J7" s="28" t="n">
        <f aca="false">DATE(LEFT(B7,4),RIGHT(LEFT(B7,6),2),RIGHT(B7,2))</f>
        <v>36831</v>
      </c>
      <c r="K7" s="28" t="n">
        <f aca="false">DATE(LEFT(C7,4),RIGHT(LEFT(C7,6),2),RIGHT(C7,2))</f>
        <v>36831</v>
      </c>
      <c r="L7" s="29" t="n">
        <f aca="false">DATE(LEFT(D7,4),RIGHT(LEFT(D7,6),2),RIGHT(D7,2))</f>
        <v>36981</v>
      </c>
      <c r="M7" s="30" t="n">
        <f aca="false">VLOOKUP(H7,Fuel!$G$24:$I$35,3,FALSE())*(IF(L7&lt;$B$2,0,1))</f>
        <v>1</v>
      </c>
      <c r="N7" s="31" t="n">
        <f aca="false">VLOOKUP(I7,Fuel!$B$24:$D$43,3,FALSE())</f>
        <v>0.0451</v>
      </c>
      <c r="O7" s="32" t="n">
        <f aca="false">M7*F7*(1+N7)</f>
        <v>11205.5622</v>
      </c>
      <c r="P7" s="33" t="n">
        <f aca="false">IF(VLOOKUP(H7,Fuel!$G$24:$I544,2,FALSE())="AB",O7/ABHEAT/28.174,O7/SASKHEAT/28.174)</f>
        <v>10.4968873161865</v>
      </c>
      <c r="Q7" s="34" t="n">
        <f aca="false">M7*F7*N7</f>
        <v>483.5622</v>
      </c>
      <c r="R7" s="35" t="n">
        <f aca="false">IF(VLOOKUP(H7,Fuel!$G$24:$I542,2,FALSE())="AB",Q7/ABHEAT/28.174,Q7/SASKHEAT/28.174)</f>
        <v>0.45298021046791</v>
      </c>
    </row>
    <row r="8" customFormat="false" ht="12.75" hidden="false" customHeight="false" outlineLevel="0" collapsed="false">
      <c r="A8" s="1" t="s">
        <v>34</v>
      </c>
      <c r="B8" s="1" t="n">
        <v>20001101</v>
      </c>
      <c r="C8" s="1" t="n">
        <v>20001101</v>
      </c>
      <c r="D8" s="1" t="n">
        <v>20010331</v>
      </c>
      <c r="E8" s="1" t="s">
        <v>5</v>
      </c>
      <c r="F8" s="1" t="n">
        <v>11061</v>
      </c>
      <c r="G8" s="1" t="s">
        <v>37</v>
      </c>
      <c r="H8" s="1" t="s">
        <v>6</v>
      </c>
      <c r="I8" s="1" t="s">
        <v>36</v>
      </c>
      <c r="J8" s="28" t="n">
        <f aca="false">DATE(LEFT(B8,4),RIGHT(LEFT(B8,6),2),RIGHT(B8,2))</f>
        <v>36831</v>
      </c>
      <c r="K8" s="28" t="n">
        <f aca="false">DATE(LEFT(C8,4),RIGHT(LEFT(C8,6),2),RIGHT(C8,2))</f>
        <v>36831</v>
      </c>
      <c r="L8" s="29" t="n">
        <f aca="false">DATE(LEFT(D8,4),RIGHT(LEFT(D8,6),2),RIGHT(D8,2))</f>
        <v>36981</v>
      </c>
      <c r="M8" s="30" t="n">
        <f aca="false">VLOOKUP(H8,Fuel!$G$24:$I$35,3,FALSE())*(IF(L8&lt;$B$2,0,1))</f>
        <v>1</v>
      </c>
      <c r="N8" s="31" t="n">
        <f aca="false">VLOOKUP(I8,Fuel!$B$24:$D$43,3,FALSE())</f>
        <v>0.0451</v>
      </c>
      <c r="O8" s="32" t="n">
        <f aca="false">M8*F8*(1+N8)</f>
        <v>11559.8511</v>
      </c>
      <c r="P8" s="33" t="n">
        <f aca="false">IF(VLOOKUP(H8,Fuel!$G$24:$I593,2,FALSE())="AB",O8/ABHEAT/28.174,O8/SASKHEAT/28.174)</f>
        <v>10.828769875428</v>
      </c>
      <c r="Q8" s="34" t="n">
        <f aca="false">M8*F8*N8</f>
        <v>498.8511</v>
      </c>
      <c r="R8" s="35" t="n">
        <f aca="false">IF(VLOOKUP(H8,Fuel!$G$24:$I543,2,FALSE())="AB",Q8/ABHEAT/28.174,Q8/SASKHEAT/28.174)</f>
        <v>0.467302192500051</v>
      </c>
    </row>
    <row r="9" customFormat="false" ht="12.75" hidden="false" customHeight="false" outlineLevel="0" collapsed="false">
      <c r="A9" s="1" t="s">
        <v>38</v>
      </c>
      <c r="B9" s="1" t="n">
        <v>20000817</v>
      </c>
      <c r="C9" s="1" t="n">
        <v>20001101</v>
      </c>
      <c r="D9" s="1" t="n">
        <v>20010331</v>
      </c>
      <c r="E9" s="1" t="s">
        <v>5</v>
      </c>
      <c r="F9" s="1" t="n">
        <v>2437</v>
      </c>
      <c r="G9" s="1" t="s">
        <v>39</v>
      </c>
      <c r="H9" s="1" t="s">
        <v>6</v>
      </c>
      <c r="I9" s="1" t="s">
        <v>40</v>
      </c>
      <c r="J9" s="28" t="n">
        <f aca="false">DATE(LEFT(B9,4),RIGHT(LEFT(B9,6),2),RIGHT(B9,2))</f>
        <v>36755</v>
      </c>
      <c r="K9" s="28" t="n">
        <f aca="false">DATE(LEFT(C9,4),RIGHT(LEFT(C9,6),2),RIGHT(C9,2))</f>
        <v>36831</v>
      </c>
      <c r="L9" s="29" t="n">
        <f aca="false">DATE(LEFT(D9,4),RIGHT(LEFT(D9,6),2),RIGHT(D9,2))</f>
        <v>36981</v>
      </c>
      <c r="M9" s="30" t="n">
        <f aca="false">VLOOKUP(H9,Fuel!$G$24:$I$35,3,FALSE())*(IF(L9&lt;$B$2,0,1))</f>
        <v>1</v>
      </c>
      <c r="N9" s="31" t="n">
        <f aca="false">VLOOKUP(I9,Fuel!$B$24:$D$43,3,FALSE())</f>
        <v>0.0451</v>
      </c>
      <c r="O9" s="32" t="n">
        <f aca="false">M9*F9*(1+N9)</f>
        <v>2546.9087</v>
      </c>
      <c r="P9" s="33" t="n">
        <f aca="false">IF(VLOOKUP(H9,Fuel!$G$24:$I587,2,FALSE())="AB",O9/ABHEAT/28.174,O9/SASKHEAT/28.174)</f>
        <v>2.38583420906049</v>
      </c>
      <c r="Q9" s="34" t="n">
        <f aca="false">M9*F9*N9</f>
        <v>109.9087</v>
      </c>
      <c r="R9" s="35" t="n">
        <f aca="false">IF(VLOOKUP(H9,Fuel!$G$24:$I549,2,FALSE())="AB",Q9/ABHEAT/28.174,Q9/SASKHEAT/28.174)</f>
        <v>0.102957729239908</v>
      </c>
    </row>
    <row r="10" customFormat="false" ht="12.75" hidden="false" customHeight="false" outlineLevel="0" collapsed="false">
      <c r="A10" s="1" t="s">
        <v>41</v>
      </c>
      <c r="B10" s="1" t="n">
        <v>20001101</v>
      </c>
      <c r="C10" s="1" t="n">
        <v>20001101</v>
      </c>
      <c r="D10" s="1" t="n">
        <v>20010331</v>
      </c>
      <c r="E10" s="1" t="s">
        <v>5</v>
      </c>
      <c r="F10" s="1" t="n">
        <v>5381</v>
      </c>
      <c r="G10" s="1" t="s">
        <v>42</v>
      </c>
      <c r="H10" s="1" t="s">
        <v>6</v>
      </c>
      <c r="I10" s="1" t="s">
        <v>40</v>
      </c>
      <c r="J10" s="28" t="n">
        <f aca="false">DATE(LEFT(B10,4),RIGHT(LEFT(B10,6),2),RIGHT(B10,2))</f>
        <v>36831</v>
      </c>
      <c r="K10" s="28" t="n">
        <f aca="false">DATE(LEFT(C10,4),RIGHT(LEFT(C10,6),2),RIGHT(C10,2))</f>
        <v>36831</v>
      </c>
      <c r="L10" s="29" t="n">
        <f aca="false">DATE(LEFT(D10,4),RIGHT(LEFT(D10,6),2),RIGHT(D10,2))</f>
        <v>36981</v>
      </c>
      <c r="M10" s="30" t="n">
        <f aca="false">VLOOKUP(H10,Fuel!$G$24:$I$35,3,FALSE())*(IF(L10&lt;$B$2,0,1))</f>
        <v>1</v>
      </c>
      <c r="N10" s="31" t="n">
        <f aca="false">VLOOKUP(I10,Fuel!$B$24:$D$43,3,FALSE())</f>
        <v>0.0451</v>
      </c>
      <c r="O10" s="32" t="n">
        <f aca="false">M10*F10*(1+N10)</f>
        <v>5623.6831</v>
      </c>
      <c r="P10" s="33" t="n">
        <f aca="false">IF(VLOOKUP(H10,Fuel!$G$24:$I750,2,FALSE())="AB",O10/ABHEAT/28.174,O10/SASKHEAT/28.174)</f>
        <v>5.26802375008391</v>
      </c>
      <c r="Q10" s="34" t="n">
        <f aca="false">M10*F10*N10</f>
        <v>242.6831</v>
      </c>
      <c r="R10" s="35" t="n">
        <f aca="false">IF(VLOOKUP(H10,Fuel!$G$24:$I554,2,FALSE())="AB",Q10/ABHEAT/28.174,Q10/SASKHEAT/28.174)</f>
        <v>0.227335059926116</v>
      </c>
    </row>
    <row r="11" customFormat="false" ht="12.75" hidden="false" customHeight="false" outlineLevel="0" collapsed="false">
      <c r="A11" s="1" t="s">
        <v>43</v>
      </c>
      <c r="B11" s="1" t="n">
        <v>20001031</v>
      </c>
      <c r="C11" s="1" t="n">
        <v>20001101</v>
      </c>
      <c r="D11" s="1" t="n">
        <v>20010331</v>
      </c>
      <c r="E11" s="1" t="s">
        <v>5</v>
      </c>
      <c r="F11" s="1" t="n">
        <v>1977</v>
      </c>
      <c r="G11" s="1" t="s">
        <v>44</v>
      </c>
      <c r="H11" s="1" t="s">
        <v>6</v>
      </c>
      <c r="I11" s="1" t="s">
        <v>36</v>
      </c>
      <c r="J11" s="28" t="n">
        <f aca="false">DATE(LEFT(B11,4),RIGHT(LEFT(B11,6),2),RIGHT(B11,2))</f>
        <v>36830</v>
      </c>
      <c r="K11" s="28" t="n">
        <f aca="false">DATE(LEFT(C11,4),RIGHT(LEFT(C11,6),2),RIGHT(C11,2))</f>
        <v>36831</v>
      </c>
      <c r="L11" s="29" t="n">
        <f aca="false">DATE(LEFT(D11,4),RIGHT(LEFT(D11,6),2),RIGHT(D11,2))</f>
        <v>36981</v>
      </c>
      <c r="M11" s="30" t="n">
        <f aca="false">VLOOKUP(H11,Fuel!$G$24:$I$35,3,FALSE())*(IF(L11&lt;$B$2,0,1))</f>
        <v>1</v>
      </c>
      <c r="N11" s="31" t="n">
        <f aca="false">VLOOKUP(I11,Fuel!$B$24:$D$43,3,FALSE())</f>
        <v>0.0451</v>
      </c>
      <c r="O11" s="32" t="n">
        <f aca="false">M11*F11*(1+N11)</f>
        <v>2066.1627</v>
      </c>
      <c r="P11" s="33" t="n">
        <f aca="false">IF(VLOOKUP(H11,Fuel!$G$24:$I594,2,FALSE())="AB",O11/ABHEAT/28.174,O11/SASKHEAT/28.174)</f>
        <v>1.93549209327558</v>
      </c>
      <c r="Q11" s="34" t="n">
        <f aca="false">M11*F11*N11</f>
        <v>89.1627</v>
      </c>
      <c r="R11" s="35" t="n">
        <f aca="false">IF(VLOOKUP(H11,Fuel!$G$24:$I558,2,FALSE())="AB",Q11/ABHEAT/28.174,Q11/SASKHEAT/28.174)</f>
        <v>0.0835237713201881</v>
      </c>
    </row>
    <row r="12" customFormat="false" ht="12.75" hidden="false" customHeight="false" outlineLevel="0" collapsed="false">
      <c r="A12" s="1" t="s">
        <v>38</v>
      </c>
      <c r="B12" s="1" t="n">
        <v>20001101</v>
      </c>
      <c r="C12" s="1" t="n">
        <v>20001101</v>
      </c>
      <c r="D12" s="1" t="n">
        <v>20010331</v>
      </c>
      <c r="E12" s="1" t="s">
        <v>5</v>
      </c>
      <c r="F12" s="1" t="n">
        <v>17202</v>
      </c>
      <c r="G12" s="1" t="s">
        <v>45</v>
      </c>
      <c r="H12" s="1" t="s">
        <v>6</v>
      </c>
      <c r="I12" s="1" t="s">
        <v>40</v>
      </c>
      <c r="J12" s="28" t="n">
        <f aca="false">DATE(LEFT(B12,4),RIGHT(LEFT(B12,6),2),RIGHT(B12,2))</f>
        <v>36831</v>
      </c>
      <c r="K12" s="28" t="n">
        <f aca="false">DATE(LEFT(C12,4),RIGHT(LEFT(C12,6),2),RIGHT(C12,2))</f>
        <v>36831</v>
      </c>
      <c r="L12" s="29" t="n">
        <f aca="false">DATE(LEFT(D12,4),RIGHT(LEFT(D12,6),2),RIGHT(D12,2))</f>
        <v>36981</v>
      </c>
      <c r="M12" s="30" t="n">
        <f aca="false">VLOOKUP(H12,Fuel!$G$24:$I$35,3,FALSE())*(IF(L12&lt;$B$2,0,1))</f>
        <v>1</v>
      </c>
      <c r="N12" s="31" t="n">
        <f aca="false">VLOOKUP(I12,Fuel!$B$24:$D$43,3,FALSE())</f>
        <v>0.0451</v>
      </c>
      <c r="O12" s="32" t="n">
        <f aca="false">M12*F12*(1+N12)</f>
        <v>17977.8102</v>
      </c>
      <c r="P12" s="33" t="n">
        <f aca="false">IF(VLOOKUP(H12,Fuel!$G$24:$I834,2,FALSE())="AB",O12/ABHEAT/28.174,O12/SASKHEAT/28.174)</f>
        <v>16.8408371211566</v>
      </c>
      <c r="Q12" s="34" t="n">
        <f aca="false">M12*F12*N12</f>
        <v>775.8102</v>
      </c>
      <c r="R12" s="35" t="n">
        <f aca="false">IF(VLOOKUP(H12,Fuel!$G$24:$I586,2,FALSE())="AB",Q12/ABHEAT/28.174,Q12/SASKHEAT/28.174)</f>
        <v>0.726745530728314</v>
      </c>
    </row>
    <row r="13" customFormat="false" ht="12.75" hidden="false" customHeight="false" outlineLevel="0" collapsed="false">
      <c r="A13" s="1" t="s">
        <v>46</v>
      </c>
      <c r="B13" s="1" t="n">
        <v>20001101</v>
      </c>
      <c r="C13" s="1" t="n">
        <v>20001101</v>
      </c>
      <c r="D13" s="1" t="n">
        <v>20010331</v>
      </c>
      <c r="E13" s="1" t="s">
        <v>5</v>
      </c>
      <c r="F13" s="1" t="n">
        <v>6620</v>
      </c>
      <c r="G13" s="1" t="s">
        <v>47</v>
      </c>
      <c r="H13" s="1" t="s">
        <v>6</v>
      </c>
      <c r="I13" s="1" t="s">
        <v>40</v>
      </c>
      <c r="J13" s="28" t="n">
        <f aca="false">DATE(LEFT(B13,4),RIGHT(LEFT(B13,6),2),RIGHT(B13,2))</f>
        <v>36831</v>
      </c>
      <c r="K13" s="28" t="n">
        <f aca="false">DATE(LEFT(C13,4),RIGHT(LEFT(C13,6),2),RIGHT(C13,2))</f>
        <v>36831</v>
      </c>
      <c r="L13" s="29" t="n">
        <f aca="false">DATE(LEFT(D13,4),RIGHT(LEFT(D13,6),2),RIGHT(D13,2))</f>
        <v>36981</v>
      </c>
      <c r="M13" s="30" t="n">
        <f aca="false">VLOOKUP(H13,Fuel!$G$24:$I$35,3,FALSE())*(IF(L13&lt;$B$2,0,1))</f>
        <v>1</v>
      </c>
      <c r="N13" s="31" t="n">
        <f aca="false">VLOOKUP(I13,Fuel!$B$24:$D$43,3,FALSE())</f>
        <v>0.0451</v>
      </c>
      <c r="O13" s="32" t="n">
        <f aca="false">M13*F13*(1+N13)</f>
        <v>6918.562</v>
      </c>
      <c r="P13" s="33" t="n">
        <f aca="false">IF(VLOOKUP(H13,Fuel!$G$24:$I464,2,FALSE())="AB",O13/ABHEAT/28.174,O13/SASKHEAT/28.174)</f>
        <v>6.48101044890457</v>
      </c>
      <c r="Q13" s="34" t="n">
        <f aca="false">M13*F13*N13</f>
        <v>298.562</v>
      </c>
      <c r="R13" s="35" t="n">
        <f aca="false">IF(VLOOKUP(H13,Fuel!$G$24:$I587,2,FALSE())="AB",Q13/ABHEAT/28.174,Q13/SASKHEAT/28.174)</f>
        <v>0.279680003105536</v>
      </c>
    </row>
    <row r="14" customFormat="false" ht="12.75" hidden="false" customHeight="false" outlineLevel="0" collapsed="false">
      <c r="A14" s="1" t="s">
        <v>48</v>
      </c>
      <c r="B14" s="1" t="n">
        <v>20001101</v>
      </c>
      <c r="C14" s="1" t="n">
        <v>20001101</v>
      </c>
      <c r="D14" s="1" t="n">
        <v>20010331</v>
      </c>
      <c r="E14" s="1" t="s">
        <v>5</v>
      </c>
      <c r="F14" s="1" t="n">
        <v>5398</v>
      </c>
      <c r="G14" s="1" t="s">
        <v>49</v>
      </c>
      <c r="H14" s="1" t="s">
        <v>6</v>
      </c>
      <c r="I14" s="1" t="s">
        <v>40</v>
      </c>
      <c r="J14" s="28" t="n">
        <f aca="false">DATE(LEFT(B14,4),RIGHT(LEFT(B14,6),2),RIGHT(B14,2))</f>
        <v>36831</v>
      </c>
      <c r="K14" s="28" t="n">
        <f aca="false">DATE(LEFT(C14,4),RIGHT(LEFT(C14,6),2),RIGHT(C14,2))</f>
        <v>36831</v>
      </c>
      <c r="L14" s="29" t="n">
        <f aca="false">DATE(LEFT(D14,4),RIGHT(LEFT(D14,6),2),RIGHT(D14,2))</f>
        <v>36981</v>
      </c>
      <c r="M14" s="30" t="n">
        <f aca="false">VLOOKUP(H14,Fuel!$G$24:$I$35,3,FALSE())*(IF(L14&lt;$B$2,0,1))</f>
        <v>1</v>
      </c>
      <c r="N14" s="31" t="n">
        <f aca="false">VLOOKUP(I14,Fuel!$B$24:$D$43,3,FALSE())</f>
        <v>0.0451</v>
      </c>
      <c r="O14" s="32" t="n">
        <f aca="false">M14*F14*(1+N14)</f>
        <v>5641.4498</v>
      </c>
      <c r="P14" s="33" t="n">
        <f aca="false">IF(VLOOKUP(H14,Fuel!$G$24:$I614,2,FALSE())="AB",O14/ABHEAT/28.174,O14/SASKHEAT/28.174)</f>
        <v>5.28466682827596</v>
      </c>
      <c r="Q14" s="34" t="n">
        <f aca="false">M14*F14*N14</f>
        <v>243.4498</v>
      </c>
      <c r="R14" s="35" t="n">
        <f aca="false">IF(VLOOKUP(H14,Fuel!$G$24:$I590,2,FALSE())="AB",Q14/ABHEAT/28.174,Q14/SASKHEAT/28.174)</f>
        <v>0.228053271414454</v>
      </c>
    </row>
    <row r="15" customFormat="false" ht="12.75" hidden="false" customHeight="false" outlineLevel="0" collapsed="false">
      <c r="A15" s="1" t="s">
        <v>8</v>
      </c>
      <c r="B15" s="1" t="n">
        <v>20010302</v>
      </c>
      <c r="C15" s="1" t="n">
        <v>20010301</v>
      </c>
      <c r="D15" s="1" t="n">
        <v>20010331</v>
      </c>
      <c r="E15" s="1" t="s">
        <v>5</v>
      </c>
      <c r="F15" s="1" t="n">
        <v>3900</v>
      </c>
      <c r="G15" s="1" t="s">
        <v>50</v>
      </c>
      <c r="H15" s="1" t="s">
        <v>6</v>
      </c>
      <c r="I15" s="1" t="s">
        <v>40</v>
      </c>
      <c r="J15" s="28" t="n">
        <f aca="false">DATE(LEFT(B15,4),RIGHT(LEFT(B15,6),2),RIGHT(B15,2))</f>
        <v>36952</v>
      </c>
      <c r="K15" s="28" t="n">
        <f aca="false">DATE(LEFT(C15,4),RIGHT(LEFT(C15,6),2),RIGHT(C15,2))</f>
        <v>36951</v>
      </c>
      <c r="L15" s="29" t="n">
        <f aca="false">DATE(LEFT(D15,4),RIGHT(LEFT(D15,6),2),RIGHT(D15,2))</f>
        <v>36981</v>
      </c>
      <c r="M15" s="30" t="n">
        <f aca="false">VLOOKUP(H15,Fuel!$G$24:$I$35,3,FALSE())*(IF(L15&lt;$B$2,0,1))</f>
        <v>1</v>
      </c>
      <c r="N15" s="31" t="n">
        <f aca="false">VLOOKUP(I15,Fuel!$B$24:$D$43,3,FALSE())</f>
        <v>0.0451</v>
      </c>
      <c r="O15" s="32" t="n">
        <f aca="false">M15*F15*(1+N15)</f>
        <v>4075.89</v>
      </c>
      <c r="P15" s="33" t="n">
        <f aca="false">IF(VLOOKUP(H15,Fuel!$G$24:$I739,2,FALSE())="AB",O15/ABHEAT/28.174,O15/SASKHEAT/28.174)</f>
        <v>3.81811793817641</v>
      </c>
      <c r="Q15" s="34" t="n">
        <f aca="false">M15*F15*N15</f>
        <v>175.89</v>
      </c>
      <c r="R15" s="35" t="n">
        <f aca="false">IF(VLOOKUP(H15,Fuel!$G$24:$I594,2,FALSE())="AB",Q15/ABHEAT/28.174,Q15/SASKHEAT/28.174)</f>
        <v>0.16476616497154</v>
      </c>
    </row>
    <row r="16" customFormat="false" ht="12.75" hidden="false" customHeight="false" outlineLevel="0" collapsed="false">
      <c r="A16" s="1" t="s">
        <v>51</v>
      </c>
      <c r="B16" s="1" t="n">
        <v>20001101</v>
      </c>
      <c r="C16" s="1" t="n">
        <v>20001101</v>
      </c>
      <c r="D16" s="1" t="n">
        <v>20010331</v>
      </c>
      <c r="E16" s="1" t="s">
        <v>5</v>
      </c>
      <c r="F16" s="1" t="n">
        <v>2291</v>
      </c>
      <c r="G16" s="1" t="s">
        <v>52</v>
      </c>
      <c r="H16" s="1" t="s">
        <v>6</v>
      </c>
      <c r="I16" s="1" t="s">
        <v>40</v>
      </c>
      <c r="J16" s="28" t="n">
        <f aca="false">DATE(LEFT(B16,4),RIGHT(LEFT(B16,6),2),RIGHT(B16,2))</f>
        <v>36831</v>
      </c>
      <c r="K16" s="28" t="n">
        <f aca="false">DATE(LEFT(C16,4),RIGHT(LEFT(C16,6),2),RIGHT(C16,2))</f>
        <v>36831</v>
      </c>
      <c r="L16" s="29" t="n">
        <f aca="false">DATE(LEFT(D16,4),RIGHT(LEFT(D16,6),2),RIGHT(D16,2))</f>
        <v>36981</v>
      </c>
      <c r="M16" s="30" t="n">
        <f aca="false">VLOOKUP(H16,Fuel!$G$24:$I$35,3,FALSE())*(IF(L16&lt;$B$2,0,1))</f>
        <v>1</v>
      </c>
      <c r="N16" s="31" t="n">
        <f aca="false">VLOOKUP(I16,Fuel!$B$24:$D$43,3,FALSE())</f>
        <v>0.0451</v>
      </c>
      <c r="O16" s="32" t="n">
        <f aca="false">M16*F16*(1+N16)</f>
        <v>2394.3241</v>
      </c>
      <c r="P16" s="33" t="n">
        <f aca="false">IF(VLOOKUP(H16,Fuel!$G$24:$I468,2,FALSE())="AB",O16/ABHEAT/28.174,O16/SASKHEAT/28.174)</f>
        <v>2.24289953752876</v>
      </c>
      <c r="Q16" s="34" t="n">
        <f aca="false">M16*F16*N16</f>
        <v>103.3241</v>
      </c>
      <c r="R16" s="35" t="n">
        <f aca="false">IF(VLOOKUP(H16,Fuel!$G$24:$I601,2,FALSE())="AB",Q16/ABHEAT/28.174,Q16/SASKHEAT/28.174)</f>
        <v>0.0967895599871275</v>
      </c>
    </row>
    <row r="17" customFormat="false" ht="12.75" hidden="false" customHeight="false" outlineLevel="0" collapsed="false">
      <c r="A17" s="1" t="s">
        <v>51</v>
      </c>
      <c r="B17" s="1" t="n">
        <v>20001101</v>
      </c>
      <c r="C17" s="1" t="n">
        <v>20001101</v>
      </c>
      <c r="D17" s="1" t="n">
        <v>20010331</v>
      </c>
      <c r="E17" s="1" t="s">
        <v>5</v>
      </c>
      <c r="F17" s="1" t="n">
        <v>8683</v>
      </c>
      <c r="G17" s="1" t="s">
        <v>53</v>
      </c>
      <c r="H17" s="1" t="s">
        <v>6</v>
      </c>
      <c r="I17" s="1" t="s">
        <v>40</v>
      </c>
      <c r="J17" s="28" t="n">
        <f aca="false">DATE(LEFT(B17,4),RIGHT(LEFT(B17,6),2),RIGHT(B17,2))</f>
        <v>36831</v>
      </c>
      <c r="K17" s="28" t="n">
        <f aca="false">DATE(LEFT(C17,4),RIGHT(LEFT(C17,6),2),RIGHT(C17,2))</f>
        <v>36831</v>
      </c>
      <c r="L17" s="29" t="n">
        <f aca="false">DATE(LEFT(D17,4),RIGHT(LEFT(D17,6),2),RIGHT(D17,2))</f>
        <v>36981</v>
      </c>
      <c r="M17" s="30" t="n">
        <f aca="false">VLOOKUP(H17,Fuel!$G$24:$I$35,3,FALSE())*(IF(L17&lt;$B$2,0,1))</f>
        <v>1</v>
      </c>
      <c r="N17" s="31" t="n">
        <f aca="false">VLOOKUP(I17,Fuel!$B$24:$D$43,3,FALSE())</f>
        <v>0.0451</v>
      </c>
      <c r="O17" s="32" t="n">
        <f aca="false">M17*F17*(1+N17)</f>
        <v>9074.6033</v>
      </c>
      <c r="P17" s="33" t="n">
        <f aca="false">IF(VLOOKUP(H17,Fuel!$G$24:$I580,2,FALSE())="AB",O17/ABHEAT/28.174,O17/SASKHEAT/28.174)</f>
        <v>8.50069693773993</v>
      </c>
      <c r="Q17" s="34" t="n">
        <f aca="false">M17*F17*N17</f>
        <v>391.6033</v>
      </c>
      <c r="R17" s="35" t="n">
        <f aca="false">IF(VLOOKUP(H17,Fuel!$G$24:$I602,2,FALSE())="AB",Q17/ABHEAT/28.174,Q17/SASKHEAT/28.174)</f>
        <v>0.36683707960202</v>
      </c>
    </row>
    <row r="18" customFormat="false" ht="12.75" hidden="false" customHeight="false" outlineLevel="0" collapsed="false">
      <c r="A18" s="1" t="s">
        <v>54</v>
      </c>
      <c r="B18" s="1" t="n">
        <v>20001101</v>
      </c>
      <c r="C18" s="1" t="n">
        <v>20001101</v>
      </c>
      <c r="D18" s="1" t="n">
        <v>20010331</v>
      </c>
      <c r="E18" s="1" t="s">
        <v>5</v>
      </c>
      <c r="F18" s="1" t="n">
        <v>10551</v>
      </c>
      <c r="G18" s="1" t="s">
        <v>55</v>
      </c>
      <c r="H18" s="1" t="s">
        <v>6</v>
      </c>
      <c r="I18" s="1" t="s">
        <v>40</v>
      </c>
      <c r="J18" s="28" t="n">
        <f aca="false">DATE(LEFT(B18,4),RIGHT(LEFT(B18,6),2),RIGHT(B18,2))</f>
        <v>36831</v>
      </c>
      <c r="K18" s="28" t="n">
        <f aca="false">DATE(LEFT(C18,4),RIGHT(LEFT(C18,6),2),RIGHT(C18,2))</f>
        <v>36831</v>
      </c>
      <c r="L18" s="29" t="n">
        <f aca="false">DATE(LEFT(D18,4),RIGHT(LEFT(D18,6),2),RIGHT(D18,2))</f>
        <v>36981</v>
      </c>
      <c r="M18" s="30" t="n">
        <f aca="false">VLOOKUP(H18,Fuel!$G$24:$I$35,3,FALSE())*(IF(L18&lt;$B$2,0,1))</f>
        <v>1</v>
      </c>
      <c r="N18" s="31" t="n">
        <f aca="false">VLOOKUP(I18,Fuel!$B$24:$D$43,3,FALSE())</f>
        <v>0.0451</v>
      </c>
      <c r="O18" s="32" t="n">
        <f aca="false">M18*F18*(1+N18)</f>
        <v>11026.8501</v>
      </c>
      <c r="P18" s="33" t="n">
        <f aca="false">IF(VLOOKUP(H18,Fuel!$G$24:$I801,2,FALSE())="AB",O18/ABHEAT/28.174,O18/SASKHEAT/28.174)</f>
        <v>10.3294775296665</v>
      </c>
      <c r="Q18" s="34" t="n">
        <f aca="false">M18*F18*N18</f>
        <v>475.8501</v>
      </c>
      <c r="R18" s="35" t="n">
        <f aca="false">IF(VLOOKUP(H18,Fuel!$G$24:$I603,2,FALSE())="AB",Q18/ABHEAT/28.174,Q18/SASKHEAT/28.174)</f>
        <v>0.445755847849927</v>
      </c>
    </row>
    <row r="19" customFormat="false" ht="12.75" hidden="false" customHeight="false" outlineLevel="0" collapsed="false">
      <c r="A19" s="1" t="s">
        <v>56</v>
      </c>
      <c r="B19" s="1" t="n">
        <v>20001101</v>
      </c>
      <c r="C19" s="1" t="n">
        <v>20001101</v>
      </c>
      <c r="D19" s="1" t="n">
        <v>20010331</v>
      </c>
      <c r="E19" s="1" t="s">
        <v>5</v>
      </c>
      <c r="F19" s="1" t="n">
        <v>5303</v>
      </c>
      <c r="G19" s="1" t="s">
        <v>57</v>
      </c>
      <c r="H19" s="1" t="s">
        <v>6</v>
      </c>
      <c r="I19" s="1" t="s">
        <v>40</v>
      </c>
      <c r="J19" s="28" t="n">
        <f aca="false">DATE(LEFT(B19,4),RIGHT(LEFT(B19,6),2),RIGHT(B19,2))</f>
        <v>36831</v>
      </c>
      <c r="K19" s="28" t="n">
        <f aca="false">DATE(LEFT(C19,4),RIGHT(LEFT(C19,6),2),RIGHT(C19,2))</f>
        <v>36831</v>
      </c>
      <c r="L19" s="29" t="n">
        <f aca="false">DATE(LEFT(D19,4),RIGHT(LEFT(D19,6),2),RIGHT(D19,2))</f>
        <v>36981</v>
      </c>
      <c r="M19" s="30" t="n">
        <f aca="false">VLOOKUP(H19,Fuel!$G$24:$I$35,3,FALSE())*(IF(L19&lt;$B$2,0,1))</f>
        <v>1</v>
      </c>
      <c r="N19" s="31" t="n">
        <f aca="false">VLOOKUP(I19,Fuel!$B$24:$D$43,3,FALSE())</f>
        <v>0.0451</v>
      </c>
      <c r="O19" s="32" t="n">
        <f aca="false">M19*F19*(1+N19)</f>
        <v>5542.1653</v>
      </c>
      <c r="P19" s="33" t="n">
        <f aca="false">IF(VLOOKUP(H19,Fuel!$G$24:$I702,2,FALSE())="AB",O19/ABHEAT/28.174,O19/SASKHEAT/28.174)</f>
        <v>5.19166139132038</v>
      </c>
      <c r="Q19" s="34" t="n">
        <f aca="false">M19*F19*N19</f>
        <v>239.1653</v>
      </c>
      <c r="R19" s="35" t="n">
        <f aca="false">IF(VLOOKUP(H19,Fuel!$G$24:$I610,2,FALSE())="AB",Q19/ABHEAT/28.174,Q19/SASKHEAT/28.174)</f>
        <v>0.224039736626686</v>
      </c>
    </row>
    <row r="20" customFormat="false" ht="12.75" hidden="false" customHeight="false" outlineLevel="0" collapsed="false">
      <c r="A20" s="1" t="s">
        <v>58</v>
      </c>
      <c r="B20" s="1" t="n">
        <v>20001101</v>
      </c>
      <c r="C20" s="1" t="n">
        <v>20001101</v>
      </c>
      <c r="D20" s="1" t="n">
        <v>20010331</v>
      </c>
      <c r="E20" s="1" t="s">
        <v>5</v>
      </c>
      <c r="F20" s="1" t="n">
        <v>2947</v>
      </c>
      <c r="G20" s="1" t="s">
        <v>59</v>
      </c>
      <c r="H20" s="1" t="s">
        <v>6</v>
      </c>
      <c r="I20" s="1" t="s">
        <v>40</v>
      </c>
      <c r="J20" s="28" t="n">
        <f aca="false">DATE(LEFT(B20,4),RIGHT(LEFT(B20,6),2),RIGHT(B20,2))</f>
        <v>36831</v>
      </c>
      <c r="K20" s="28" t="n">
        <f aca="false">DATE(LEFT(C20,4),RIGHT(LEFT(C20,6),2),RIGHT(C20,2))</f>
        <v>36831</v>
      </c>
      <c r="L20" s="29" t="n">
        <f aca="false">DATE(LEFT(D20,4),RIGHT(LEFT(D20,6),2),RIGHT(D20,2))</f>
        <v>36981</v>
      </c>
      <c r="M20" s="30" t="n">
        <f aca="false">VLOOKUP(H20,Fuel!$G$24:$I$35,3,FALSE())*(IF(L20&lt;$B$2,0,1))</f>
        <v>1</v>
      </c>
      <c r="N20" s="31" t="n">
        <f aca="false">VLOOKUP(I20,Fuel!$B$24:$D$43,3,FALSE())</f>
        <v>0.0451</v>
      </c>
      <c r="O20" s="32" t="n">
        <f aca="false">M20*F20*(1+N20)</f>
        <v>3079.9097</v>
      </c>
      <c r="P20" s="33" t="n">
        <f aca="false">IF(VLOOKUP(H20,Fuel!$G$24:$I538,2,FALSE())="AB",O20/ABHEAT/28.174,O20/SASKHEAT/28.174)</f>
        <v>2.88512655482202</v>
      </c>
      <c r="Q20" s="34" t="n">
        <f aca="false">M20*F20*N20</f>
        <v>132.9097</v>
      </c>
      <c r="R20" s="35" t="n">
        <f aca="false">IF(VLOOKUP(H20,Fuel!$G$24:$I613,2,FALSE())="AB",Q20/ABHEAT/28.174,Q20/SASKHEAT/28.174)</f>
        <v>0.124504073890033</v>
      </c>
    </row>
    <row r="21" customFormat="false" ht="12.75" hidden="false" customHeight="false" outlineLevel="0" collapsed="false">
      <c r="A21" s="1" t="s">
        <v>58</v>
      </c>
      <c r="B21" s="1" t="n">
        <v>20001101</v>
      </c>
      <c r="C21" s="1" t="n">
        <v>20001101</v>
      </c>
      <c r="D21" s="1" t="n">
        <v>20010331</v>
      </c>
      <c r="E21" s="1" t="s">
        <v>5</v>
      </c>
      <c r="F21" s="1" t="n">
        <v>3089</v>
      </c>
      <c r="G21" s="1" t="s">
        <v>60</v>
      </c>
      <c r="H21" s="1" t="s">
        <v>6</v>
      </c>
      <c r="I21" s="1" t="s">
        <v>40</v>
      </c>
      <c r="J21" s="28" t="n">
        <f aca="false">DATE(LEFT(B21,4),RIGHT(LEFT(B21,6),2),RIGHT(B21,2))</f>
        <v>36831</v>
      </c>
      <c r="K21" s="28" t="n">
        <f aca="false">DATE(LEFT(C21,4),RIGHT(LEFT(C21,6),2),RIGHT(C21,2))</f>
        <v>36831</v>
      </c>
      <c r="L21" s="29" t="n">
        <f aca="false">DATE(LEFT(D21,4),RIGHT(LEFT(D21,6),2),RIGHT(D21,2))</f>
        <v>36981</v>
      </c>
      <c r="M21" s="30" t="n">
        <f aca="false">VLOOKUP(H21,Fuel!$G$24:$I$35,3,FALSE())*(IF(L21&lt;$B$2,0,1))</f>
        <v>1</v>
      </c>
      <c r="N21" s="31" t="n">
        <f aca="false">VLOOKUP(I21,Fuel!$B$24:$D$43,3,FALSE())</f>
        <v>0.0451</v>
      </c>
      <c r="O21" s="32" t="n">
        <f aca="false">M21*F21*(1+N21)</f>
        <v>3228.3139</v>
      </c>
      <c r="P21" s="33" t="n">
        <f aca="false">IF(VLOOKUP(H21,Fuel!$G$24:$I699,2,FALSE())="AB",O21/ABHEAT/28.174,O21/SASKHEAT/28.174)</f>
        <v>3.02414520795562</v>
      </c>
      <c r="Q21" s="34" t="n">
        <f aca="false">M21*F21*N21</f>
        <v>139.3139</v>
      </c>
      <c r="R21" s="35" t="n">
        <f aca="false">IF(VLOOKUP(H21,Fuel!$G$24:$I614,2,FALSE())="AB",Q21/ABHEAT/28.174,Q21/SASKHEAT/28.174)</f>
        <v>0.130503252204381</v>
      </c>
    </row>
    <row r="22" customFormat="false" ht="12.75" hidden="false" customHeight="false" outlineLevel="0" collapsed="false">
      <c r="A22" s="1" t="s">
        <v>46</v>
      </c>
      <c r="B22" s="1" t="n">
        <v>20001101</v>
      </c>
      <c r="C22" s="1" t="n">
        <v>20001101</v>
      </c>
      <c r="D22" s="1" t="n">
        <v>20010331</v>
      </c>
      <c r="E22" s="1" t="s">
        <v>5</v>
      </c>
      <c r="F22" s="1" t="n">
        <v>10000</v>
      </c>
      <c r="G22" s="1" t="s">
        <v>61</v>
      </c>
      <c r="H22" s="1" t="s">
        <v>6</v>
      </c>
      <c r="I22" s="1" t="s">
        <v>62</v>
      </c>
      <c r="J22" s="28" t="n">
        <f aca="false">DATE(LEFT(B22,4),RIGHT(LEFT(B22,6),2),RIGHT(B22,2))</f>
        <v>36831</v>
      </c>
      <c r="K22" s="28" t="n">
        <f aca="false">DATE(LEFT(C22,4),RIGHT(LEFT(C22,6),2),RIGHT(C22,2))</f>
        <v>36831</v>
      </c>
      <c r="L22" s="29" t="n">
        <f aca="false">DATE(LEFT(D22,4),RIGHT(LEFT(D22,6),2),RIGHT(D22,2))</f>
        <v>36981</v>
      </c>
      <c r="M22" s="30" t="n">
        <f aca="false">VLOOKUP(H22,Fuel!$G$24:$I$35,3,FALSE())*(IF(L22&lt;$B$2,0,1))</f>
        <v>1</v>
      </c>
      <c r="N22" s="31" t="n">
        <f aca="false">VLOOKUP(I22,Fuel!$B$24:$D$43,3,FALSE())</f>
        <v>0.0508</v>
      </c>
      <c r="O22" s="32" t="n">
        <f aca="false">M22*F22*(1+N22)</f>
        <v>10508</v>
      </c>
      <c r="P22" s="33" t="n">
        <f aca="false">IF(VLOOKUP(H22,Fuel!$G$24:$I521,2,FALSE())="AB",O22/ABHEAT/28.174,O22/SASKHEAT/28.174)</f>
        <v>9.84344113662481</v>
      </c>
      <c r="Q22" s="34" t="n">
        <f aca="false">M22*F22*N22</f>
        <v>508</v>
      </c>
      <c r="R22" s="35" t="n">
        <f aca="false">IF(VLOOKUP(H22,Fuel!$G$24:$I650,2,FALSE())="AB",Q22/ABHEAT/28.174,Q22/SASKHEAT/28.174)</f>
        <v>0.475872487381557</v>
      </c>
    </row>
    <row r="23" customFormat="false" ht="12.75" hidden="false" customHeight="false" outlineLevel="0" collapsed="false">
      <c r="A23" s="1" t="s">
        <v>63</v>
      </c>
      <c r="B23" s="1" t="n">
        <v>20001018</v>
      </c>
      <c r="C23" s="1" t="n">
        <v>20001101</v>
      </c>
      <c r="D23" s="1" t="n">
        <v>20010331</v>
      </c>
      <c r="E23" s="1" t="s">
        <v>5</v>
      </c>
      <c r="F23" s="1" t="n">
        <v>401</v>
      </c>
      <c r="G23" s="1" t="s">
        <v>64</v>
      </c>
      <c r="H23" s="1" t="s">
        <v>6</v>
      </c>
      <c r="I23" s="1" t="s">
        <v>65</v>
      </c>
      <c r="J23" s="28" t="n">
        <f aca="false">DATE(LEFT(B23,4),RIGHT(LEFT(B23,6),2),RIGHT(B23,2))</f>
        <v>36817</v>
      </c>
      <c r="K23" s="28" t="n">
        <f aca="false">DATE(LEFT(C23,4),RIGHT(LEFT(C23,6),2),RIGHT(C23,2))</f>
        <v>36831</v>
      </c>
      <c r="L23" s="29" t="n">
        <f aca="false">DATE(LEFT(D23,4),RIGHT(LEFT(D23,6),2),RIGHT(D23,2))</f>
        <v>36981</v>
      </c>
      <c r="M23" s="30" t="n">
        <f aca="false">VLOOKUP(H23,Fuel!$G$24:$I$35,3,FALSE())*(IF(L23&lt;$B$2,0,1))</f>
        <v>1</v>
      </c>
      <c r="N23" s="31" t="n">
        <f aca="false">VLOOKUP(I23,Fuel!$B$24:$D$43,3,FALSE())</f>
        <v>0.0168</v>
      </c>
      <c r="O23" s="32" t="n">
        <f aca="false">M23*F23*(1+N23)</f>
        <v>407.7368</v>
      </c>
      <c r="P23" s="33" t="n">
        <f aca="false">IF(VLOOKUP(H23,Fuel!$G$24:$I774,2,FALSE())="AB",O23/ABHEAT/28.174,O23/SASKHEAT/28.174)</f>
        <v>0.381950246482277</v>
      </c>
      <c r="Q23" s="34" t="n">
        <f aca="false">M23*F23*N23</f>
        <v>6.7368</v>
      </c>
      <c r="R23" s="35" t="n">
        <f aca="false">IF(VLOOKUP(H23,Fuel!$G$24:$I781,2,FALSE())="AB",Q23/ABHEAT/28.174,Q23/SASKHEAT/28.174)</f>
        <v>0.00631074364762219</v>
      </c>
    </row>
    <row r="24" customFormat="false" ht="12.75" hidden="false" customHeight="false" outlineLevel="0" collapsed="false">
      <c r="A24" s="1" t="s">
        <v>63</v>
      </c>
      <c r="B24" s="1" t="n">
        <v>20001018</v>
      </c>
      <c r="C24" s="1" t="n">
        <v>20001101</v>
      </c>
      <c r="D24" s="1" t="n">
        <v>20010331</v>
      </c>
      <c r="E24" s="1" t="s">
        <v>5</v>
      </c>
      <c r="F24" s="1" t="n">
        <v>23721</v>
      </c>
      <c r="G24" s="1" t="s">
        <v>66</v>
      </c>
      <c r="H24" s="1" t="s">
        <v>6</v>
      </c>
      <c r="I24" s="1" t="s">
        <v>65</v>
      </c>
      <c r="J24" s="28" t="n">
        <f aca="false">DATE(LEFT(B24,4),RIGHT(LEFT(B24,6),2),RIGHT(B24,2))</f>
        <v>36817</v>
      </c>
      <c r="K24" s="28" t="n">
        <f aca="false">DATE(LEFT(C24,4),RIGHT(LEFT(C24,6),2),RIGHT(C24,2))</f>
        <v>36831</v>
      </c>
      <c r="L24" s="29" t="n">
        <f aca="false">DATE(LEFT(D24,4),RIGHT(LEFT(D24,6),2),RIGHT(D24,2))</f>
        <v>36981</v>
      </c>
      <c r="M24" s="30" t="n">
        <f aca="false">VLOOKUP(H24,Fuel!$G$24:$I$35,3,FALSE())*(IF(L24&lt;$B$2,0,1))</f>
        <v>1</v>
      </c>
      <c r="N24" s="31" t="n">
        <f aca="false">VLOOKUP(I24,Fuel!$B$24:$D$43,3,FALSE())</f>
        <v>0.0168</v>
      </c>
      <c r="O24" s="32" t="n">
        <f aca="false">M24*F24*(1+N24)</f>
        <v>24119.5128</v>
      </c>
      <c r="P24" s="33" t="n">
        <f aca="false">IF(VLOOKUP(H24,Fuel!$G$24:$I796,2,FALSE())="AB",O24/ABHEAT/28.174,O24/SASKHEAT/28.174)</f>
        <v>22.5941191940301</v>
      </c>
      <c r="Q24" s="34" t="n">
        <f aca="false">M24*F24*N24</f>
        <v>398.5128</v>
      </c>
      <c r="R24" s="35" t="n">
        <f aca="false">IF(VLOOKUP(H24,Fuel!$G$24:$I782,2,FALSE())="AB",Q24/ABHEAT/28.174,Q24/SASKHEAT/28.174)</f>
        <v>0.373309601160215</v>
      </c>
    </row>
    <row r="25" customFormat="false" ht="12.75" hidden="false" customHeight="false" outlineLevel="0" collapsed="false">
      <c r="A25" s="1" t="s">
        <v>63</v>
      </c>
      <c r="B25" s="1" t="n">
        <v>20001018</v>
      </c>
      <c r="C25" s="1" t="n">
        <v>20001101</v>
      </c>
      <c r="D25" s="1" t="n">
        <v>20010331</v>
      </c>
      <c r="E25" s="1" t="s">
        <v>5</v>
      </c>
      <c r="F25" s="1" t="n">
        <v>28558</v>
      </c>
      <c r="G25" s="1" t="s">
        <v>67</v>
      </c>
      <c r="H25" s="1" t="s">
        <v>6</v>
      </c>
      <c r="I25" s="1" t="s">
        <v>65</v>
      </c>
      <c r="J25" s="28" t="n">
        <f aca="false">DATE(LEFT(B25,4),RIGHT(LEFT(B25,6),2),RIGHT(B25,2))</f>
        <v>36817</v>
      </c>
      <c r="K25" s="28" t="n">
        <f aca="false">DATE(LEFT(C25,4),RIGHT(LEFT(C25,6),2),RIGHT(C25,2))</f>
        <v>36831</v>
      </c>
      <c r="L25" s="29" t="n">
        <f aca="false">DATE(LEFT(D25,4),RIGHT(LEFT(D25,6),2),RIGHT(D25,2))</f>
        <v>36981</v>
      </c>
      <c r="M25" s="30" t="n">
        <f aca="false">VLOOKUP(H25,Fuel!$G$24:$I$35,3,FALSE())*(IF(L25&lt;$B$2,0,1))</f>
        <v>1</v>
      </c>
      <c r="N25" s="31" t="n">
        <f aca="false">VLOOKUP(I25,Fuel!$B$24:$D$43,3,FALSE())</f>
        <v>0.0168</v>
      </c>
      <c r="O25" s="32" t="n">
        <f aca="false">M25*F25*(1+N25)</f>
        <v>29037.7744</v>
      </c>
      <c r="P25" s="33" t="n">
        <f aca="false">IF(VLOOKUP(H25,Fuel!$G$24:$I579,2,FALSE())="AB",O25/ABHEAT/28.174,O25/SASKHEAT/28.174)</f>
        <v>27.2013345113238</v>
      </c>
      <c r="Q25" s="34" t="n">
        <f aca="false">M25*F25*N25</f>
        <v>479.7744</v>
      </c>
      <c r="R25" s="35" t="n">
        <f aca="false">IF(VLOOKUP(H25,Fuel!$G$24:$I783,2,FALSE())="AB",Q25/ABHEAT/28.174,Q25/SASKHEAT/28.174)</f>
        <v>0.449431962814949</v>
      </c>
    </row>
    <row r="26" customFormat="false" ht="12.75" hidden="false" customHeight="false" outlineLevel="0" collapsed="false">
      <c r="A26" s="1" t="s">
        <v>63</v>
      </c>
      <c r="B26" s="1" t="n">
        <v>20001101</v>
      </c>
      <c r="C26" s="1" t="n">
        <v>20001101</v>
      </c>
      <c r="D26" s="1" t="n">
        <v>20010331</v>
      </c>
      <c r="E26" s="1" t="s">
        <v>5</v>
      </c>
      <c r="F26" s="1" t="n">
        <v>25000</v>
      </c>
      <c r="G26" s="1" t="s">
        <v>68</v>
      </c>
      <c r="H26" s="1" t="s">
        <v>6</v>
      </c>
      <c r="I26" s="1" t="s">
        <v>62</v>
      </c>
      <c r="J26" s="28" t="n">
        <f aca="false">DATE(LEFT(B26,4),RIGHT(LEFT(B26,6),2),RIGHT(B26,2))</f>
        <v>36831</v>
      </c>
      <c r="K26" s="28" t="n">
        <f aca="false">DATE(LEFT(C26,4),RIGHT(LEFT(C26,6),2),RIGHT(C26,2))</f>
        <v>36831</v>
      </c>
      <c r="L26" s="29" t="n">
        <f aca="false">DATE(LEFT(D26,4),RIGHT(LEFT(D26,6),2),RIGHT(D26,2))</f>
        <v>36981</v>
      </c>
      <c r="M26" s="30" t="n">
        <f aca="false">VLOOKUP(H26,Fuel!$G$24:$I$35,3,FALSE())*(IF(L26&lt;$B$2,0,1))</f>
        <v>1</v>
      </c>
      <c r="N26" s="31" t="n">
        <f aca="false">VLOOKUP(I26,Fuel!$B$24:$D$43,3,FALSE())</f>
        <v>0.0508</v>
      </c>
      <c r="O26" s="32" t="n">
        <f aca="false">M26*F26*(1+N26)</f>
        <v>26270</v>
      </c>
      <c r="P26" s="33" t="n">
        <f aca="false">IF(VLOOKUP(H26,Fuel!$G$24:$I679,2,FALSE())="AB",O26/ABHEAT/28.174,O26/SASKHEAT/28.174)</f>
        <v>24.608602841562</v>
      </c>
      <c r="Q26" s="34" t="n">
        <f aca="false">M26*F26*N26</f>
        <v>1270</v>
      </c>
      <c r="R26" s="35" t="n">
        <f aca="false">IF(VLOOKUP(H26,Fuel!$G$24:$I784,2,FALSE())="AB",Q26/ABHEAT/28.174,Q26/SASKHEAT/28.174)</f>
        <v>1.18968121845389</v>
      </c>
    </row>
    <row r="27" customFormat="false" ht="12.75" hidden="false" customHeight="false" outlineLevel="0" collapsed="false">
      <c r="A27" s="1" t="s">
        <v>69</v>
      </c>
      <c r="B27" s="1" t="n">
        <v>20001026</v>
      </c>
      <c r="C27" s="1" t="n">
        <v>20001101</v>
      </c>
      <c r="D27" s="1" t="n">
        <v>20010331</v>
      </c>
      <c r="E27" s="1" t="s">
        <v>5</v>
      </c>
      <c r="F27" s="1" t="n">
        <v>3165</v>
      </c>
      <c r="G27" s="1" t="s">
        <v>70</v>
      </c>
      <c r="H27" s="1" t="s">
        <v>6</v>
      </c>
      <c r="I27" s="1" t="s">
        <v>71</v>
      </c>
      <c r="J27" s="28" t="n">
        <f aca="false">DATE(LEFT(B27,4),RIGHT(LEFT(B27,6),2),RIGHT(B27,2))</f>
        <v>36825</v>
      </c>
      <c r="K27" s="28" t="n">
        <f aca="false">DATE(LEFT(C27,4),RIGHT(LEFT(C27,6),2),RIGHT(C27,2))</f>
        <v>36831</v>
      </c>
      <c r="L27" s="29" t="n">
        <f aca="false">DATE(LEFT(D27,4),RIGHT(LEFT(D27,6),2),RIGHT(D27,2))</f>
        <v>36981</v>
      </c>
      <c r="M27" s="30" t="n">
        <f aca="false">VLOOKUP(H27,Fuel!$G$24:$I$35,3,FALSE())*(IF(L27&lt;$B$2,0,1))</f>
        <v>1</v>
      </c>
      <c r="N27" s="31" t="n">
        <f aca="false">VLOOKUP(I27,Fuel!$B$24:$D$43,3,FALSE())</f>
        <v>0.0156</v>
      </c>
      <c r="O27" s="32" t="n">
        <f aca="false">M27*F27*(1+N27)</f>
        <v>3214.374</v>
      </c>
      <c r="P27" s="33" t="n">
        <f aca="false">IF(VLOOKUP(H27,Fuel!$G$24:$I467,2,FALSE())="AB",O27/ABHEAT/28.174,O27/SASKHEAT/28.174)</f>
        <v>3.01108691093426</v>
      </c>
      <c r="Q27" s="34" t="n">
        <f aca="false">M27*F27*N27</f>
        <v>49.374</v>
      </c>
      <c r="R27" s="35" t="n">
        <f aca="false">IF(VLOOKUP(H27,Fuel!$G$24:$I805,2,FALSE())="AB",Q27/ABHEAT/28.174,Q27/SASKHEAT/28.174)</f>
        <v>0.0462514334487736</v>
      </c>
    </row>
    <row r="28" customFormat="false" ht="12.75" hidden="false" customHeight="false" outlineLevel="0" collapsed="false">
      <c r="A28" s="1" t="s">
        <v>69</v>
      </c>
      <c r="B28" s="1" t="n">
        <v>20001023</v>
      </c>
      <c r="C28" s="1" t="n">
        <v>20001101</v>
      </c>
      <c r="D28" s="1" t="n">
        <v>20010331</v>
      </c>
      <c r="E28" s="1" t="s">
        <v>5</v>
      </c>
      <c r="F28" s="1" t="n">
        <v>0</v>
      </c>
      <c r="G28" s="1" t="s">
        <v>72</v>
      </c>
      <c r="H28" s="1" t="s">
        <v>6</v>
      </c>
      <c r="I28" s="1" t="s">
        <v>73</v>
      </c>
      <c r="J28" s="28" t="n">
        <f aca="false">DATE(LEFT(B28,4),RIGHT(LEFT(B28,6),2),RIGHT(B28,2))</f>
        <v>36822</v>
      </c>
      <c r="K28" s="28" t="n">
        <f aca="false">DATE(LEFT(C28,4),RIGHT(LEFT(C28,6),2),RIGHT(C28,2))</f>
        <v>36831</v>
      </c>
      <c r="L28" s="29" t="n">
        <f aca="false">DATE(LEFT(D28,4),RIGHT(LEFT(D28,6),2),RIGHT(D28,2))</f>
        <v>36981</v>
      </c>
      <c r="M28" s="30" t="n">
        <f aca="false">VLOOKUP(H28,Fuel!$G$24:$I$35,3,FALSE())*(IF(L28&lt;$B$2,0,1))</f>
        <v>1</v>
      </c>
      <c r="N28" s="31" t="n">
        <f aca="false">VLOOKUP(I28,Fuel!$B$24:$D$43,3,FALSE())</f>
        <v>0.0168</v>
      </c>
      <c r="O28" s="32" t="n">
        <f aca="false">M28*F28*(1+N28)</f>
        <v>0</v>
      </c>
      <c r="P28" s="33" t="n">
        <f aca="false">IF(VLOOKUP(H28,Fuel!$G$24:$I727,2,FALSE())="AB",O28/ABHEAT/28.174,O28/SASKHEAT/28.174)</f>
        <v>0</v>
      </c>
      <c r="Q28" s="34" t="n">
        <f aca="false">M28*F28*N28</f>
        <v>0</v>
      </c>
      <c r="R28" s="35" t="n">
        <f aca="false">IF(VLOOKUP(H28,Fuel!$G$24:$I806,2,FALSE())="AB",Q28/ABHEAT/28.174,Q28/SASKHEAT/28.174)</f>
        <v>0</v>
      </c>
    </row>
    <row r="29" customFormat="false" ht="12.75" hidden="false" customHeight="false" outlineLevel="0" collapsed="false">
      <c r="A29" s="1" t="s">
        <v>34</v>
      </c>
      <c r="B29" s="1" t="n">
        <v>20001130</v>
      </c>
      <c r="C29" s="1" t="n">
        <v>20001201</v>
      </c>
      <c r="D29" s="1" t="n">
        <v>20010331</v>
      </c>
      <c r="E29" s="1" t="s">
        <v>5</v>
      </c>
      <c r="F29" s="1" t="n">
        <v>7717</v>
      </c>
      <c r="G29" s="1" t="s">
        <v>74</v>
      </c>
      <c r="H29" s="1" t="s">
        <v>75</v>
      </c>
      <c r="I29" s="1" t="s">
        <v>36</v>
      </c>
      <c r="J29" s="28" t="n">
        <f aca="false">DATE(LEFT(B29,4),RIGHT(LEFT(B29,6),2),RIGHT(B29,2))</f>
        <v>36860</v>
      </c>
      <c r="K29" s="28" t="n">
        <f aca="false">DATE(LEFT(C29,4),RIGHT(LEFT(C29,6),2),RIGHT(C29,2))</f>
        <v>36861</v>
      </c>
      <c r="L29" s="29" t="n">
        <f aca="false">DATE(LEFT(D29,4),RIGHT(LEFT(D29,6),2),RIGHT(D29,2))</f>
        <v>36981</v>
      </c>
      <c r="M29" s="30" t="n">
        <f aca="false">VLOOKUP(H29,Fuel!$G$24:$I$35,3,FALSE())*(IF(L29&lt;$B$2,0,1))</f>
        <v>1</v>
      </c>
      <c r="N29" s="31" t="n">
        <f aca="false">VLOOKUP(I29,Fuel!$B$24:$D$43,3,FALSE())</f>
        <v>0.0451</v>
      </c>
      <c r="O29" s="32" t="n">
        <f aca="false">M29*F29*(1+N29)</f>
        <v>8065.0367</v>
      </c>
      <c r="P29" s="33" t="n">
        <f aca="false">IF(VLOOKUP(H29,Fuel!$G$24:$I495,2,FALSE())="AB",O29/ABHEAT/28.174,O29/SASKHEAT/28.174)</f>
        <v>7.84268863452265</v>
      </c>
      <c r="Q29" s="34" t="n">
        <f aca="false">M29*F29*N29</f>
        <v>348.0367</v>
      </c>
      <c r="R29" s="35" t="n">
        <f aca="false">IF(VLOOKUP(H29,Fuel!$G$24:$I544,2,FALSE())="AB",Q29/ABHEAT/28.174,Q29/SASKHEAT/28.174)</f>
        <v>0.338441543791954</v>
      </c>
    </row>
    <row r="30" customFormat="false" ht="12.75" hidden="false" customHeight="false" outlineLevel="0" collapsed="false">
      <c r="A30" s="1" t="s">
        <v>76</v>
      </c>
      <c r="B30" s="1" t="n">
        <v>20001001</v>
      </c>
      <c r="C30" s="1" t="n">
        <v>20001001</v>
      </c>
      <c r="D30" s="1" t="n">
        <v>20010331</v>
      </c>
      <c r="E30" s="1" t="s">
        <v>5</v>
      </c>
      <c r="F30" s="1" t="n">
        <v>15000</v>
      </c>
      <c r="G30" s="1" t="s">
        <v>72</v>
      </c>
      <c r="H30" s="1" t="s">
        <v>77</v>
      </c>
      <c r="I30" s="1" t="s">
        <v>36</v>
      </c>
      <c r="J30" s="28" t="n">
        <f aca="false">DATE(LEFT(B30,4),RIGHT(LEFT(B30,6),2),RIGHT(B30,2))</f>
        <v>36800</v>
      </c>
      <c r="K30" s="28" t="n">
        <f aca="false">DATE(LEFT(C30,4),RIGHT(LEFT(C30,6),2),RIGHT(C30,2))</f>
        <v>36800</v>
      </c>
      <c r="L30" s="29" t="n">
        <f aca="false">DATE(LEFT(D30,4),RIGHT(LEFT(D30,6),2),RIGHT(D30,2))</f>
        <v>36981</v>
      </c>
      <c r="M30" s="30" t="n">
        <f aca="false">VLOOKUP(H30,Fuel!$G$24:$I$35,3,FALSE())*(IF(L30&lt;$B$2,0,1))</f>
        <v>0</v>
      </c>
      <c r="N30" s="31" t="n">
        <f aca="false">VLOOKUP(I30,Fuel!$B$24:$D$43,3,FALSE())</f>
        <v>0.0451</v>
      </c>
      <c r="O30" s="32" t="n">
        <f aca="false">M30*F30*(1+N30)</f>
        <v>0</v>
      </c>
      <c r="P30" s="33" t="n">
        <f aca="false">IF(VLOOKUP(H30,Fuel!$G$24:$I552,2,FALSE())="AB",O30/ABHEAT/28.174,O30/SASKHEAT/28.174)</f>
        <v>0</v>
      </c>
      <c r="Q30" s="34" t="n">
        <f aca="false">M30*F30*N30</f>
        <v>0</v>
      </c>
      <c r="R30" s="35" t="n">
        <f aca="false">IF(VLOOKUP(H30,Fuel!$G$24:$I499,2,FALSE())="AB",Q30/ABHEAT/28.174,Q30/SASKHEAT/28.174)</f>
        <v>0</v>
      </c>
    </row>
    <row r="31" customFormat="false" ht="12.75" hidden="false" customHeight="false" outlineLevel="0" collapsed="false">
      <c r="A31" s="1" t="s">
        <v>78</v>
      </c>
      <c r="B31" s="1" t="n">
        <v>19900420</v>
      </c>
      <c r="C31" s="1" t="n">
        <v>19900501</v>
      </c>
      <c r="D31" s="1" t="n">
        <v>20010430</v>
      </c>
      <c r="E31" s="1" t="s">
        <v>5</v>
      </c>
      <c r="F31" s="1" t="n">
        <v>1526</v>
      </c>
      <c r="G31" s="1" t="s">
        <v>79</v>
      </c>
      <c r="H31" s="1" t="s">
        <v>6</v>
      </c>
      <c r="I31" s="1" t="s">
        <v>40</v>
      </c>
      <c r="J31" s="28" t="n">
        <f aca="false">DATE(LEFT(B31,4),RIGHT(LEFT(B31,6),2),RIGHT(B31,2))</f>
        <v>32983</v>
      </c>
      <c r="K31" s="28" t="n">
        <f aca="false">DATE(LEFT(C31,4),RIGHT(LEFT(C31,6),2),RIGHT(C31,2))</f>
        <v>32994</v>
      </c>
      <c r="L31" s="29" t="n">
        <f aca="false">DATE(LEFT(D31,4),RIGHT(LEFT(D31,6),2),RIGHT(D31,2))</f>
        <v>37011</v>
      </c>
      <c r="M31" s="30" t="n">
        <f aca="false">VLOOKUP(H31,Fuel!$G$24:$I$35,3,FALSE())*(IF(L31&lt;$B$2,0,1))</f>
        <v>1</v>
      </c>
      <c r="N31" s="31" t="n">
        <f aca="false">VLOOKUP(I31,Fuel!$B$24:$D$43,3,FALSE())</f>
        <v>0.0451</v>
      </c>
      <c r="O31" s="32" t="n">
        <f aca="false">M31*F31*(1+N31)</f>
        <v>1594.8226</v>
      </c>
      <c r="P31" s="33" t="n">
        <f aca="false">IF(VLOOKUP(H31,Fuel!$G$24:$I499,2,FALSE())="AB",O31/ABHEAT/28.174,O31/SASKHEAT/28.174)</f>
        <v>1.49396101888646</v>
      </c>
      <c r="Q31" s="34" t="n">
        <f aca="false">M31*F31*N31</f>
        <v>68.8226</v>
      </c>
      <c r="R31" s="35" t="n">
        <f aca="false">IF(VLOOKUP(H31,Fuel!$G$24:$I606,2,FALSE())="AB",Q31/ABHEAT/28.174,Q31/SASKHEAT/28.174)</f>
        <v>0.0644700430119409</v>
      </c>
    </row>
    <row r="32" customFormat="false" ht="12.75" hidden="false" customHeight="false" outlineLevel="0" collapsed="false">
      <c r="A32" s="1" t="s">
        <v>80</v>
      </c>
      <c r="B32" s="1" t="n">
        <v>19980601</v>
      </c>
      <c r="C32" s="1" t="n">
        <v>19980531</v>
      </c>
      <c r="D32" s="1" t="n">
        <v>20010531</v>
      </c>
      <c r="E32" s="1" t="s">
        <v>5</v>
      </c>
      <c r="F32" s="1" t="n">
        <v>151</v>
      </c>
      <c r="G32" s="1" t="s">
        <v>81</v>
      </c>
      <c r="H32" s="1" t="s">
        <v>6</v>
      </c>
      <c r="I32" s="1" t="s">
        <v>40</v>
      </c>
      <c r="J32" s="28" t="n">
        <f aca="false">DATE(LEFT(B32,4),RIGHT(LEFT(B32,6),2),RIGHT(B32,2))</f>
        <v>35947</v>
      </c>
      <c r="K32" s="28" t="n">
        <f aca="false">DATE(LEFT(C32,4),RIGHT(LEFT(C32,6),2),RIGHT(C32,2))</f>
        <v>35946</v>
      </c>
      <c r="L32" s="29" t="n">
        <f aca="false">DATE(LEFT(D32,4),RIGHT(LEFT(D32,6),2),RIGHT(D32,2))</f>
        <v>37042</v>
      </c>
      <c r="M32" s="30" t="n">
        <f aca="false">VLOOKUP(H32,Fuel!$G$24:$I$35,3,FALSE())*(IF(L32&lt;$B$2,0,1))</f>
        <v>1</v>
      </c>
      <c r="N32" s="31" t="n">
        <f aca="false">VLOOKUP(I32,Fuel!$B$24:$D$43,3,FALSE())</f>
        <v>0.0451</v>
      </c>
      <c r="O32" s="32" t="n">
        <f aca="false">M32*F32*(1+N32)</f>
        <v>157.8101</v>
      </c>
      <c r="P32" s="33" t="n">
        <f aca="false">IF(VLOOKUP(H32,Fuel!$G$24:$I453,2,FALSE())="AB",O32/ABHEAT/28.174,O32/SASKHEAT/28.174)</f>
        <v>0.147829694529394</v>
      </c>
      <c r="Q32" s="34" t="n">
        <f aca="false">M32*F32*N32</f>
        <v>6.8101</v>
      </c>
      <c r="R32" s="35" t="n">
        <f aca="false">IF(VLOOKUP(H32,Fuel!$G$24:$I592,2,FALSE())="AB",Q32/ABHEAT/28.174,Q32/SASKHEAT/28.174)</f>
        <v>0.00637940792582115</v>
      </c>
    </row>
    <row r="33" customFormat="false" ht="12.75" hidden="false" customHeight="false" outlineLevel="0" collapsed="false">
      <c r="A33" s="1" t="s">
        <v>82</v>
      </c>
      <c r="B33" s="1" t="n">
        <v>19890508</v>
      </c>
      <c r="C33" s="1" t="n">
        <v>19890601</v>
      </c>
      <c r="D33" s="1" t="n">
        <v>20010531</v>
      </c>
      <c r="E33" s="1" t="s">
        <v>5</v>
      </c>
      <c r="F33" s="1" t="n">
        <v>83</v>
      </c>
      <c r="G33" s="1" t="s">
        <v>83</v>
      </c>
      <c r="H33" s="1" t="s">
        <v>6</v>
      </c>
      <c r="I33" s="1" t="s">
        <v>40</v>
      </c>
      <c r="J33" s="28" t="n">
        <f aca="false">DATE(LEFT(B33,4),RIGHT(LEFT(B33,6),2),RIGHT(B33,2))</f>
        <v>32636</v>
      </c>
      <c r="K33" s="28" t="n">
        <f aca="false">DATE(LEFT(C33,4),RIGHT(LEFT(C33,6),2),RIGHT(C33,2))</f>
        <v>32660</v>
      </c>
      <c r="L33" s="29" t="n">
        <f aca="false">DATE(LEFT(D33,4),RIGHT(LEFT(D33,6),2),RIGHT(D33,2))</f>
        <v>37042</v>
      </c>
      <c r="M33" s="30" t="n">
        <f aca="false">VLOOKUP(H33,Fuel!$G$24:$I$35,3,FALSE())*(IF(L33&lt;$B$2,0,1))</f>
        <v>1</v>
      </c>
      <c r="N33" s="31" t="n">
        <f aca="false">VLOOKUP(I33,Fuel!$B$24:$D$43,3,FALSE())</f>
        <v>0.0451</v>
      </c>
      <c r="O33" s="32" t="n">
        <f aca="false">M33*F33*(1+N33)</f>
        <v>86.7433</v>
      </c>
      <c r="P33" s="33" t="n">
        <f aca="false">IF(VLOOKUP(H33,Fuel!$G$24:$I636,2,FALSE())="AB",O33/ABHEAT/28.174,O33/SASKHEAT/28.174)</f>
        <v>0.0812573817611902</v>
      </c>
      <c r="Q33" s="34" t="n">
        <f aca="false">M33*F33*N33</f>
        <v>3.7433</v>
      </c>
      <c r="R33" s="35" t="n">
        <f aca="false">IF(VLOOKUP(H33,Fuel!$G$24:$I600,2,FALSE())="AB",Q33/ABHEAT/28.174,Q33/SASKHEAT/28.174)</f>
        <v>0.00350656197247123</v>
      </c>
    </row>
    <row r="34" customFormat="false" ht="12.75" hidden="false" customHeight="false" outlineLevel="0" collapsed="false">
      <c r="A34" s="1" t="s">
        <v>84</v>
      </c>
      <c r="B34" s="1" t="n">
        <v>19890626</v>
      </c>
      <c r="C34" s="1" t="n">
        <v>19890701</v>
      </c>
      <c r="D34" s="1" t="n">
        <v>20010630</v>
      </c>
      <c r="E34" s="1" t="s">
        <v>5</v>
      </c>
      <c r="F34" s="1" t="n">
        <v>249</v>
      </c>
      <c r="G34" s="1" t="s">
        <v>85</v>
      </c>
      <c r="H34" s="1" t="s">
        <v>6</v>
      </c>
      <c r="I34" s="1" t="s">
        <v>40</v>
      </c>
      <c r="J34" s="28" t="n">
        <f aca="false">DATE(LEFT(B34,4),RIGHT(LEFT(B34,6),2),RIGHT(B34,2))</f>
        <v>32685</v>
      </c>
      <c r="K34" s="28" t="n">
        <f aca="false">DATE(LEFT(C34,4),RIGHT(LEFT(C34,6),2),RIGHT(C34,2))</f>
        <v>32690</v>
      </c>
      <c r="L34" s="29" t="n">
        <f aca="false">DATE(LEFT(D34,4),RIGHT(LEFT(D34,6),2),RIGHT(D34,2))</f>
        <v>37072</v>
      </c>
      <c r="M34" s="30" t="n">
        <f aca="false">VLOOKUP(H34,Fuel!$G$24:$I$35,3,FALSE())*(IF(L34&lt;$B$2,0,1))</f>
        <v>1</v>
      </c>
      <c r="N34" s="31" t="n">
        <f aca="false">VLOOKUP(I34,Fuel!$B$24:$D$43,3,FALSE())</f>
        <v>0.0451</v>
      </c>
      <c r="O34" s="32" t="n">
        <f aca="false">M34*F34*(1+N34)</f>
        <v>260.2299</v>
      </c>
      <c r="P34" s="33" t="n">
        <f aca="false">IF(VLOOKUP(H34,Fuel!$G$24:$I806,2,FALSE())="AB",O34/ABHEAT/28.174,O34/SASKHEAT/28.174)</f>
        <v>0.243772145283571</v>
      </c>
      <c r="Q34" s="34" t="n">
        <f aca="false">M34*F34*N34</f>
        <v>11.2299</v>
      </c>
      <c r="R34" s="35" t="n">
        <f aca="false">IF(VLOOKUP(H34,Fuel!$G$24:$I609,2,FALSE())="AB",Q34/ABHEAT/28.174,Q34/SASKHEAT/28.174)</f>
        <v>0.0105196859174137</v>
      </c>
    </row>
    <row r="35" customFormat="false" ht="12.75" hidden="false" customHeight="false" outlineLevel="0" collapsed="false">
      <c r="A35" s="1" t="s">
        <v>86</v>
      </c>
      <c r="B35" s="1" t="n">
        <v>19930401</v>
      </c>
      <c r="C35" s="1" t="n">
        <v>19930401</v>
      </c>
      <c r="D35" s="1" t="n">
        <v>20010731</v>
      </c>
      <c r="E35" s="1" t="s">
        <v>5</v>
      </c>
      <c r="F35" s="1" t="n">
        <v>7672</v>
      </c>
      <c r="G35" s="1" t="s">
        <v>87</v>
      </c>
      <c r="H35" s="1" t="s">
        <v>6</v>
      </c>
      <c r="I35" s="1" t="s">
        <v>40</v>
      </c>
      <c r="J35" s="28" t="n">
        <f aca="false">DATE(LEFT(B35,4),RIGHT(LEFT(B35,6),2),RIGHT(B35,2))</f>
        <v>34060</v>
      </c>
      <c r="K35" s="28" t="n">
        <f aca="false">DATE(LEFT(C35,4),RIGHT(LEFT(C35,6),2),RIGHT(C35,2))</f>
        <v>34060</v>
      </c>
      <c r="L35" s="29" t="n">
        <f aca="false">DATE(LEFT(D35,4),RIGHT(LEFT(D35,6),2),RIGHT(D35,2))</f>
        <v>37103</v>
      </c>
      <c r="M35" s="30" t="n">
        <f aca="false">VLOOKUP(H35,Fuel!$G$24:$I$35,3,FALSE())*(IF(L35&lt;$B$2,0,1))</f>
        <v>1</v>
      </c>
      <c r="N35" s="31" t="n">
        <f aca="false">VLOOKUP(I35,Fuel!$B$24:$D$43,3,FALSE())</f>
        <v>0.0451</v>
      </c>
      <c r="O35" s="32" t="n">
        <f aca="false">M35*F35*(1+N35)</f>
        <v>8018.0072</v>
      </c>
      <c r="P35" s="33" t="n">
        <f aca="false">IF(VLOOKUP(H35,Fuel!$G$24:$I581,2,FALSE())="AB",O35/ABHEAT/28.174,O35/SASKHEAT/28.174)</f>
        <v>7.51092328761267</v>
      </c>
      <c r="Q35" s="34" t="n">
        <f aca="false">M35*F35*N35</f>
        <v>346.0072</v>
      </c>
      <c r="R35" s="35" t="n">
        <f aca="false">IF(VLOOKUP(H35,Fuel!$G$24:$I620,2,FALSE())="AB",Q35/ABHEAT/28.174,Q35/SASKHEAT/28.174)</f>
        <v>0.324124619913244</v>
      </c>
    </row>
    <row r="36" customFormat="false" ht="12.75" hidden="false" customHeight="false" outlineLevel="0" collapsed="false">
      <c r="A36" s="1" t="s">
        <v>86</v>
      </c>
      <c r="B36" s="1" t="n">
        <v>19930401</v>
      </c>
      <c r="C36" s="1" t="n">
        <v>19930401</v>
      </c>
      <c r="D36" s="1" t="n">
        <v>20010831</v>
      </c>
      <c r="E36" s="1" t="s">
        <v>5</v>
      </c>
      <c r="F36" s="1" t="n">
        <v>5108</v>
      </c>
      <c r="G36" s="1" t="s">
        <v>88</v>
      </c>
      <c r="H36" s="1" t="s">
        <v>6</v>
      </c>
      <c r="I36" s="1" t="s">
        <v>40</v>
      </c>
      <c r="J36" s="28" t="n">
        <f aca="false">DATE(LEFT(B36,4),RIGHT(LEFT(B36,6),2),RIGHT(B36,2))</f>
        <v>34060</v>
      </c>
      <c r="K36" s="28" t="n">
        <f aca="false">DATE(LEFT(C36,4),RIGHT(LEFT(C36,6),2),RIGHT(C36,2))</f>
        <v>34060</v>
      </c>
      <c r="L36" s="29" t="n">
        <f aca="false">DATE(LEFT(D36,4),RIGHT(LEFT(D36,6),2),RIGHT(D36,2))</f>
        <v>37134</v>
      </c>
      <c r="M36" s="30" t="n">
        <f aca="false">VLOOKUP(H36,Fuel!$G$24:$I$35,3,FALSE())*(IF(L36&lt;$B$2,0,1))</f>
        <v>1</v>
      </c>
      <c r="N36" s="31" t="n">
        <f aca="false">VLOOKUP(I36,Fuel!$B$24:$D$43,3,FALSE())</f>
        <v>0.0451</v>
      </c>
      <c r="O36" s="32" t="n">
        <f aca="false">M36*F36*(1+N36)</f>
        <v>5338.3708</v>
      </c>
      <c r="P36" s="33" t="n">
        <f aca="false">IF(VLOOKUP(H36,Fuel!$G$24:$I718,2,FALSE())="AB",O36/ABHEAT/28.174,O36/SASKHEAT/28.174)</f>
        <v>5.00075549441156</v>
      </c>
      <c r="Q36" s="34" t="n">
        <f aca="false">M36*F36*N36</f>
        <v>230.3708</v>
      </c>
      <c r="R36" s="35" t="n">
        <f aca="false">IF(VLOOKUP(H36,Fuel!$G$24:$I621,2,FALSE())="AB",Q36/ABHEAT/28.174,Q36/SASKHEAT/28.174)</f>
        <v>0.215801428378109</v>
      </c>
    </row>
    <row r="37" customFormat="false" ht="12.75" hidden="false" customHeight="false" outlineLevel="0" collapsed="false">
      <c r="A37" s="1" t="s">
        <v>89</v>
      </c>
      <c r="B37" s="1" t="n">
        <v>19991014</v>
      </c>
      <c r="C37" s="1" t="n">
        <v>19991101</v>
      </c>
      <c r="D37" s="1" t="n">
        <v>20011031</v>
      </c>
      <c r="E37" s="1" t="s">
        <v>5</v>
      </c>
      <c r="F37" s="1" t="n">
        <v>0</v>
      </c>
      <c r="G37" s="1" t="s">
        <v>72</v>
      </c>
      <c r="H37" s="1" t="s">
        <v>90</v>
      </c>
      <c r="I37" s="1" t="s">
        <v>40</v>
      </c>
      <c r="J37" s="28" t="n">
        <f aca="false">DATE(LEFT(B37,4),RIGHT(LEFT(B37,6),2),RIGHT(B37,2))</f>
        <v>36447</v>
      </c>
      <c r="K37" s="28" t="n">
        <f aca="false">DATE(LEFT(C37,4),RIGHT(LEFT(C37,6),2),RIGHT(C37,2))</f>
        <v>36465</v>
      </c>
      <c r="L37" s="29" t="n">
        <f aca="false">DATE(LEFT(D37,4),RIGHT(LEFT(D37,6),2),RIGHT(D37,2))</f>
        <v>37195</v>
      </c>
      <c r="M37" s="30" t="n">
        <f aca="false">VLOOKUP(H37,Fuel!$G$24:$I$35,3,FALSE())*(IF(L37&lt;$B$2,0,1))</f>
        <v>0</v>
      </c>
      <c r="N37" s="31" t="n">
        <f aca="false">VLOOKUP(I37,Fuel!$B$24:$D$43,3,FALSE())</f>
        <v>0.0451</v>
      </c>
      <c r="O37" s="32" t="n">
        <f aca="false">M37*F37*(1+N37)</f>
        <v>0</v>
      </c>
      <c r="P37" s="33" t="n">
        <f aca="false">IF(VLOOKUP(H37,Fuel!$G$24:$I855,2,FALSE())="AB",O37/ABHEAT/28.174,O37/SASKHEAT/28.174)</f>
        <v>0</v>
      </c>
      <c r="Q37" s="34" t="n">
        <f aca="false">M37*F37*N37</f>
        <v>0</v>
      </c>
      <c r="R37" s="35" t="n">
        <f aca="false">IF(VLOOKUP(H37,Fuel!$G$24:$I555,2,FALSE())="AB",Q37/ABHEAT/28.174,Q37/SASKHEAT/28.174)</f>
        <v>0</v>
      </c>
    </row>
    <row r="38" customFormat="false" ht="12.75" hidden="false" customHeight="false" outlineLevel="0" collapsed="false">
      <c r="A38" s="1" t="s">
        <v>91</v>
      </c>
      <c r="B38" s="1" t="n">
        <v>20000701</v>
      </c>
      <c r="C38" s="1" t="n">
        <v>20000701</v>
      </c>
      <c r="D38" s="1" t="n">
        <v>20011031</v>
      </c>
      <c r="E38" s="1" t="s">
        <v>5</v>
      </c>
      <c r="F38" s="1" t="n">
        <v>2261</v>
      </c>
      <c r="G38" s="1" t="s">
        <v>92</v>
      </c>
      <c r="H38" s="1" t="s">
        <v>6</v>
      </c>
      <c r="I38" s="1" t="s">
        <v>36</v>
      </c>
      <c r="J38" s="28" t="n">
        <f aca="false">DATE(LEFT(B38,4),RIGHT(LEFT(B38,6),2),RIGHT(B38,2))</f>
        <v>36708</v>
      </c>
      <c r="K38" s="28" t="n">
        <f aca="false">DATE(LEFT(C38,4),RIGHT(LEFT(C38,6),2),RIGHT(C38,2))</f>
        <v>36708</v>
      </c>
      <c r="L38" s="29" t="n">
        <f aca="false">DATE(LEFT(D38,4),RIGHT(LEFT(D38,6),2),RIGHT(D38,2))</f>
        <v>37195</v>
      </c>
      <c r="M38" s="30" t="n">
        <f aca="false">VLOOKUP(H38,Fuel!$G$24:$I$35,3,FALSE())*(IF(L38&lt;$B$2,0,1))</f>
        <v>1</v>
      </c>
      <c r="N38" s="31" t="n">
        <f aca="false">VLOOKUP(I38,Fuel!$B$24:$D$43,3,FALSE())</f>
        <v>0.0451</v>
      </c>
      <c r="O38" s="32" t="n">
        <f aca="false">M38*F38*(1+N38)</f>
        <v>2362.9711</v>
      </c>
      <c r="P38" s="33" t="n">
        <f aca="false">IF(VLOOKUP(H38,Fuel!$G$24:$I650,2,FALSE())="AB",O38/ABHEAT/28.174,O38/SASKHEAT/28.174)</f>
        <v>2.21352939954278</v>
      </c>
      <c r="Q38" s="34" t="n">
        <f aca="false">M38*F38*N38</f>
        <v>101.9711</v>
      </c>
      <c r="R38" s="35" t="n">
        <f aca="false">IF(VLOOKUP(H38,Fuel!$G$24:$I507,2,FALSE())="AB",Q38/ABHEAT/28.174,Q38/SASKHEAT/28.174)</f>
        <v>0.0955221279488849</v>
      </c>
    </row>
    <row r="39" customFormat="false" ht="12.75" hidden="false" customHeight="false" outlineLevel="0" collapsed="false">
      <c r="A39" s="1" t="s">
        <v>93</v>
      </c>
      <c r="B39" s="1" t="n">
        <v>19891120</v>
      </c>
      <c r="C39" s="1" t="n">
        <v>19891201</v>
      </c>
      <c r="D39" s="1" t="n">
        <v>20011031</v>
      </c>
      <c r="E39" s="1" t="s">
        <v>5</v>
      </c>
      <c r="F39" s="1" t="n">
        <v>2400</v>
      </c>
      <c r="G39" s="1" t="s">
        <v>94</v>
      </c>
      <c r="H39" s="1" t="s">
        <v>6</v>
      </c>
      <c r="I39" s="1" t="s">
        <v>95</v>
      </c>
      <c r="J39" s="28" t="n">
        <f aca="false">DATE(LEFT(B39,4),RIGHT(LEFT(B39,6),2),RIGHT(B39,2))</f>
        <v>32832</v>
      </c>
      <c r="K39" s="28" t="n">
        <f aca="false">DATE(LEFT(C39,4),RIGHT(LEFT(C39,6),2),RIGHT(C39,2))</f>
        <v>32843</v>
      </c>
      <c r="L39" s="29" t="n">
        <f aca="false">DATE(LEFT(D39,4),RIGHT(LEFT(D39,6),2),RIGHT(D39,2))</f>
        <v>37195</v>
      </c>
      <c r="M39" s="30" t="n">
        <f aca="false">VLOOKUP(H39,Fuel!$G$24:$I$35,3,FALSE())*(IF(L39&lt;$B$2,0,1))</f>
        <v>1</v>
      </c>
      <c r="N39" s="31" t="n">
        <f aca="false">VLOOKUP(I39,Fuel!$B$24:$D$43,3,FALSE())</f>
        <v>0.0139</v>
      </c>
      <c r="O39" s="32" t="n">
        <f aca="false">M39*F39*(1+N39)</f>
        <v>2433.36</v>
      </c>
      <c r="P39" s="33" t="n">
        <f aca="false">IF(VLOOKUP(H39,Fuel!$G$24:$I643,2,FALSE())="AB",O39/ABHEAT/28.174,O39/SASKHEAT/28.174)</f>
        <v>2.27946668483226</v>
      </c>
      <c r="Q39" s="34" t="n">
        <f aca="false">M39*F39*N39</f>
        <v>33.36</v>
      </c>
      <c r="R39" s="35" t="n">
        <f aca="false">IF(VLOOKUP(H39,Fuel!$G$24:$I521,2,FALSE())="AB",Q39/ABHEAT/28.174,Q39/SASKHEAT/28.174)</f>
        <v>0.0312502090138755</v>
      </c>
    </row>
    <row r="40" customFormat="false" ht="12.75" hidden="false" customHeight="false" outlineLevel="0" collapsed="false">
      <c r="A40" s="1" t="s">
        <v>96</v>
      </c>
      <c r="B40" s="1" t="n">
        <v>19951101</v>
      </c>
      <c r="C40" s="1" t="n">
        <v>19951101</v>
      </c>
      <c r="D40" s="1" t="n">
        <v>20011031</v>
      </c>
      <c r="E40" s="1" t="s">
        <v>5</v>
      </c>
      <c r="F40" s="1" t="n">
        <v>1188</v>
      </c>
      <c r="G40" s="1" t="s">
        <v>97</v>
      </c>
      <c r="H40" s="1" t="s">
        <v>6</v>
      </c>
      <c r="I40" s="1" t="s">
        <v>95</v>
      </c>
      <c r="J40" s="28" t="n">
        <f aca="false">DATE(LEFT(B40,4),RIGHT(LEFT(B40,6),2),RIGHT(B40,2))</f>
        <v>35004</v>
      </c>
      <c r="K40" s="28" t="n">
        <f aca="false">DATE(LEFT(C40,4),RIGHT(LEFT(C40,6),2),RIGHT(C40,2))</f>
        <v>35004</v>
      </c>
      <c r="L40" s="29" t="n">
        <f aca="false">DATE(LEFT(D40,4),RIGHT(LEFT(D40,6),2),RIGHT(D40,2))</f>
        <v>37195</v>
      </c>
      <c r="M40" s="30" t="n">
        <f aca="false">VLOOKUP(H40,Fuel!$G$24:$I$35,3,FALSE())*(IF(L40&lt;$B$2,0,1))</f>
        <v>1</v>
      </c>
      <c r="N40" s="31" t="n">
        <f aca="false">VLOOKUP(I40,Fuel!$B$24:$D$43,3,FALSE())</f>
        <v>0.0139</v>
      </c>
      <c r="O40" s="32" t="n">
        <f aca="false">M40*F40*(1+N40)</f>
        <v>1204.5132</v>
      </c>
      <c r="P40" s="33" t="n">
        <f aca="false">IF(VLOOKUP(H40,Fuel!$G$24:$I642,2,FALSE())="AB",O40/ABHEAT/28.174,O40/SASKHEAT/28.174)</f>
        <v>1.12833600899197</v>
      </c>
      <c r="Q40" s="34" t="n">
        <f aca="false">M40*F40*N40</f>
        <v>16.5132</v>
      </c>
      <c r="R40" s="35" t="n">
        <f aca="false">IF(VLOOKUP(H40,Fuel!$G$24:$I522,2,FALSE())="AB",Q40/ABHEAT/28.174,Q40/SASKHEAT/28.174)</f>
        <v>0.0154688534618684</v>
      </c>
    </row>
    <row r="41" customFormat="false" ht="12.75" hidden="false" customHeight="false" outlineLevel="0" collapsed="false">
      <c r="A41" s="1" t="s">
        <v>98</v>
      </c>
      <c r="B41" s="1" t="n">
        <v>19900928</v>
      </c>
      <c r="C41" s="1" t="n">
        <v>19911101</v>
      </c>
      <c r="D41" s="1" t="n">
        <v>20011031</v>
      </c>
      <c r="E41" s="1" t="s">
        <v>5</v>
      </c>
      <c r="F41" s="1" t="n">
        <v>2656</v>
      </c>
      <c r="G41" s="1" t="s">
        <v>99</v>
      </c>
      <c r="H41" s="1" t="s">
        <v>6</v>
      </c>
      <c r="I41" s="1" t="s">
        <v>95</v>
      </c>
      <c r="J41" s="28" t="n">
        <f aca="false">DATE(LEFT(B41,4),RIGHT(LEFT(B41,6),2),RIGHT(B41,2))</f>
        <v>33144</v>
      </c>
      <c r="K41" s="28" t="n">
        <f aca="false">DATE(LEFT(C41,4),RIGHT(LEFT(C41,6),2),RIGHT(C41,2))</f>
        <v>33543</v>
      </c>
      <c r="L41" s="29" t="n">
        <f aca="false">DATE(LEFT(D41,4),RIGHT(LEFT(D41,6),2),RIGHT(D41,2))</f>
        <v>37195</v>
      </c>
      <c r="M41" s="30" t="n">
        <f aca="false">VLOOKUP(H41,Fuel!$G$24:$I$35,3,FALSE())*(IF(L41&lt;$B$2,0,1))</f>
        <v>1</v>
      </c>
      <c r="N41" s="31" t="n">
        <f aca="false">VLOOKUP(I41,Fuel!$B$24:$D$43,3,FALSE())</f>
        <v>0.0139</v>
      </c>
      <c r="O41" s="32" t="n">
        <f aca="false">M41*F41*(1+N41)</f>
        <v>2692.9184</v>
      </c>
      <c r="P41" s="33" t="n">
        <f aca="false">IF(VLOOKUP(H41,Fuel!$G$24:$I717,2,FALSE())="AB",O41/ABHEAT/28.174,O41/SASKHEAT/28.174)</f>
        <v>2.52260979788103</v>
      </c>
      <c r="Q41" s="34" t="n">
        <f aca="false">M41*F41*N41</f>
        <v>36.9184</v>
      </c>
      <c r="R41" s="35" t="n">
        <f aca="false">IF(VLOOKUP(H41,Fuel!$G$24:$I523,2,FALSE())="AB",Q41/ABHEAT/28.174,Q41/SASKHEAT/28.174)</f>
        <v>0.0345835646420222</v>
      </c>
    </row>
    <row r="42" customFormat="false" ht="12.75" hidden="false" customHeight="false" outlineLevel="0" collapsed="false">
      <c r="A42" s="1" t="s">
        <v>100</v>
      </c>
      <c r="B42" s="1" t="n">
        <v>19950801</v>
      </c>
      <c r="C42" s="1" t="n">
        <v>19950801</v>
      </c>
      <c r="D42" s="1" t="n">
        <v>20011031</v>
      </c>
      <c r="E42" s="1" t="s">
        <v>5</v>
      </c>
      <c r="F42" s="1" t="n">
        <v>1750</v>
      </c>
      <c r="G42" s="1" t="s">
        <v>101</v>
      </c>
      <c r="H42" s="1" t="s">
        <v>6</v>
      </c>
      <c r="I42" s="1" t="s">
        <v>102</v>
      </c>
      <c r="J42" s="28" t="n">
        <f aca="false">DATE(LEFT(B42,4),RIGHT(LEFT(B42,6),2),RIGHT(B42,2))</f>
        <v>34912</v>
      </c>
      <c r="K42" s="28" t="n">
        <f aca="false">DATE(LEFT(C42,4),RIGHT(LEFT(C42,6),2),RIGHT(C42,2))</f>
        <v>34912</v>
      </c>
      <c r="L42" s="29" t="n">
        <f aca="false">DATE(LEFT(D42,4),RIGHT(LEFT(D42,6),2),RIGHT(D42,2))</f>
        <v>37195</v>
      </c>
      <c r="M42" s="30" t="n">
        <f aca="false">VLOOKUP(H42,Fuel!$G$24:$I$35,3,FALSE())*(IF(L42&lt;$B$2,0,1))</f>
        <v>1</v>
      </c>
      <c r="N42" s="31" t="n">
        <f aca="false">VLOOKUP(I42,Fuel!$B$24:$D$43,3,FALSE())</f>
        <v>0.0081</v>
      </c>
      <c r="O42" s="32" t="n">
        <f aca="false">M42*F42*(1+N42)</f>
        <v>1764.175</v>
      </c>
      <c r="P42" s="33" t="n">
        <f aca="false">IF(VLOOKUP(H42,Fuel!$G$24:$I692,2,FALSE())="AB",O42/ABHEAT/28.174,O42/SASKHEAT/28.174)</f>
        <v>1.65260304217787</v>
      </c>
      <c r="Q42" s="34" t="n">
        <f aca="false">M42*F42*N42</f>
        <v>14.175</v>
      </c>
      <c r="R42" s="35" t="n">
        <f aca="false">IF(VLOOKUP(H42,Fuel!$G$24:$I529,2,FALSE())="AB",Q42/ABHEAT/28.174,Q42/SASKHEAT/28.174)</f>
        <v>0.0132785285603023</v>
      </c>
    </row>
    <row r="43" customFormat="false" ht="12.75" hidden="false" customHeight="false" outlineLevel="0" collapsed="false">
      <c r="A43" s="1" t="s">
        <v>103</v>
      </c>
      <c r="B43" s="1" t="n">
        <v>20001101</v>
      </c>
      <c r="C43" s="1" t="n">
        <v>20001101</v>
      </c>
      <c r="D43" s="1" t="n">
        <v>20011031</v>
      </c>
      <c r="E43" s="1" t="s">
        <v>5</v>
      </c>
      <c r="F43" s="1" t="n">
        <v>10551</v>
      </c>
      <c r="G43" s="1" t="s">
        <v>55</v>
      </c>
      <c r="H43" s="1" t="s">
        <v>6</v>
      </c>
      <c r="I43" s="1" t="s">
        <v>36</v>
      </c>
      <c r="J43" s="28" t="n">
        <f aca="false">DATE(LEFT(B43,4),RIGHT(LEFT(B43,6),2),RIGHT(B43,2))</f>
        <v>36831</v>
      </c>
      <c r="K43" s="28" t="n">
        <f aca="false">DATE(LEFT(C43,4),RIGHT(LEFT(C43,6),2),RIGHT(C43,2))</f>
        <v>36831</v>
      </c>
      <c r="L43" s="29" t="n">
        <f aca="false">DATE(LEFT(D43,4),RIGHT(LEFT(D43,6),2),RIGHT(D43,2))</f>
        <v>37195</v>
      </c>
      <c r="M43" s="30" t="n">
        <f aca="false">VLOOKUP(H43,Fuel!$G$24:$I$35,3,FALSE())*(IF(L43&lt;$B$2,0,1))</f>
        <v>1</v>
      </c>
      <c r="N43" s="31" t="n">
        <f aca="false">VLOOKUP(I43,Fuel!$B$24:$D$43,3,FALSE())</f>
        <v>0.0451</v>
      </c>
      <c r="O43" s="32" t="n">
        <f aca="false">M43*F43*(1+N43)</f>
        <v>11026.8501</v>
      </c>
      <c r="P43" s="33" t="n">
        <f aca="false">IF(VLOOKUP(H43,Fuel!$G$24:$I797,2,FALSE())="AB",O43/ABHEAT/28.174,O43/SASKHEAT/28.174)</f>
        <v>10.3294775296665</v>
      </c>
      <c r="Q43" s="34" t="n">
        <f aca="false">M43*F43*N43</f>
        <v>475.8501</v>
      </c>
      <c r="R43" s="35" t="n">
        <f aca="false">IF(VLOOKUP(H43,Fuel!$G$24:$I533,2,FALSE())="AB",Q43/ABHEAT/28.174,Q43/SASKHEAT/28.174)</f>
        <v>0.445755847849927</v>
      </c>
    </row>
    <row r="44" customFormat="false" ht="12.75" hidden="false" customHeight="false" outlineLevel="0" collapsed="false">
      <c r="A44" s="1" t="s">
        <v>104</v>
      </c>
      <c r="B44" s="1" t="n">
        <v>19980423</v>
      </c>
      <c r="C44" s="1" t="n">
        <v>19980501</v>
      </c>
      <c r="D44" s="1" t="n">
        <v>20011031</v>
      </c>
      <c r="E44" s="1" t="s">
        <v>5</v>
      </c>
      <c r="F44" s="1" t="n">
        <v>2930</v>
      </c>
      <c r="G44" s="1" t="s">
        <v>105</v>
      </c>
      <c r="H44" s="1" t="s">
        <v>6</v>
      </c>
      <c r="I44" s="1" t="s">
        <v>9</v>
      </c>
      <c r="J44" s="28" t="n">
        <f aca="false">DATE(LEFT(B44,4),RIGHT(LEFT(B44,6),2),RIGHT(B44,2))</f>
        <v>35908</v>
      </c>
      <c r="K44" s="28" t="n">
        <f aca="false">DATE(LEFT(C44,4),RIGHT(LEFT(C44,6),2),RIGHT(C44,2))</f>
        <v>35916</v>
      </c>
      <c r="L44" s="29" t="n">
        <f aca="false">DATE(LEFT(D44,4),RIGHT(LEFT(D44,6),2),RIGHT(D44,2))</f>
        <v>37195</v>
      </c>
      <c r="M44" s="30" t="n">
        <f aca="false">VLOOKUP(H44,Fuel!$G$24:$I$35,3,FALSE())*(IF(L44&lt;$B$2,0,1))</f>
        <v>1</v>
      </c>
      <c r="N44" s="31" t="n">
        <f aca="false">VLOOKUP(I44,Fuel!$B$24:$D$43,3,FALSE())</f>
        <v>0.0357</v>
      </c>
      <c r="O44" s="32" t="n">
        <f aca="false">M44*F44*(1+N44)</f>
        <v>3034.601</v>
      </c>
      <c r="P44" s="33" t="n">
        <f aca="false">IF(VLOOKUP(H44,Fuel!$G$24:$I582,2,FALSE())="AB",O44/ABHEAT/28.174,O44/SASKHEAT/28.174)</f>
        <v>2.84268331905622</v>
      </c>
      <c r="Q44" s="34" t="n">
        <f aca="false">M44*F44*N44</f>
        <v>104.601</v>
      </c>
      <c r="R44" s="35" t="n">
        <f aca="false">IF(VLOOKUP(H44,Fuel!$G$24:$I545,2,FALSE())="AB",Q44/ABHEAT/28.174,Q44/SASKHEAT/28.174)</f>
        <v>0.0979857048279494</v>
      </c>
    </row>
    <row r="45" customFormat="false" ht="12.75" hidden="false" customHeight="false" outlineLevel="0" collapsed="false">
      <c r="A45" s="1" t="s">
        <v>54</v>
      </c>
      <c r="B45" s="1" t="n">
        <v>19991027</v>
      </c>
      <c r="C45" s="1" t="n">
        <v>19991101</v>
      </c>
      <c r="D45" s="1" t="n">
        <v>20011031</v>
      </c>
      <c r="E45" s="1" t="s">
        <v>5</v>
      </c>
      <c r="F45" s="1" t="n">
        <v>1300</v>
      </c>
      <c r="G45" s="1" t="s">
        <v>106</v>
      </c>
      <c r="H45" s="1" t="s">
        <v>6</v>
      </c>
      <c r="I45" s="1" t="s">
        <v>40</v>
      </c>
      <c r="J45" s="28" t="n">
        <f aca="false">DATE(LEFT(B45,4),RIGHT(LEFT(B45,6),2),RIGHT(B45,2))</f>
        <v>36460</v>
      </c>
      <c r="K45" s="28" t="n">
        <f aca="false">DATE(LEFT(C45,4),RIGHT(LEFT(C45,6),2),RIGHT(C45,2))</f>
        <v>36465</v>
      </c>
      <c r="L45" s="29" t="n">
        <f aca="false">DATE(LEFT(D45,4),RIGHT(LEFT(D45,6),2),RIGHT(D45,2))</f>
        <v>37195</v>
      </c>
      <c r="M45" s="30" t="n">
        <f aca="false">VLOOKUP(H45,Fuel!$G$24:$I$35,3,FALSE())*(IF(L45&lt;$B$2,0,1))</f>
        <v>1</v>
      </c>
      <c r="N45" s="31" t="n">
        <f aca="false">VLOOKUP(I45,Fuel!$B$24:$D$43,3,FALSE())</f>
        <v>0.0451</v>
      </c>
      <c r="O45" s="32" t="n">
        <f aca="false">M45*F45*(1+N45)</f>
        <v>1358.63</v>
      </c>
      <c r="P45" s="33" t="n">
        <f aca="false">IF(VLOOKUP(H45,Fuel!$G$24:$I770,2,FALSE())="AB",O45/ABHEAT/28.174,O45/SASKHEAT/28.174)</f>
        <v>1.27270597939214</v>
      </c>
      <c r="Q45" s="34" t="n">
        <f aca="false">M45*F45*N45</f>
        <v>58.63</v>
      </c>
      <c r="R45" s="35" t="n">
        <f aca="false">IF(VLOOKUP(H45,Fuel!$G$24:$I553,2,FALSE())="AB",Q45/ABHEAT/28.174,Q45/SASKHEAT/28.174)</f>
        <v>0.0549220549905132</v>
      </c>
    </row>
    <row r="46" customFormat="false" ht="12.75" hidden="false" customHeight="false" outlineLevel="0" collapsed="false">
      <c r="A46" s="1" t="s">
        <v>107</v>
      </c>
      <c r="B46" s="1" t="n">
        <v>19990510</v>
      </c>
      <c r="C46" s="1" t="n">
        <v>19991101</v>
      </c>
      <c r="D46" s="1" t="n">
        <v>20011031</v>
      </c>
      <c r="E46" s="1" t="s">
        <v>5</v>
      </c>
      <c r="F46" s="1" t="n">
        <v>15683</v>
      </c>
      <c r="G46" s="1" t="s">
        <v>108</v>
      </c>
      <c r="H46" s="1" t="s">
        <v>6</v>
      </c>
      <c r="I46" s="1" t="s">
        <v>40</v>
      </c>
      <c r="J46" s="28" t="n">
        <f aca="false">DATE(LEFT(B46,4),RIGHT(LEFT(B46,6),2),RIGHT(B46,2))</f>
        <v>36290</v>
      </c>
      <c r="K46" s="28" t="n">
        <f aca="false">DATE(LEFT(C46,4),RIGHT(LEFT(C46,6),2),RIGHT(C46,2))</f>
        <v>36465</v>
      </c>
      <c r="L46" s="29" t="n">
        <f aca="false">DATE(LEFT(D46,4),RIGHT(LEFT(D46,6),2),RIGHT(D46,2))</f>
        <v>37195</v>
      </c>
      <c r="M46" s="30" t="n">
        <f aca="false">VLOOKUP(H46,Fuel!$G$24:$I$35,3,FALSE())*(IF(L46&lt;$B$2,0,1))</f>
        <v>1</v>
      </c>
      <c r="N46" s="31" t="n">
        <f aca="false">VLOOKUP(I46,Fuel!$B$24:$D$43,3,FALSE())</f>
        <v>0.0451</v>
      </c>
      <c r="O46" s="32" t="n">
        <f aca="false">M46*F46*(1+N46)</f>
        <v>16390.3033</v>
      </c>
      <c r="P46" s="33" t="n">
        <f aca="false">IF(VLOOKUP(H46,Fuel!$G$24:$I445,2,FALSE())="AB",O46/ABHEAT/28.174,O46/SASKHEAT/28.174)</f>
        <v>15.3537291344668</v>
      </c>
      <c r="Q46" s="34" t="n">
        <f aca="false">M46*F46*N46</f>
        <v>707.3033</v>
      </c>
      <c r="R46" s="35" t="n">
        <f aca="false">IF(VLOOKUP(H46,Fuel!$G$24:$I563,2,FALSE())="AB",Q46/ABHEAT/28.174,Q46/SASKHEAT/28.174)</f>
        <v>0.66257122185863</v>
      </c>
    </row>
    <row r="47" customFormat="false" ht="12.75" hidden="false" customHeight="false" outlineLevel="0" collapsed="false">
      <c r="A47" s="1" t="s">
        <v>107</v>
      </c>
      <c r="B47" s="1" t="n">
        <v>19990510</v>
      </c>
      <c r="C47" s="1" t="n">
        <v>19991101</v>
      </c>
      <c r="D47" s="1" t="n">
        <v>20011031</v>
      </c>
      <c r="E47" s="1" t="s">
        <v>5</v>
      </c>
      <c r="F47" s="1" t="n">
        <v>26319</v>
      </c>
      <c r="G47" s="1" t="s">
        <v>109</v>
      </c>
      <c r="H47" s="1" t="s">
        <v>6</v>
      </c>
      <c r="I47" s="1" t="s">
        <v>36</v>
      </c>
      <c r="J47" s="28" t="n">
        <f aca="false">DATE(LEFT(B47,4),RIGHT(LEFT(B47,6),2),RIGHT(B47,2))</f>
        <v>36290</v>
      </c>
      <c r="K47" s="28" t="n">
        <f aca="false">DATE(LEFT(C47,4),RIGHT(LEFT(C47,6),2),RIGHT(C47,2))</f>
        <v>36465</v>
      </c>
      <c r="L47" s="29" t="n">
        <f aca="false">DATE(LEFT(D47,4),RIGHT(LEFT(D47,6),2),RIGHT(D47,2))</f>
        <v>37195</v>
      </c>
      <c r="M47" s="30" t="n">
        <f aca="false">VLOOKUP(H47,Fuel!$G$24:$I$35,3,FALSE())*(IF(L47&lt;$B$2,0,1))</f>
        <v>1</v>
      </c>
      <c r="N47" s="31" t="n">
        <f aca="false">VLOOKUP(I47,Fuel!$B$24:$D$43,3,FALSE())</f>
        <v>0.0451</v>
      </c>
      <c r="O47" s="32" t="n">
        <f aca="false">M47*F47*(1+N47)</f>
        <v>27505.9869</v>
      </c>
      <c r="P47" s="33" t="n">
        <f aca="false">IF(VLOOKUP(H47,Fuel!$G$24:$I571,2,FALSE())="AB",O47/ABHEAT/28.174,O47/SASKHEAT/28.174)</f>
        <v>25.7664220550936</v>
      </c>
      <c r="Q47" s="34" t="n">
        <f aca="false">M47*F47*N47</f>
        <v>1186.9869</v>
      </c>
      <c r="R47" s="35" t="n">
        <f aca="false">IF(VLOOKUP(H47,Fuel!$G$24:$I574,2,FALSE())="AB",Q47/ABHEAT/28.174,Q47/SASKHEAT/28.174)</f>
        <v>1.11191812715024</v>
      </c>
    </row>
    <row r="48" customFormat="false" ht="12.75" hidden="false" customHeight="false" outlineLevel="0" collapsed="false">
      <c r="A48" s="1" t="s">
        <v>100</v>
      </c>
      <c r="B48" s="1" t="n">
        <v>19960101</v>
      </c>
      <c r="C48" s="1" t="n">
        <v>19960701</v>
      </c>
      <c r="D48" s="1" t="n">
        <v>20011031</v>
      </c>
      <c r="E48" s="1" t="s">
        <v>5</v>
      </c>
      <c r="F48" s="1" t="n">
        <v>28493</v>
      </c>
      <c r="G48" s="1" t="s">
        <v>110</v>
      </c>
      <c r="H48" s="1" t="s">
        <v>6</v>
      </c>
      <c r="I48" s="1" t="s">
        <v>102</v>
      </c>
      <c r="J48" s="28" t="n">
        <f aca="false">DATE(LEFT(B48,4),RIGHT(LEFT(B48,6),2),RIGHT(B48,2))</f>
        <v>35065</v>
      </c>
      <c r="K48" s="28" t="n">
        <f aca="false">DATE(LEFT(C48,4),RIGHT(LEFT(C48,6),2),RIGHT(C48,2))</f>
        <v>35247</v>
      </c>
      <c r="L48" s="29" t="n">
        <f aca="false">DATE(LEFT(D48,4),RIGHT(LEFT(D48,6),2),RIGHT(D48,2))</f>
        <v>37195</v>
      </c>
      <c r="M48" s="30" t="n">
        <f aca="false">VLOOKUP(H48,Fuel!$G$24:$I$35,3,FALSE())*(IF(L48&lt;$B$2,0,1))</f>
        <v>1</v>
      </c>
      <c r="N48" s="31" t="n">
        <f aca="false">VLOOKUP(I48,Fuel!$B$24:$D$43,3,FALSE())</f>
        <v>0.0081</v>
      </c>
      <c r="O48" s="32" t="n">
        <f aca="false">M48*F48*(1+N48)</f>
        <v>28723.7933</v>
      </c>
      <c r="P48" s="33" t="n">
        <f aca="false">IF(VLOOKUP(H48,Fuel!$G$24:$I620,2,FALSE())="AB",O48/ABHEAT/28.174,O48/SASKHEAT/28.174)</f>
        <v>26.9072105604423</v>
      </c>
      <c r="Q48" s="34" t="n">
        <f aca="false">M48*F48*N48</f>
        <v>230.7933</v>
      </c>
      <c r="R48" s="35" t="n">
        <f aca="false">IF(VLOOKUP(H48,Fuel!$G$24:$I581,2,FALSE())="AB",Q48/ABHEAT/28.174,Q48/SASKHEAT/28.174)</f>
        <v>0.216197208153539</v>
      </c>
    </row>
    <row r="49" customFormat="false" ht="12.75" hidden="false" customHeight="false" outlineLevel="0" collapsed="false">
      <c r="A49" s="1" t="s">
        <v>111</v>
      </c>
      <c r="B49" s="1" t="n">
        <v>19881025</v>
      </c>
      <c r="C49" s="1" t="n">
        <v>19881101</v>
      </c>
      <c r="D49" s="1" t="n">
        <v>20011031</v>
      </c>
      <c r="E49" s="1" t="s">
        <v>5</v>
      </c>
      <c r="F49" s="1" t="n">
        <v>445</v>
      </c>
      <c r="G49" s="1" t="s">
        <v>112</v>
      </c>
      <c r="H49" s="1" t="s">
        <v>6</v>
      </c>
      <c r="I49" s="1" t="s">
        <v>40</v>
      </c>
      <c r="J49" s="28" t="n">
        <f aca="false">DATE(LEFT(B49,4),RIGHT(LEFT(B49,6),2),RIGHT(B49,2))</f>
        <v>32441</v>
      </c>
      <c r="K49" s="28" t="n">
        <f aca="false">DATE(LEFT(C49,4),RIGHT(LEFT(C49,6),2),RIGHT(C49,2))</f>
        <v>32448</v>
      </c>
      <c r="L49" s="29" t="n">
        <f aca="false">DATE(LEFT(D49,4),RIGHT(LEFT(D49,6),2),RIGHT(D49,2))</f>
        <v>37195</v>
      </c>
      <c r="M49" s="30" t="n">
        <f aca="false">VLOOKUP(H49,Fuel!$G$24:$I$35,3,FALSE())*(IF(L49&lt;$B$2,0,1))</f>
        <v>1</v>
      </c>
      <c r="N49" s="31" t="n">
        <f aca="false">VLOOKUP(I49,Fuel!$B$24:$D$43,3,FALSE())</f>
        <v>0.0451</v>
      </c>
      <c r="O49" s="32" t="n">
        <f aca="false">M49*F49*(1+N49)</f>
        <v>465.0695</v>
      </c>
      <c r="P49" s="33" t="n">
        <f aca="false">IF(VLOOKUP(H49,Fuel!$G$24:$I617,2,FALSE())="AB",O49/ABHEAT/28.174,O49/SASKHEAT/28.174)</f>
        <v>0.435657046791923</v>
      </c>
      <c r="Q49" s="34" t="n">
        <f aca="false">M49*F49*N49</f>
        <v>20.0695</v>
      </c>
      <c r="R49" s="35" t="n">
        <f aca="false">IF(VLOOKUP(H49,Fuel!$G$24:$I593,2,FALSE())="AB",Q49/ABHEAT/28.174,Q49/SASKHEAT/28.174)</f>
        <v>0.0188002419005987</v>
      </c>
    </row>
    <row r="50" customFormat="false" ht="12.75" hidden="false" customHeight="false" outlineLevel="0" collapsed="false">
      <c r="A50" s="1" t="s">
        <v>113</v>
      </c>
      <c r="B50" s="1" t="n">
        <v>19890825</v>
      </c>
      <c r="C50" s="1" t="n">
        <v>19891001</v>
      </c>
      <c r="D50" s="1" t="n">
        <v>20011031</v>
      </c>
      <c r="E50" s="1" t="s">
        <v>5</v>
      </c>
      <c r="F50" s="1" t="n">
        <v>10000</v>
      </c>
      <c r="G50" s="1" t="s">
        <v>61</v>
      </c>
      <c r="H50" s="1" t="s">
        <v>6</v>
      </c>
      <c r="I50" s="1" t="s">
        <v>40</v>
      </c>
      <c r="J50" s="28" t="n">
        <f aca="false">DATE(LEFT(B50,4),RIGHT(LEFT(B50,6),2),RIGHT(B50,2))</f>
        <v>32745</v>
      </c>
      <c r="K50" s="28" t="n">
        <f aca="false">DATE(LEFT(C50,4),RIGHT(LEFT(C50,6),2),RIGHT(C50,2))</f>
        <v>32782</v>
      </c>
      <c r="L50" s="29" t="n">
        <f aca="false">DATE(LEFT(D50,4),RIGHT(LEFT(D50,6),2),RIGHT(D50,2))</f>
        <v>37195</v>
      </c>
      <c r="M50" s="30" t="n">
        <f aca="false">VLOOKUP(H50,Fuel!$G$24:$I$35,3,FALSE())*(IF(L50&lt;$B$2,0,1))</f>
        <v>1</v>
      </c>
      <c r="N50" s="31" t="n">
        <f aca="false">VLOOKUP(I50,Fuel!$B$24:$D$43,3,FALSE())</f>
        <v>0.0451</v>
      </c>
      <c r="O50" s="32" t="n">
        <f aca="false">M50*F50*(1+N50)</f>
        <v>10451</v>
      </c>
      <c r="P50" s="33" t="n">
        <f aca="false">IF(VLOOKUP(H50,Fuel!$G$24:$I645,2,FALSE())="AB",O50/ABHEAT/28.174,O50/SASKHEAT/28.174)</f>
        <v>9.79004599532412</v>
      </c>
      <c r="Q50" s="34" t="n">
        <f aca="false">M50*F50*N50</f>
        <v>451</v>
      </c>
      <c r="R50" s="35" t="n">
        <f aca="false">IF(VLOOKUP(H50,Fuel!$G$24:$I595,2,FALSE())="AB",Q50/ABHEAT/28.174,Q50/SASKHEAT/28.174)</f>
        <v>0.422477346080871</v>
      </c>
    </row>
    <row r="51" customFormat="false" ht="12.75" hidden="false" customHeight="false" outlineLevel="0" collapsed="false">
      <c r="A51" s="1" t="s">
        <v>54</v>
      </c>
      <c r="B51" s="1" t="n">
        <v>20001101</v>
      </c>
      <c r="C51" s="1" t="n">
        <v>20001101</v>
      </c>
      <c r="D51" s="1" t="n">
        <v>20011031</v>
      </c>
      <c r="E51" s="1" t="s">
        <v>5</v>
      </c>
      <c r="F51" s="1" t="n">
        <v>10551</v>
      </c>
      <c r="G51" s="1" t="s">
        <v>55</v>
      </c>
      <c r="H51" s="1" t="s">
        <v>6</v>
      </c>
      <c r="I51" s="1" t="s">
        <v>40</v>
      </c>
      <c r="J51" s="28" t="n">
        <f aca="false">DATE(LEFT(B51,4),RIGHT(LEFT(B51,6),2),RIGHT(B51,2))</f>
        <v>36831</v>
      </c>
      <c r="K51" s="28" t="n">
        <f aca="false">DATE(LEFT(C51,4),RIGHT(LEFT(C51,6),2),RIGHT(C51,2))</f>
        <v>36831</v>
      </c>
      <c r="L51" s="29" t="n">
        <f aca="false">DATE(LEFT(D51,4),RIGHT(LEFT(D51,6),2),RIGHT(D51,2))</f>
        <v>37195</v>
      </c>
      <c r="M51" s="30" t="n">
        <f aca="false">VLOOKUP(H51,Fuel!$G$24:$I$35,3,FALSE())*(IF(L51&lt;$B$2,0,1))</f>
        <v>1</v>
      </c>
      <c r="N51" s="31" t="n">
        <f aca="false">VLOOKUP(I51,Fuel!$B$24:$D$43,3,FALSE())</f>
        <v>0.0451</v>
      </c>
      <c r="O51" s="32" t="n">
        <f aca="false">M51*F51*(1+N51)</f>
        <v>11026.8501</v>
      </c>
      <c r="P51" s="33" t="n">
        <f aca="false">IF(VLOOKUP(H51,Fuel!$G$24:$I524,2,FALSE())="AB",O51/ABHEAT/28.174,O51/SASKHEAT/28.174)</f>
        <v>10.3294775296665</v>
      </c>
      <c r="Q51" s="34" t="n">
        <f aca="false">M51*F51*N51</f>
        <v>475.8501</v>
      </c>
      <c r="R51" s="35" t="n">
        <f aca="false">IF(VLOOKUP(H51,Fuel!$G$24:$I604,2,FALSE())="AB",Q51/ABHEAT/28.174,Q51/SASKHEAT/28.174)</f>
        <v>0.445755847849927</v>
      </c>
    </row>
    <row r="52" customFormat="false" ht="12.75" hidden="false" customHeight="false" outlineLevel="0" collapsed="false">
      <c r="A52" s="1" t="s">
        <v>114</v>
      </c>
      <c r="B52" s="1" t="n">
        <v>19891129</v>
      </c>
      <c r="C52" s="1" t="n">
        <v>19891201</v>
      </c>
      <c r="D52" s="1" t="n">
        <v>20011031</v>
      </c>
      <c r="E52" s="1" t="s">
        <v>5</v>
      </c>
      <c r="F52" s="1" t="n">
        <v>5650</v>
      </c>
      <c r="G52" s="1" t="s">
        <v>115</v>
      </c>
      <c r="H52" s="1" t="s">
        <v>6</v>
      </c>
      <c r="I52" s="1" t="s">
        <v>40</v>
      </c>
      <c r="J52" s="28" t="n">
        <f aca="false">DATE(LEFT(B52,4),RIGHT(LEFT(B52,6),2),RIGHT(B52,2))</f>
        <v>32841</v>
      </c>
      <c r="K52" s="28" t="n">
        <f aca="false">DATE(LEFT(C52,4),RIGHT(LEFT(C52,6),2),RIGHT(C52,2))</f>
        <v>32843</v>
      </c>
      <c r="L52" s="29" t="n">
        <f aca="false">DATE(LEFT(D52,4),RIGHT(LEFT(D52,6),2),RIGHT(D52,2))</f>
        <v>37195</v>
      </c>
      <c r="M52" s="30" t="n">
        <f aca="false">VLOOKUP(H52,Fuel!$G$24:$I$35,3,FALSE())*(IF(L52&lt;$B$2,0,1))</f>
        <v>1</v>
      </c>
      <c r="N52" s="31" t="n">
        <f aca="false">VLOOKUP(I52,Fuel!$B$24:$D$43,3,FALSE())</f>
        <v>0.0451</v>
      </c>
      <c r="O52" s="32" t="n">
        <f aca="false">M52*F52*(1+N52)</f>
        <v>5904.815</v>
      </c>
      <c r="P52" s="33" t="n">
        <f aca="false">IF(VLOOKUP(H52,Fuel!$G$24:$I601,2,FALSE())="AB",O52/ABHEAT/28.174,O52/SASKHEAT/28.174)</f>
        <v>5.53137598735813</v>
      </c>
      <c r="Q52" s="34" t="n">
        <f aca="false">M52*F52*N52</f>
        <v>254.815</v>
      </c>
      <c r="R52" s="35" t="n">
        <f aca="false">IF(VLOOKUP(H52,Fuel!$G$24:$I605,2,FALSE())="AB",Q52/ABHEAT/28.174,Q52/SASKHEAT/28.174)</f>
        <v>0.238699700535692</v>
      </c>
    </row>
    <row r="53" customFormat="false" ht="12.75" hidden="false" customHeight="false" outlineLevel="0" collapsed="false">
      <c r="A53" s="1" t="s">
        <v>86</v>
      </c>
      <c r="B53" s="1" t="n">
        <v>19881214</v>
      </c>
      <c r="C53" s="1" t="n">
        <v>19881216</v>
      </c>
      <c r="D53" s="1" t="n">
        <v>20011031</v>
      </c>
      <c r="E53" s="1" t="s">
        <v>5</v>
      </c>
      <c r="F53" s="1" t="n">
        <v>36100</v>
      </c>
      <c r="G53" s="1" t="s">
        <v>116</v>
      </c>
      <c r="H53" s="1" t="s">
        <v>6</v>
      </c>
      <c r="I53" s="1" t="s">
        <v>40</v>
      </c>
      <c r="J53" s="28" t="n">
        <f aca="false">DATE(LEFT(B53,4),RIGHT(LEFT(B53,6),2),RIGHT(B53,2))</f>
        <v>32491</v>
      </c>
      <c r="K53" s="28" t="n">
        <f aca="false">DATE(LEFT(C53,4),RIGHT(LEFT(C53,6),2),RIGHT(C53,2))</f>
        <v>32493</v>
      </c>
      <c r="L53" s="29" t="n">
        <f aca="false">DATE(LEFT(D53,4),RIGHT(LEFT(D53,6),2),RIGHT(D53,2))</f>
        <v>37195</v>
      </c>
      <c r="M53" s="30" t="n">
        <f aca="false">VLOOKUP(H53,Fuel!$G$24:$I$35,3,FALSE())*(IF(L53&lt;$B$2,0,1))</f>
        <v>1</v>
      </c>
      <c r="N53" s="31" t="n">
        <f aca="false">VLOOKUP(I53,Fuel!$B$24:$D$43,3,FALSE())</f>
        <v>0.0451</v>
      </c>
      <c r="O53" s="32" t="n">
        <f aca="false">M53*F53*(1+N53)</f>
        <v>37728.11</v>
      </c>
      <c r="P53" s="33" t="n">
        <f aca="false">IF(VLOOKUP(H53,Fuel!$G$24:$I688,2,FALSE())="AB",O53/ABHEAT/28.174,O53/SASKHEAT/28.174)</f>
        <v>35.3420660431201</v>
      </c>
      <c r="Q53" s="34" t="n">
        <f aca="false">M53*F53*N53</f>
        <v>1628.11</v>
      </c>
      <c r="R53" s="35" t="n">
        <f aca="false">IF(VLOOKUP(H53,Fuel!$G$24:$I617,2,FALSE())="AB",Q53/ABHEAT/28.174,Q53/SASKHEAT/28.174)</f>
        <v>1.52514321935194</v>
      </c>
    </row>
    <row r="54" customFormat="false" ht="12.75" hidden="false" customHeight="false" outlineLevel="0" collapsed="false">
      <c r="A54" s="1" t="s">
        <v>86</v>
      </c>
      <c r="B54" s="1" t="n">
        <v>19890601</v>
      </c>
      <c r="C54" s="1" t="n">
        <v>19890328</v>
      </c>
      <c r="D54" s="1" t="n">
        <v>20011031</v>
      </c>
      <c r="E54" s="1" t="s">
        <v>5</v>
      </c>
      <c r="F54" s="1" t="n">
        <v>31931</v>
      </c>
      <c r="G54" s="1" t="s">
        <v>117</v>
      </c>
      <c r="H54" s="1" t="s">
        <v>6</v>
      </c>
      <c r="I54" s="1" t="s">
        <v>40</v>
      </c>
      <c r="J54" s="28" t="n">
        <f aca="false">DATE(LEFT(B54,4),RIGHT(LEFT(B54,6),2),RIGHT(B54,2))</f>
        <v>32660</v>
      </c>
      <c r="K54" s="28" t="n">
        <f aca="false">DATE(LEFT(C54,4),RIGHT(LEFT(C54,6),2),RIGHT(C54,2))</f>
        <v>32595</v>
      </c>
      <c r="L54" s="29" t="n">
        <f aca="false">DATE(LEFT(D54,4),RIGHT(LEFT(D54,6),2),RIGHT(D54,2))</f>
        <v>37195</v>
      </c>
      <c r="M54" s="30" t="n">
        <f aca="false">VLOOKUP(H54,Fuel!$G$24:$I$35,3,FALSE())*(IF(L54&lt;$B$2,0,1))</f>
        <v>1</v>
      </c>
      <c r="N54" s="31" t="n">
        <f aca="false">VLOOKUP(I54,Fuel!$B$24:$D$43,3,FALSE())</f>
        <v>0.0451</v>
      </c>
      <c r="O54" s="32" t="n">
        <f aca="false">M54*F54*(1+N54)</f>
        <v>33371.0881</v>
      </c>
      <c r="P54" s="33" t="n">
        <f aca="false">IF(VLOOKUP(H54,Fuel!$G$24:$I760,2,FALSE())="AB",O54/ABHEAT/28.174,O54/SASKHEAT/28.174)</f>
        <v>31.2605958676695</v>
      </c>
      <c r="Q54" s="34" t="n">
        <f aca="false">M54*F54*N54</f>
        <v>1440.0881</v>
      </c>
      <c r="R54" s="35" t="n">
        <f aca="false">IF(VLOOKUP(H54,Fuel!$G$24:$I618,2,FALSE())="AB",Q54/ABHEAT/28.174,Q54/SASKHEAT/28.174)</f>
        <v>1.34901241377083</v>
      </c>
    </row>
    <row r="55" customFormat="false" ht="12.75" hidden="false" customHeight="false" outlineLevel="0" collapsed="false">
      <c r="A55" s="1" t="s">
        <v>86</v>
      </c>
      <c r="B55" s="1" t="n">
        <v>19901005</v>
      </c>
      <c r="C55" s="1" t="n">
        <v>19911101</v>
      </c>
      <c r="D55" s="1" t="n">
        <v>20011031</v>
      </c>
      <c r="E55" s="1" t="s">
        <v>5</v>
      </c>
      <c r="F55" s="1" t="n">
        <v>50341</v>
      </c>
      <c r="G55" s="1" t="s">
        <v>118</v>
      </c>
      <c r="H55" s="1" t="s">
        <v>6</v>
      </c>
      <c r="I55" s="1" t="s">
        <v>40</v>
      </c>
      <c r="J55" s="28" t="n">
        <f aca="false">DATE(LEFT(B55,4),RIGHT(LEFT(B55,6),2),RIGHT(B55,2))</f>
        <v>33151</v>
      </c>
      <c r="K55" s="28" t="n">
        <f aca="false">DATE(LEFT(C55,4),RIGHT(LEFT(C55,6),2),RIGHT(C55,2))</f>
        <v>33543</v>
      </c>
      <c r="L55" s="29" t="n">
        <f aca="false">DATE(LEFT(D55,4),RIGHT(LEFT(D55,6),2),RIGHT(D55,2))</f>
        <v>37195</v>
      </c>
      <c r="M55" s="30" t="n">
        <f aca="false">VLOOKUP(H55,Fuel!$G$24:$I$35,3,FALSE())*(IF(L55&lt;$B$2,0,1))</f>
        <v>1</v>
      </c>
      <c r="N55" s="31" t="n">
        <f aca="false">VLOOKUP(I55,Fuel!$B$24:$D$43,3,FALSE())</f>
        <v>0.0451</v>
      </c>
      <c r="O55" s="32" t="n">
        <f aca="false">M55*F55*(1+N55)</f>
        <v>52611.3791</v>
      </c>
      <c r="P55" s="33" t="n">
        <f aca="false">IF(VLOOKUP(H55,Fuel!$G$24:$I460,2,FALSE())="AB",O55/ABHEAT/28.174,O55/SASKHEAT/28.174)</f>
        <v>49.2840705450612</v>
      </c>
      <c r="Q55" s="34" t="n">
        <f aca="false">M55*F55*N55</f>
        <v>2270.3791</v>
      </c>
      <c r="R55" s="35" t="n">
        <f aca="false">IF(VLOOKUP(H55,Fuel!$G$24:$I619,2,FALSE())="AB",Q55/ABHEAT/28.174,Q55/SASKHEAT/28.174)</f>
        <v>2.12679320790571</v>
      </c>
    </row>
    <row r="56" customFormat="false" ht="12.75" hidden="false" customHeight="false" outlineLevel="0" collapsed="false">
      <c r="A56" s="1" t="s">
        <v>119</v>
      </c>
      <c r="B56" s="1" t="n">
        <v>19900327</v>
      </c>
      <c r="C56" s="1" t="n">
        <v>19980501</v>
      </c>
      <c r="D56" s="1" t="n">
        <v>20011031</v>
      </c>
      <c r="E56" s="1" t="s">
        <v>5</v>
      </c>
      <c r="F56" s="1" t="n">
        <v>10782</v>
      </c>
      <c r="G56" s="1" t="s">
        <v>120</v>
      </c>
      <c r="H56" s="1" t="s">
        <v>6</v>
      </c>
      <c r="I56" s="1" t="s">
        <v>73</v>
      </c>
      <c r="J56" s="28" t="n">
        <f aca="false">DATE(LEFT(B56,4),RIGHT(LEFT(B56,6),2),RIGHT(B56,2))</f>
        <v>32959</v>
      </c>
      <c r="K56" s="28" t="n">
        <f aca="false">DATE(LEFT(C56,4),RIGHT(LEFT(C56,6),2),RIGHT(C56,2))</f>
        <v>35916</v>
      </c>
      <c r="L56" s="29" t="n">
        <f aca="false">DATE(LEFT(D56,4),RIGHT(LEFT(D56,6),2),RIGHT(D56,2))</f>
        <v>37195</v>
      </c>
      <c r="M56" s="30" t="n">
        <f aca="false">VLOOKUP(H56,Fuel!$G$24:$I$35,3,FALSE())*(IF(L56&lt;$B$2,0,1))</f>
        <v>1</v>
      </c>
      <c r="N56" s="31" t="n">
        <f aca="false">VLOOKUP(I56,Fuel!$B$24:$D$43,3,FALSE())</f>
        <v>0.0168</v>
      </c>
      <c r="O56" s="32" t="n">
        <f aca="false">M56*F56*(1+N56)</f>
        <v>10963.1376</v>
      </c>
      <c r="P56" s="33" t="n">
        <f aca="false">IF(VLOOKUP(H56,Fuel!$G$24:$I646,2,FALSE())="AB",O56/ABHEAT/28.174,O56/SASKHEAT/28.174)</f>
        <v>10.26979440791</v>
      </c>
      <c r="Q56" s="34" t="n">
        <f aca="false">M56*F56*N56</f>
        <v>181.1376</v>
      </c>
      <c r="R56" s="35" t="n">
        <f aca="false">IF(VLOOKUP(H56,Fuel!$G$24:$I637,2,FALSE())="AB",Q56/ABHEAT/28.174,Q56/SASKHEAT/28.174)</f>
        <v>0.169681890295916</v>
      </c>
    </row>
    <row r="57" customFormat="false" ht="12.75" hidden="false" customHeight="false" outlineLevel="0" collapsed="false">
      <c r="A57" s="1" t="s">
        <v>54</v>
      </c>
      <c r="B57" s="1" t="n">
        <v>19950531</v>
      </c>
      <c r="C57" s="1" t="n">
        <v>19950601</v>
      </c>
      <c r="D57" s="1" t="n">
        <v>20011031</v>
      </c>
      <c r="E57" s="1" t="s">
        <v>5</v>
      </c>
      <c r="F57" s="1" t="n">
        <v>16022</v>
      </c>
      <c r="G57" s="1" t="s">
        <v>121</v>
      </c>
      <c r="H57" s="1" t="s">
        <v>6</v>
      </c>
      <c r="I57" s="1" t="s">
        <v>122</v>
      </c>
      <c r="J57" s="28" t="n">
        <f aca="false">DATE(LEFT(B57,4),RIGHT(LEFT(B57,6),2),RIGHT(B57,2))</f>
        <v>34850</v>
      </c>
      <c r="K57" s="28" t="n">
        <f aca="false">DATE(LEFT(C57,4),RIGHT(LEFT(C57,6),2),RIGHT(C57,2))</f>
        <v>34851</v>
      </c>
      <c r="L57" s="29" t="n">
        <f aca="false">DATE(LEFT(D57,4),RIGHT(LEFT(D57,6),2),RIGHT(D57,2))</f>
        <v>37195</v>
      </c>
      <c r="M57" s="30" t="n">
        <f aca="false">VLOOKUP(H57,Fuel!$G$24:$I$35,3,FALSE())*(IF(L57&lt;$B$2,0,1))</f>
        <v>1</v>
      </c>
      <c r="N57" s="31" t="n">
        <f aca="false">VLOOKUP(I57,Fuel!$B$24:$D$43,3,FALSE())</f>
        <v>0.0506</v>
      </c>
      <c r="O57" s="32" t="n">
        <f aca="false">M57*F57*(1+N57)</f>
        <v>16832.7132</v>
      </c>
      <c r="P57" s="33" t="n">
        <f aca="false">IF(VLOOKUP(H57,Fuel!$G$24:$I637,2,FALSE())="AB",O57/ABHEAT/28.174,O57/SASKHEAT/28.174)</f>
        <v>15.7681596454023</v>
      </c>
      <c r="Q57" s="34" t="n">
        <f aca="false">M57*F57*N57</f>
        <v>810.7132</v>
      </c>
      <c r="R57" s="35" t="n">
        <f aca="false">IF(VLOOKUP(H57,Fuel!$G$24:$I708,2,FALSE())="AB",Q57/ABHEAT/28.174,Q57/SASKHEAT/28.174)</f>
        <v>0.759441155584767</v>
      </c>
    </row>
    <row r="58" customFormat="false" ht="12.75" hidden="false" customHeight="false" outlineLevel="0" collapsed="false">
      <c r="A58" s="1" t="s">
        <v>123</v>
      </c>
      <c r="B58" s="1" t="n">
        <v>19931101</v>
      </c>
      <c r="C58" s="1" t="n">
        <v>19931101</v>
      </c>
      <c r="D58" s="1" t="n">
        <v>20011031</v>
      </c>
      <c r="E58" s="1" t="s">
        <v>5</v>
      </c>
      <c r="F58" s="1" t="n">
        <v>3617</v>
      </c>
      <c r="G58" s="1" t="s">
        <v>124</v>
      </c>
      <c r="H58" s="1" t="s">
        <v>6</v>
      </c>
      <c r="I58" s="1" t="s">
        <v>73</v>
      </c>
      <c r="J58" s="28" t="n">
        <f aca="false">DATE(LEFT(B58,4),RIGHT(LEFT(B58,6),2),RIGHT(B58,2))</f>
        <v>34274</v>
      </c>
      <c r="K58" s="28" t="n">
        <f aca="false">DATE(LEFT(C58,4),RIGHT(LEFT(C58,6),2),RIGHT(C58,2))</f>
        <v>34274</v>
      </c>
      <c r="L58" s="29" t="n">
        <f aca="false">DATE(LEFT(D58,4),RIGHT(LEFT(D58,6),2),RIGHT(D58,2))</f>
        <v>37195</v>
      </c>
      <c r="M58" s="30" t="n">
        <f aca="false">VLOOKUP(H58,Fuel!$G$24:$I$35,3,FALSE())*(IF(L58&lt;$B$2,0,1))</f>
        <v>1</v>
      </c>
      <c r="N58" s="31" t="n">
        <f aca="false">VLOOKUP(I58,Fuel!$B$24:$D$43,3,FALSE())</f>
        <v>0.0168</v>
      </c>
      <c r="O58" s="32" t="n">
        <f aca="false">M58*F58*(1+N58)</f>
        <v>3677.7656</v>
      </c>
      <c r="P58" s="33" t="n">
        <f aca="false">IF(VLOOKUP(H58,Fuel!$G$24:$I575,2,FALSE())="AB",O58/ABHEAT/28.174,O58/SASKHEAT/28.174)</f>
        <v>3.44517217338253</v>
      </c>
      <c r="Q58" s="34" t="n">
        <f aca="false">M58*F58*N58</f>
        <v>60.7656</v>
      </c>
      <c r="R58" s="35" t="n">
        <f aca="false">IF(VLOOKUP(H58,Fuel!$G$24:$I745,2,FALSE())="AB",Q58/ABHEAT/28.174,Q58/SASKHEAT/28.174)</f>
        <v>0.0569225929512456</v>
      </c>
    </row>
    <row r="59" customFormat="false" ht="12.75" hidden="false" customHeight="false" outlineLevel="0" collapsed="false">
      <c r="A59" s="1" t="s">
        <v>125</v>
      </c>
      <c r="B59" s="1" t="n">
        <v>19931021</v>
      </c>
      <c r="C59" s="1" t="n">
        <v>19931101</v>
      </c>
      <c r="D59" s="1" t="n">
        <v>20011031</v>
      </c>
      <c r="E59" s="1" t="s">
        <v>5</v>
      </c>
      <c r="F59" s="1" t="n">
        <v>15854</v>
      </c>
      <c r="G59" s="1" t="s">
        <v>126</v>
      </c>
      <c r="H59" s="1" t="s">
        <v>6</v>
      </c>
      <c r="I59" s="1" t="s">
        <v>65</v>
      </c>
      <c r="J59" s="28" t="n">
        <f aca="false">DATE(LEFT(B59,4),RIGHT(LEFT(B59,6),2),RIGHT(B59,2))</f>
        <v>34263</v>
      </c>
      <c r="K59" s="28" t="n">
        <f aca="false">DATE(LEFT(C59,4),RIGHT(LEFT(C59,6),2),RIGHT(C59,2))</f>
        <v>34274</v>
      </c>
      <c r="L59" s="29" t="n">
        <f aca="false">DATE(LEFT(D59,4),RIGHT(LEFT(D59,6),2),RIGHT(D59,2))</f>
        <v>37195</v>
      </c>
      <c r="M59" s="30" t="n">
        <f aca="false">VLOOKUP(H59,Fuel!$G$24:$I$35,3,FALSE())*(IF(L59&lt;$B$2,0,1))</f>
        <v>1</v>
      </c>
      <c r="N59" s="31" t="n">
        <f aca="false">VLOOKUP(I59,Fuel!$B$24:$D$43,3,FALSE())</f>
        <v>0.0168</v>
      </c>
      <c r="O59" s="32" t="n">
        <f aca="false">M59*F59*(1+N59)</f>
        <v>16120.3472</v>
      </c>
      <c r="P59" s="33" t="n">
        <f aca="false">IF(VLOOKUP(H59,Fuel!$G$24:$I641,2,FALSE())="AB",O59/ABHEAT/28.174,O59/SASKHEAT/28.174)</f>
        <v>15.1008459045636</v>
      </c>
      <c r="Q59" s="34" t="n">
        <f aca="false">M59*F59*N59</f>
        <v>266.3472</v>
      </c>
      <c r="R59" s="35" t="n">
        <f aca="false">IF(VLOOKUP(H59,Fuel!$G$24:$I749,2,FALSE())="AB",Q59/ABHEAT/28.174,Q59/SASKHEAT/28.174)</f>
        <v>0.249502568053372</v>
      </c>
    </row>
    <row r="60" customFormat="false" ht="12.75" hidden="false" customHeight="false" outlineLevel="0" collapsed="false">
      <c r="A60" s="1" t="s">
        <v>127</v>
      </c>
      <c r="B60" s="1" t="n">
        <v>20001101</v>
      </c>
      <c r="C60" s="1" t="n">
        <v>20001101</v>
      </c>
      <c r="D60" s="1" t="n">
        <v>20011031</v>
      </c>
      <c r="E60" s="1" t="s">
        <v>5</v>
      </c>
      <c r="F60" s="1" t="n">
        <v>1000</v>
      </c>
      <c r="G60" s="1" t="s">
        <v>128</v>
      </c>
      <c r="H60" s="1" t="s">
        <v>6</v>
      </c>
      <c r="I60" s="1" t="s">
        <v>129</v>
      </c>
      <c r="J60" s="28" t="n">
        <f aca="false">DATE(LEFT(B60,4),RIGHT(LEFT(B60,6),2),RIGHT(B60,2))</f>
        <v>36831</v>
      </c>
      <c r="K60" s="28" t="n">
        <f aca="false">DATE(LEFT(C60,4),RIGHT(LEFT(C60,6),2),RIGHT(C60,2))</f>
        <v>36831</v>
      </c>
      <c r="L60" s="29" t="n">
        <f aca="false">DATE(LEFT(D60,4),RIGHT(LEFT(D60,6),2),RIGHT(D60,2))</f>
        <v>37195</v>
      </c>
      <c r="M60" s="30" t="n">
        <f aca="false">VLOOKUP(H60,Fuel!$G$24:$I$35,3,FALSE())*(IF(L60&lt;$B$2,0,1))</f>
        <v>1</v>
      </c>
      <c r="N60" s="31" t="n">
        <f aca="false">VLOOKUP(I60,Fuel!$B$24:$D$43,3,FALSE())</f>
        <v>0.0496</v>
      </c>
      <c r="O60" s="32" t="n">
        <f aca="false">M60*F60*(1+N60)</f>
        <v>1049.6</v>
      </c>
      <c r="P60" s="33" t="n">
        <f aca="false">IF(VLOOKUP(H60,Fuel!$G$24:$I540,2,FALSE())="AB",O60/ABHEAT/28.174,O60/SASKHEAT/28.174)</f>
        <v>0.983220005424572</v>
      </c>
      <c r="Q60" s="34" t="n">
        <f aca="false">M60*F60*N60</f>
        <v>49.6</v>
      </c>
      <c r="R60" s="35" t="n">
        <f aca="false">IF(VLOOKUP(H60,Fuel!$G$24:$I845,2,FALSE())="AB",Q60/ABHEAT/28.174,Q60/SASKHEAT/28.174)</f>
        <v>0.0464631405002465</v>
      </c>
    </row>
    <row r="61" customFormat="false" ht="12.75" hidden="false" customHeight="false" outlineLevel="0" collapsed="false">
      <c r="A61" s="1" t="s">
        <v>130</v>
      </c>
      <c r="B61" s="1" t="n">
        <v>19991129</v>
      </c>
      <c r="C61" s="1" t="n">
        <v>19991201</v>
      </c>
      <c r="D61" s="1" t="n">
        <v>20011031</v>
      </c>
      <c r="E61" s="1" t="s">
        <v>131</v>
      </c>
      <c r="F61" s="1" t="n">
        <v>2300</v>
      </c>
      <c r="G61" s="1" t="s">
        <v>132</v>
      </c>
      <c r="H61" s="1" t="s">
        <v>133</v>
      </c>
      <c r="I61" s="1" t="s">
        <v>9</v>
      </c>
      <c r="J61" s="28" t="n">
        <f aca="false">DATE(LEFT(B61,4),RIGHT(LEFT(B61,6),2),RIGHT(B61,2))</f>
        <v>36493</v>
      </c>
      <c r="K61" s="28" t="n">
        <f aca="false">DATE(LEFT(C61,4),RIGHT(LEFT(C61,6),2),RIGHT(C61,2))</f>
        <v>36495</v>
      </c>
      <c r="L61" s="29" t="n">
        <f aca="false">DATE(LEFT(D61,4),RIGHT(LEFT(D61,6),2),RIGHT(D61,2))</f>
        <v>37195</v>
      </c>
      <c r="M61" s="30" t="n">
        <f aca="false">VLOOKUP(H61,Fuel!$G$24:$I$35,3,FALSE())*(IF(L61&lt;$B$2,0,1))</f>
        <v>0</v>
      </c>
      <c r="N61" s="31" t="n">
        <f aca="false">VLOOKUP(I61,Fuel!$B$24:$D$43,3,FALSE())</f>
        <v>0.0357</v>
      </c>
      <c r="O61" s="32" t="n">
        <f aca="false">M61*F61*(1+N61)</f>
        <v>0</v>
      </c>
      <c r="P61" s="33" t="n">
        <f aca="false">IF(VLOOKUP(H61,Fuel!$G$24:$I831,2,FALSE())="AB",O61/ABHEAT/28.174,O61/SASKHEAT/28.174)</f>
        <v>0</v>
      </c>
      <c r="Q61" s="34" t="n">
        <f aca="false">M61*F61*N61</f>
        <v>0</v>
      </c>
      <c r="R61" s="35" t="n">
        <f aca="false">IF(VLOOKUP(H61,Fuel!$G$24:$I500,2,FALSE())="AB",Q61/ABHEAT/28.174,Q61/SASKHEAT/28.174)</f>
        <v>0</v>
      </c>
    </row>
    <row r="62" customFormat="false" ht="12.75" hidden="false" customHeight="false" outlineLevel="0" collapsed="false">
      <c r="A62" s="1" t="s">
        <v>107</v>
      </c>
      <c r="B62" s="1" t="n">
        <v>19991021</v>
      </c>
      <c r="C62" s="1" t="n">
        <v>19991101</v>
      </c>
      <c r="D62" s="1" t="n">
        <v>20011031</v>
      </c>
      <c r="E62" s="1" t="s">
        <v>131</v>
      </c>
      <c r="F62" s="1" t="n">
        <v>35806</v>
      </c>
      <c r="G62" s="1" t="s">
        <v>134</v>
      </c>
      <c r="H62" s="1" t="s">
        <v>133</v>
      </c>
      <c r="I62" s="1" t="s">
        <v>36</v>
      </c>
      <c r="J62" s="28" t="n">
        <f aca="false">DATE(LEFT(B62,4),RIGHT(LEFT(B62,6),2),RIGHT(B62,2))</f>
        <v>36454</v>
      </c>
      <c r="K62" s="28" t="n">
        <f aca="false">DATE(LEFT(C62,4),RIGHT(LEFT(C62,6),2),RIGHT(C62,2))</f>
        <v>36465</v>
      </c>
      <c r="L62" s="29" t="n">
        <f aca="false">DATE(LEFT(D62,4),RIGHT(LEFT(D62,6),2),RIGHT(D62,2))</f>
        <v>37195</v>
      </c>
      <c r="M62" s="30" t="n">
        <f aca="false">VLOOKUP(H62,Fuel!$G$24:$I$35,3,FALSE())*(IF(L62&lt;$B$2,0,1))</f>
        <v>0</v>
      </c>
      <c r="N62" s="31" t="n">
        <f aca="false">VLOOKUP(I62,Fuel!$B$24:$D$43,3,FALSE())</f>
        <v>0.0451</v>
      </c>
      <c r="O62" s="32" t="n">
        <f aca="false">M62*F62*(1+N62)</f>
        <v>0</v>
      </c>
      <c r="P62" s="33" t="n">
        <f aca="false">IF(VLOOKUP(H62,Fuel!$G$24:$I852,2,FALSE())="AB",O62/ABHEAT/28.174,O62/SASKHEAT/28.174)</f>
        <v>0</v>
      </c>
      <c r="Q62" s="34" t="n">
        <f aca="false">M62*F62*N62</f>
        <v>0</v>
      </c>
      <c r="R62" s="35" t="n">
        <f aca="false">IF(VLOOKUP(H62,Fuel!$G$24:$I579,2,FALSE())="AB",Q62/ABHEAT/28.174,Q62/SASKHEAT/28.174)</f>
        <v>0</v>
      </c>
    </row>
    <row r="63" customFormat="false" ht="12.75" hidden="false" customHeight="false" outlineLevel="0" collapsed="false">
      <c r="A63" s="1" t="s">
        <v>127</v>
      </c>
      <c r="B63" s="1" t="n">
        <v>20000506</v>
      </c>
      <c r="C63" s="1" t="n">
        <v>20001101</v>
      </c>
      <c r="D63" s="1" t="n">
        <v>20011031</v>
      </c>
      <c r="E63" s="1" t="s">
        <v>131</v>
      </c>
      <c r="F63" s="1" t="n">
        <v>500</v>
      </c>
      <c r="G63" s="1" t="s">
        <v>135</v>
      </c>
      <c r="H63" s="1" t="s">
        <v>133</v>
      </c>
      <c r="I63" s="1" t="s">
        <v>129</v>
      </c>
      <c r="J63" s="28" t="n">
        <f aca="false">DATE(LEFT(B63,4),RIGHT(LEFT(B63,6),2),RIGHT(B63,2))</f>
        <v>36652</v>
      </c>
      <c r="K63" s="28" t="n">
        <f aca="false">DATE(LEFT(C63,4),RIGHT(LEFT(C63,6),2),RIGHT(C63,2))</f>
        <v>36831</v>
      </c>
      <c r="L63" s="29" t="n">
        <f aca="false">DATE(LEFT(D63,4),RIGHT(LEFT(D63,6),2),RIGHT(D63,2))</f>
        <v>37195</v>
      </c>
      <c r="M63" s="30" t="n">
        <f aca="false">VLOOKUP(H63,Fuel!$G$24:$I$35,3,FALSE())*(IF(L63&lt;$B$2,0,1))</f>
        <v>0</v>
      </c>
      <c r="N63" s="31" t="n">
        <f aca="false">VLOOKUP(I63,Fuel!$B$24:$D$43,3,FALSE())</f>
        <v>0.0496</v>
      </c>
      <c r="O63" s="32" t="n">
        <f aca="false">M63*F63*(1+N63)</f>
        <v>0</v>
      </c>
      <c r="P63" s="33" t="n">
        <f aca="false">IF(VLOOKUP(H63,Fuel!$G$24:$I509,2,FALSE())="AB",O63/ABHEAT/28.174,O63/SASKHEAT/28.174)</f>
        <v>0</v>
      </c>
      <c r="Q63" s="34" t="n">
        <f aca="false">M63*F63*N63</f>
        <v>0</v>
      </c>
      <c r="R63" s="35" t="n">
        <f aca="false">IF(VLOOKUP(H63,Fuel!$G$24:$I846,2,FALSE())="AB",Q63/ABHEAT/28.174,Q63/SASKHEAT/28.174)</f>
        <v>0</v>
      </c>
    </row>
    <row r="64" customFormat="false" ht="12.75" hidden="false" customHeight="false" outlineLevel="0" collapsed="false">
      <c r="A64" s="1" t="s">
        <v>89</v>
      </c>
      <c r="B64" s="1" t="n">
        <v>20000619</v>
      </c>
      <c r="C64" s="1" t="n">
        <v>20001101</v>
      </c>
      <c r="D64" s="1" t="n">
        <v>20011031</v>
      </c>
      <c r="E64" s="1" t="s">
        <v>5</v>
      </c>
      <c r="F64" s="1" t="n">
        <v>7372</v>
      </c>
      <c r="G64" s="1" t="s">
        <v>136</v>
      </c>
      <c r="H64" s="1" t="s">
        <v>77</v>
      </c>
      <c r="I64" s="1" t="s">
        <v>40</v>
      </c>
      <c r="J64" s="28" t="n">
        <f aca="false">DATE(LEFT(B64,4),RIGHT(LEFT(B64,6),2),RIGHT(B64,2))</f>
        <v>36696</v>
      </c>
      <c r="K64" s="28" t="n">
        <f aca="false">DATE(LEFT(C64,4),RIGHT(LEFT(C64,6),2),RIGHT(C64,2))</f>
        <v>36831</v>
      </c>
      <c r="L64" s="29" t="n">
        <f aca="false">DATE(LEFT(D64,4),RIGHT(LEFT(D64,6),2),RIGHT(D64,2))</f>
        <v>37195</v>
      </c>
      <c r="M64" s="30" t="n">
        <f aca="false">VLOOKUP(H64,Fuel!$G$24:$I$35,3,FALSE())*(IF(L64&lt;$B$2,0,1))</f>
        <v>0</v>
      </c>
      <c r="N64" s="31" t="n">
        <f aca="false">VLOOKUP(I64,Fuel!$B$24:$D$43,3,FALSE())</f>
        <v>0.0451</v>
      </c>
      <c r="O64" s="32" t="n">
        <f aca="false">M64*F64*(1+N64)</f>
        <v>0</v>
      </c>
      <c r="P64" s="33" t="n">
        <f aca="false">IF(VLOOKUP(H64,Fuel!$G$24:$I627,2,FALSE())="AB",O64/ABHEAT/28.174,O64/SASKHEAT/28.174)</f>
        <v>0</v>
      </c>
      <c r="Q64" s="34" t="n">
        <f aca="false">M64*F64*N64</f>
        <v>0</v>
      </c>
      <c r="R64" s="35" t="n">
        <f aca="false">IF(VLOOKUP(H64,Fuel!$G$24:$I556,2,FALSE())="AB",Q64/ABHEAT/28.174,Q64/SASKHEAT/28.174)</f>
        <v>0</v>
      </c>
    </row>
    <row r="65" customFormat="false" ht="12.75" hidden="false" customHeight="false" outlineLevel="0" collapsed="false">
      <c r="A65" s="1" t="s">
        <v>89</v>
      </c>
      <c r="B65" s="1" t="n">
        <v>19990430</v>
      </c>
      <c r="C65" s="1" t="n">
        <v>19991101</v>
      </c>
      <c r="D65" s="1" t="n">
        <v>20011031</v>
      </c>
      <c r="E65" s="1" t="s">
        <v>5</v>
      </c>
      <c r="F65" s="1" t="n">
        <v>14000</v>
      </c>
      <c r="G65" s="1" t="s">
        <v>137</v>
      </c>
      <c r="H65" s="1" t="s">
        <v>77</v>
      </c>
      <c r="I65" s="1" t="s">
        <v>138</v>
      </c>
      <c r="J65" s="28" t="n">
        <f aca="false">DATE(LEFT(B65,4),RIGHT(LEFT(B65,6),2),RIGHT(B65,2))</f>
        <v>36280</v>
      </c>
      <c r="K65" s="28" t="n">
        <f aca="false">DATE(LEFT(C65,4),RIGHT(LEFT(C65,6),2),RIGHT(C65,2))</f>
        <v>36465</v>
      </c>
      <c r="L65" s="29" t="n">
        <f aca="false">DATE(LEFT(D65,4),RIGHT(LEFT(D65,6),2),RIGHT(D65,2))</f>
        <v>37195</v>
      </c>
      <c r="M65" s="30" t="n">
        <f aca="false">VLOOKUP(H65,Fuel!$G$24:$I$35,3,FALSE())*(IF(L65&lt;$B$2,0,1))</f>
        <v>0</v>
      </c>
      <c r="N65" s="31" t="n">
        <f aca="false">VLOOKUP(I65,Fuel!$B$24:$D$43,3,FALSE())</f>
        <v>0.0451</v>
      </c>
      <c r="O65" s="32" t="n">
        <f aca="false">M65*F65*(1+N65)</f>
        <v>0</v>
      </c>
      <c r="P65" s="33" t="n">
        <f aca="false">IF(VLOOKUP(H65,Fuel!$G$24:$I701,2,FALSE())="AB",O65/ABHEAT/28.174,O65/SASKHEAT/28.174)</f>
        <v>0</v>
      </c>
      <c r="Q65" s="34" t="n">
        <f aca="false">M65*F65*N65</f>
        <v>0</v>
      </c>
      <c r="R65" s="35" t="n">
        <f aca="false">IF(VLOOKUP(H65,Fuel!$G$24:$I607,2,FALSE())="AB",Q65/ABHEAT/28.174,Q65/SASKHEAT/28.174)</f>
        <v>0</v>
      </c>
    </row>
    <row r="66" customFormat="false" ht="12.75" hidden="false" customHeight="false" outlineLevel="0" collapsed="false">
      <c r="A66" s="1" t="s">
        <v>98</v>
      </c>
      <c r="B66" s="1" t="n">
        <v>19881209</v>
      </c>
      <c r="C66" s="1" t="n">
        <v>19931101</v>
      </c>
      <c r="D66" s="1" t="n">
        <v>20011031</v>
      </c>
      <c r="E66" s="1" t="s">
        <v>5</v>
      </c>
      <c r="F66" s="1" t="n">
        <v>3768</v>
      </c>
      <c r="G66" s="1" t="s">
        <v>139</v>
      </c>
      <c r="H66" s="1" t="s">
        <v>140</v>
      </c>
      <c r="I66" s="1" t="s">
        <v>95</v>
      </c>
      <c r="J66" s="28" t="n">
        <f aca="false">DATE(LEFT(B66,4),RIGHT(LEFT(B66,6),2),RIGHT(B66,2))</f>
        <v>32486</v>
      </c>
      <c r="K66" s="28" t="n">
        <f aca="false">DATE(LEFT(C66,4),RIGHT(LEFT(C66,6),2),RIGHT(C66,2))</f>
        <v>34274</v>
      </c>
      <c r="L66" s="29" t="n">
        <f aca="false">DATE(LEFT(D66,4),RIGHT(LEFT(D66,6),2),RIGHT(D66,2))</f>
        <v>37195</v>
      </c>
      <c r="M66" s="30" t="n">
        <f aca="false">VLOOKUP(H66,Fuel!$G$24:$I$35,3,FALSE())*(IF(L66&lt;$B$2,0,1))</f>
        <v>1</v>
      </c>
      <c r="N66" s="31" t="n">
        <f aca="false">VLOOKUP(I66,Fuel!$B$24:$D$43,3,FALSE())</f>
        <v>0.0139</v>
      </c>
      <c r="O66" s="32" t="n">
        <f aca="false">M66*F66*(1+N66)</f>
        <v>3820.3752</v>
      </c>
      <c r="P66" s="33" t="n">
        <f aca="false">IF(VLOOKUP(H66,Fuel!$G$24:$I516,2,FALSE())="AB",O66/ABHEAT/28.174,O66/SASKHEAT/28.174)</f>
        <v>3.71504982248279</v>
      </c>
      <c r="Q66" s="34" t="n">
        <f aca="false">M66*F66*N66</f>
        <v>52.3752</v>
      </c>
      <c r="R66" s="35" t="n">
        <f aca="false">IF(VLOOKUP(H66,Fuel!$G$24:$I527,2,FALSE())="AB",Q66/ABHEAT/28.174,Q66/SASKHEAT/28.174)</f>
        <v>0.0509312481827703</v>
      </c>
    </row>
    <row r="67" customFormat="false" ht="12.75" hidden="false" customHeight="false" outlineLevel="0" collapsed="false">
      <c r="A67" s="1" t="s">
        <v>86</v>
      </c>
      <c r="B67" s="1" t="n">
        <v>19981101</v>
      </c>
      <c r="C67" s="1" t="n">
        <v>19981101</v>
      </c>
      <c r="D67" s="1" t="n">
        <v>20011130</v>
      </c>
      <c r="E67" s="1" t="s">
        <v>5</v>
      </c>
      <c r="F67" s="1" t="n">
        <v>8396</v>
      </c>
      <c r="G67" s="1" t="s">
        <v>141</v>
      </c>
      <c r="H67" s="1" t="s">
        <v>6</v>
      </c>
      <c r="I67" s="1" t="s">
        <v>73</v>
      </c>
      <c r="J67" s="28" t="n">
        <f aca="false">DATE(LEFT(B67,4),RIGHT(LEFT(B67,6),2),RIGHT(B67,2))</f>
        <v>36100</v>
      </c>
      <c r="K67" s="28" t="n">
        <f aca="false">DATE(LEFT(C67,4),RIGHT(LEFT(C67,6),2),RIGHT(C67,2))</f>
        <v>36100</v>
      </c>
      <c r="L67" s="29" t="n">
        <f aca="false">DATE(LEFT(D67,4),RIGHT(LEFT(D67,6),2),RIGHT(D67,2))</f>
        <v>37225</v>
      </c>
      <c r="M67" s="30" t="n">
        <f aca="false">VLOOKUP(H67,Fuel!$G$24:$I$35,3,FALSE())*(IF(L67&lt;$B$2,0,1))</f>
        <v>1</v>
      </c>
      <c r="N67" s="31" t="n">
        <f aca="false">VLOOKUP(I67,Fuel!$B$24:$D$43,3,FALSE())</f>
        <v>0.0168</v>
      </c>
      <c r="O67" s="32" t="n">
        <f aca="false">M67*F67*(1+N67)</f>
        <v>8537.0528</v>
      </c>
      <c r="P67" s="33" t="n">
        <f aca="false">IF(VLOOKUP(H67,Fuel!$G$24:$I459,2,FALSE())="AB",O67/ABHEAT/28.174,O67/SASKHEAT/28.174)</f>
        <v>7.99714281662143</v>
      </c>
      <c r="Q67" s="34" t="n">
        <f aca="false">M67*F67*N67</f>
        <v>141.0528</v>
      </c>
      <c r="R67" s="35" t="n">
        <f aca="false">IF(VLOOKUP(H67,Fuel!$G$24:$I835,2,FALSE())="AB",Q67/ABHEAT/28.174,Q67/SASKHEAT/28.174)</f>
        <v>0.132132178716798</v>
      </c>
    </row>
    <row r="68" customFormat="false" ht="12.75" hidden="false" customHeight="false" outlineLevel="0" collapsed="false">
      <c r="A68" s="1" t="s">
        <v>86</v>
      </c>
      <c r="B68" s="1" t="n">
        <v>19930401</v>
      </c>
      <c r="C68" s="1" t="n">
        <v>19930401</v>
      </c>
      <c r="D68" s="1" t="n">
        <v>20011231</v>
      </c>
      <c r="E68" s="1" t="s">
        <v>5</v>
      </c>
      <c r="F68" s="1" t="n">
        <v>5438</v>
      </c>
      <c r="G68" s="1" t="s">
        <v>142</v>
      </c>
      <c r="H68" s="1" t="s">
        <v>6</v>
      </c>
      <c r="I68" s="1" t="s">
        <v>40</v>
      </c>
      <c r="J68" s="28" t="n">
        <f aca="false">DATE(LEFT(B68,4),RIGHT(LEFT(B68,6),2),RIGHT(B68,2))</f>
        <v>34060</v>
      </c>
      <c r="K68" s="28" t="n">
        <f aca="false">DATE(LEFT(C68,4),RIGHT(LEFT(C68,6),2),RIGHT(C68,2))</f>
        <v>34060</v>
      </c>
      <c r="L68" s="29" t="n">
        <f aca="false">DATE(LEFT(D68,4),RIGHT(LEFT(D68,6),2),RIGHT(D68,2))</f>
        <v>37256</v>
      </c>
      <c r="M68" s="30" t="n">
        <f aca="false">VLOOKUP(H68,Fuel!$G$24:$I$35,3,FALSE())*(IF(L68&lt;$B$2,0,1))</f>
        <v>1</v>
      </c>
      <c r="N68" s="31" t="n">
        <f aca="false">VLOOKUP(I68,Fuel!$B$24:$D$43,3,FALSE())</f>
        <v>0.0451</v>
      </c>
      <c r="O68" s="32" t="n">
        <f aca="false">M68*F68*(1+N68)</f>
        <v>5683.2538</v>
      </c>
      <c r="P68" s="33" t="n">
        <f aca="false">IF(VLOOKUP(H68,Fuel!$G$24:$I811,2,FALSE())="AB",O68/ABHEAT/28.174,O68/SASKHEAT/28.174)</f>
        <v>5.32382701225726</v>
      </c>
      <c r="Q68" s="34" t="n">
        <f aca="false">M68*F68*N68</f>
        <v>245.2538</v>
      </c>
      <c r="R68" s="35" t="n">
        <f aca="false">IF(VLOOKUP(H68,Fuel!$G$24:$I622,2,FALSE())="AB",Q68/ABHEAT/28.174,Q68/SASKHEAT/28.174)</f>
        <v>0.229743180798777</v>
      </c>
    </row>
    <row r="69" customFormat="false" ht="12.75" hidden="false" customHeight="false" outlineLevel="0" collapsed="false">
      <c r="A69" s="1" t="s">
        <v>86</v>
      </c>
      <c r="B69" s="1" t="n">
        <v>19930401</v>
      </c>
      <c r="C69" s="1" t="n">
        <v>19930401</v>
      </c>
      <c r="D69" s="1" t="n">
        <v>20020131</v>
      </c>
      <c r="E69" s="1" t="s">
        <v>5</v>
      </c>
      <c r="F69" s="1" t="n">
        <v>3699</v>
      </c>
      <c r="G69" s="1" t="s">
        <v>143</v>
      </c>
      <c r="H69" s="1" t="s">
        <v>6</v>
      </c>
      <c r="I69" s="1" t="s">
        <v>40</v>
      </c>
      <c r="J69" s="28" t="n">
        <f aca="false">DATE(LEFT(B69,4),RIGHT(LEFT(B69,6),2),RIGHT(B69,2))</f>
        <v>34060</v>
      </c>
      <c r="K69" s="28" t="n">
        <f aca="false">DATE(LEFT(C69,4),RIGHT(LEFT(C69,6),2),RIGHT(C69,2))</f>
        <v>34060</v>
      </c>
      <c r="L69" s="29" t="n">
        <f aca="false">DATE(LEFT(D69,4),RIGHT(LEFT(D69,6),2),RIGHT(D69,2))</f>
        <v>37287</v>
      </c>
      <c r="M69" s="30" t="n">
        <f aca="false">VLOOKUP(H69,Fuel!$G$24:$I$35,3,FALSE())*(IF(L69&lt;$B$2,0,1))</f>
        <v>1</v>
      </c>
      <c r="N69" s="31" t="n">
        <f aca="false">VLOOKUP(I69,Fuel!$B$24:$D$43,3,FALSE())</f>
        <v>0.0451</v>
      </c>
      <c r="O69" s="32" t="n">
        <f aca="false">M69*F69*(1+N69)</f>
        <v>3865.8249</v>
      </c>
      <c r="P69" s="33" t="n">
        <f aca="false">IF(VLOOKUP(H69,Fuel!$G$24:$I784,2,FALSE())="AB",O69/ABHEAT/28.174,O69/SASKHEAT/28.174)</f>
        <v>3.62133801367039</v>
      </c>
      <c r="Q69" s="34" t="n">
        <f aca="false">M69*F69*N69</f>
        <v>166.8249</v>
      </c>
      <c r="R69" s="35" t="n">
        <f aca="false">IF(VLOOKUP(H69,Fuel!$G$24:$I623,2,FALSE())="AB",Q69/ABHEAT/28.174,Q69/SASKHEAT/28.174)</f>
        <v>0.156274370315314</v>
      </c>
    </row>
    <row r="70" customFormat="false" ht="12.75" hidden="false" customHeight="false" outlineLevel="0" collapsed="false">
      <c r="A70" s="1" t="s">
        <v>107</v>
      </c>
      <c r="B70" s="1" t="n">
        <v>19970401</v>
      </c>
      <c r="C70" s="1" t="n">
        <v>19970501</v>
      </c>
      <c r="D70" s="1" t="n">
        <v>20020331</v>
      </c>
      <c r="E70" s="1" t="s">
        <v>5</v>
      </c>
      <c r="F70" s="1" t="n">
        <v>1713</v>
      </c>
      <c r="G70" s="1" t="s">
        <v>144</v>
      </c>
      <c r="H70" s="1" t="s">
        <v>6</v>
      </c>
      <c r="I70" s="1" t="s">
        <v>40</v>
      </c>
      <c r="J70" s="28" t="n">
        <f aca="false">DATE(LEFT(B70,4),RIGHT(LEFT(B70,6),2),RIGHT(B70,2))</f>
        <v>35521</v>
      </c>
      <c r="K70" s="28" t="n">
        <f aca="false">DATE(LEFT(C70,4),RIGHT(LEFT(C70,6),2),RIGHT(C70,2))</f>
        <v>35551</v>
      </c>
      <c r="L70" s="29" t="n">
        <f aca="false">DATE(LEFT(D70,4),RIGHT(LEFT(D70,6),2),RIGHT(D70,2))</f>
        <v>37346</v>
      </c>
      <c r="M70" s="30" t="n">
        <f aca="false">VLOOKUP(H70,Fuel!$G$24:$I$35,3,FALSE())*(IF(L70&lt;$B$2,0,1))</f>
        <v>1</v>
      </c>
      <c r="N70" s="31" t="n">
        <f aca="false">VLOOKUP(I70,Fuel!$B$24:$D$43,3,FALSE())</f>
        <v>0.0451</v>
      </c>
      <c r="O70" s="32" t="n">
        <f aca="false">M70*F70*(1+N70)</f>
        <v>1790.2563</v>
      </c>
      <c r="P70" s="33" t="n">
        <f aca="false">IF(VLOOKUP(H70,Fuel!$G$24:$I860,2,FALSE())="AB",O70/ABHEAT/28.174,O70/SASKHEAT/28.174)</f>
        <v>1.67703487899902</v>
      </c>
      <c r="Q70" s="34" t="n">
        <f aca="false">M70*F70*N70</f>
        <v>77.2563</v>
      </c>
      <c r="R70" s="35" t="n">
        <f aca="false">IF(VLOOKUP(H70,Fuel!$G$24:$I562,2,FALSE())="AB",Q70/ABHEAT/28.174,Q70/SASKHEAT/28.174)</f>
        <v>0.0723703693836531</v>
      </c>
    </row>
    <row r="71" customFormat="false" ht="12.75" hidden="false" customHeight="false" outlineLevel="0" collapsed="false">
      <c r="A71" s="1" t="s">
        <v>86</v>
      </c>
      <c r="B71" s="1" t="n">
        <v>19930401</v>
      </c>
      <c r="C71" s="1" t="n">
        <v>19930401</v>
      </c>
      <c r="D71" s="1" t="n">
        <v>20020331</v>
      </c>
      <c r="E71" s="1" t="s">
        <v>5</v>
      </c>
      <c r="F71" s="1" t="n">
        <v>2471</v>
      </c>
      <c r="G71" s="1" t="s">
        <v>145</v>
      </c>
      <c r="H71" s="1" t="s">
        <v>6</v>
      </c>
      <c r="I71" s="1" t="s">
        <v>40</v>
      </c>
      <c r="J71" s="28" t="n">
        <f aca="false">DATE(LEFT(B71,4),RIGHT(LEFT(B71,6),2),RIGHT(B71,2))</f>
        <v>34060</v>
      </c>
      <c r="K71" s="28" t="n">
        <f aca="false">DATE(LEFT(C71,4),RIGHT(LEFT(C71,6),2),RIGHT(C71,2))</f>
        <v>34060</v>
      </c>
      <c r="L71" s="29" t="n">
        <f aca="false">DATE(LEFT(D71,4),RIGHT(LEFT(D71,6),2),RIGHT(D71,2))</f>
        <v>37346</v>
      </c>
      <c r="M71" s="30" t="n">
        <f aca="false">VLOOKUP(H71,Fuel!$G$24:$I$35,3,FALSE())*(IF(L71&lt;$B$2,0,1))</f>
        <v>1</v>
      </c>
      <c r="N71" s="31" t="n">
        <f aca="false">VLOOKUP(I71,Fuel!$B$24:$D$43,3,FALSE())</f>
        <v>0.0451</v>
      </c>
      <c r="O71" s="32" t="n">
        <f aca="false">M71*F71*(1+N71)</f>
        <v>2582.4421</v>
      </c>
      <c r="P71" s="33" t="n">
        <f aca="false">IF(VLOOKUP(H71,Fuel!$G$24:$I488,2,FALSE())="AB",O71/ABHEAT/28.174,O71/SASKHEAT/28.174)</f>
        <v>2.41912036544459</v>
      </c>
      <c r="Q71" s="34" t="n">
        <f aca="false">M71*F71*N71</f>
        <v>111.4421</v>
      </c>
      <c r="R71" s="35" t="n">
        <f aca="false">IF(VLOOKUP(H71,Fuel!$G$24:$I624,2,FALSE())="AB",Q71/ABHEAT/28.174,Q71/SASKHEAT/28.174)</f>
        <v>0.104394152216583</v>
      </c>
    </row>
    <row r="72" customFormat="false" ht="12.75" hidden="false" customHeight="false" outlineLevel="0" collapsed="false">
      <c r="A72" s="1" t="s">
        <v>146</v>
      </c>
      <c r="B72" s="1" t="n">
        <v>19951218</v>
      </c>
      <c r="C72" s="1" t="n">
        <v>19960416</v>
      </c>
      <c r="D72" s="1" t="n">
        <v>20020415</v>
      </c>
      <c r="E72" s="1" t="s">
        <v>131</v>
      </c>
      <c r="F72" s="1" t="n">
        <v>125545</v>
      </c>
      <c r="G72" s="1" t="s">
        <v>147</v>
      </c>
      <c r="H72" s="1" t="s">
        <v>133</v>
      </c>
      <c r="I72" s="1" t="s">
        <v>36</v>
      </c>
      <c r="J72" s="28" t="n">
        <f aca="false">DATE(LEFT(B72,4),RIGHT(LEFT(B72,6),2),RIGHT(B72,2))</f>
        <v>35051</v>
      </c>
      <c r="K72" s="28" t="n">
        <f aca="false">DATE(LEFT(C72,4),RIGHT(LEFT(C72,6),2),RIGHT(C72,2))</f>
        <v>35171</v>
      </c>
      <c r="L72" s="29" t="n">
        <f aca="false">DATE(LEFT(D72,4),RIGHT(LEFT(D72,6),2),RIGHT(D72,2))</f>
        <v>37361</v>
      </c>
      <c r="M72" s="30" t="n">
        <f aca="false">VLOOKUP(H72,Fuel!$G$24:$I$35,3,FALSE())*(IF(L72&lt;$B$2,0,1))</f>
        <v>0</v>
      </c>
      <c r="N72" s="31" t="n">
        <f aca="false">VLOOKUP(I72,Fuel!$B$24:$D$43,3,FALSE())</f>
        <v>0.0451</v>
      </c>
      <c r="O72" s="32" t="n">
        <f aca="false">M72*F72*(1+N72)</f>
        <v>0</v>
      </c>
      <c r="P72" s="33" t="n">
        <f aca="false">IF(VLOOKUP(H72,Fuel!$G$24:$I491,2,FALSE())="AB",O72/ABHEAT/28.174,O72/SASKHEAT/28.174)</f>
        <v>0</v>
      </c>
      <c r="Q72" s="34" t="n">
        <f aca="false">M72*F72*N72</f>
        <v>0</v>
      </c>
      <c r="R72" s="35" t="n">
        <f aca="false">IF(VLOOKUP(H72,Fuel!$G$24:$I541,2,FALSE())="AB",Q72/ABHEAT/28.174,Q72/SASKHEAT/28.174)</f>
        <v>0</v>
      </c>
    </row>
    <row r="73" customFormat="false" ht="12.75" hidden="false" customHeight="false" outlineLevel="0" collapsed="false">
      <c r="A73" s="1" t="s">
        <v>10</v>
      </c>
      <c r="B73" s="1" t="n">
        <v>19900411</v>
      </c>
      <c r="C73" s="1" t="n">
        <v>19900501</v>
      </c>
      <c r="D73" s="1" t="n">
        <v>20020430</v>
      </c>
      <c r="E73" s="1" t="s">
        <v>5</v>
      </c>
      <c r="F73" s="1" t="n">
        <v>136</v>
      </c>
      <c r="G73" s="1" t="s">
        <v>148</v>
      </c>
      <c r="H73" s="1" t="s">
        <v>6</v>
      </c>
      <c r="I73" s="1" t="s">
        <v>95</v>
      </c>
      <c r="J73" s="28" t="n">
        <f aca="false">DATE(LEFT(B73,4),RIGHT(LEFT(B73,6),2),RIGHT(B73,2))</f>
        <v>32974</v>
      </c>
      <c r="K73" s="28" t="n">
        <f aca="false">DATE(LEFT(C73,4),RIGHT(LEFT(C73,6),2),RIGHT(C73,2))</f>
        <v>32994</v>
      </c>
      <c r="L73" s="29" t="n">
        <f aca="false">DATE(LEFT(D73,4),RIGHT(LEFT(D73,6),2),RIGHT(D73,2))</f>
        <v>37376</v>
      </c>
      <c r="M73" s="30" t="n">
        <f aca="false">VLOOKUP(H73,Fuel!$G$24:$I$35,3,FALSE())*(IF(L73&lt;$B$2,0,1))</f>
        <v>1</v>
      </c>
      <c r="N73" s="31" t="n">
        <f aca="false">VLOOKUP(I73,Fuel!$B$24:$D$43,3,FALSE())</f>
        <v>0.0139</v>
      </c>
      <c r="O73" s="32" t="n">
        <f aca="false">M73*F73*(1+N73)</f>
        <v>137.8904</v>
      </c>
      <c r="P73" s="33" t="n">
        <f aca="false">IF(VLOOKUP(H73,Fuel!$G$24:$I481,2,FALSE())="AB",O73/ABHEAT/28.174,O73/SASKHEAT/28.174)</f>
        <v>0.129169778807161</v>
      </c>
      <c r="Q73" s="34" t="n">
        <f aca="false">M73*F73*N73</f>
        <v>1.8904</v>
      </c>
      <c r="R73" s="35" t="n">
        <f aca="false">IF(VLOOKUP(H73,Fuel!$G$24:$I519,2,FALSE())="AB",Q73/ABHEAT/28.174,Q73/SASKHEAT/28.174)</f>
        <v>0.00177084517745294</v>
      </c>
    </row>
    <row r="74" customFormat="false" ht="12.75" hidden="false" customHeight="false" outlineLevel="0" collapsed="false">
      <c r="A74" s="1" t="s">
        <v>149</v>
      </c>
      <c r="B74" s="1" t="n">
        <v>19900420</v>
      </c>
      <c r="C74" s="1" t="n">
        <v>19900501</v>
      </c>
      <c r="D74" s="1" t="n">
        <v>20020430</v>
      </c>
      <c r="E74" s="1" t="s">
        <v>5</v>
      </c>
      <c r="F74" s="1" t="n">
        <v>271</v>
      </c>
      <c r="G74" s="1" t="s">
        <v>150</v>
      </c>
      <c r="H74" s="1" t="s">
        <v>6</v>
      </c>
      <c r="I74" s="1" t="s">
        <v>40</v>
      </c>
      <c r="J74" s="28" t="n">
        <f aca="false">DATE(LEFT(B74,4),RIGHT(LEFT(B74,6),2),RIGHT(B74,2))</f>
        <v>32983</v>
      </c>
      <c r="K74" s="28" t="n">
        <f aca="false">DATE(LEFT(C74,4),RIGHT(LEFT(C74,6),2),RIGHT(C74,2))</f>
        <v>32994</v>
      </c>
      <c r="L74" s="29" t="n">
        <f aca="false">DATE(LEFT(D74,4),RIGHT(LEFT(D74,6),2),RIGHT(D74,2))</f>
        <v>37376</v>
      </c>
      <c r="M74" s="30" t="n">
        <f aca="false">VLOOKUP(H74,Fuel!$G$24:$I$35,3,FALSE())*(IF(L74&lt;$B$2,0,1))</f>
        <v>1</v>
      </c>
      <c r="N74" s="31" t="n">
        <f aca="false">VLOOKUP(I74,Fuel!$B$24:$D$43,3,FALSE())</f>
        <v>0.0451</v>
      </c>
      <c r="O74" s="32" t="n">
        <f aca="false">M74*F74*(1+N74)</f>
        <v>283.2221</v>
      </c>
      <c r="P74" s="33" t="n">
        <f aca="false">IF(VLOOKUP(H74,Fuel!$G$24:$I539,2,FALSE())="AB",O74/ABHEAT/28.174,O74/SASKHEAT/28.174)</f>
        <v>0.265310246473284</v>
      </c>
      <c r="Q74" s="34" t="n">
        <f aca="false">M74*F74*N74</f>
        <v>12.2221</v>
      </c>
      <c r="R74" s="35" t="n">
        <f aca="false">IF(VLOOKUP(H74,Fuel!$G$24:$I550,2,FALSE())="AB",Q74/ABHEAT/28.174,Q74/SASKHEAT/28.174)</f>
        <v>0.0114491360787916</v>
      </c>
    </row>
    <row r="75" customFormat="false" ht="12.75" hidden="false" customHeight="false" outlineLevel="0" collapsed="false">
      <c r="A75" s="1" t="s">
        <v>149</v>
      </c>
      <c r="B75" s="1" t="n">
        <v>19900420</v>
      </c>
      <c r="C75" s="1" t="n">
        <v>19900501</v>
      </c>
      <c r="D75" s="1" t="n">
        <v>20020430</v>
      </c>
      <c r="E75" s="1" t="s">
        <v>5</v>
      </c>
      <c r="F75" s="1" t="n">
        <v>4334</v>
      </c>
      <c r="G75" s="1" t="s">
        <v>151</v>
      </c>
      <c r="H75" s="1" t="s">
        <v>6</v>
      </c>
      <c r="I75" s="1" t="s">
        <v>40</v>
      </c>
      <c r="J75" s="28" t="n">
        <f aca="false">DATE(LEFT(B75,4),RIGHT(LEFT(B75,6),2),RIGHT(B75,2))</f>
        <v>32983</v>
      </c>
      <c r="K75" s="28" t="n">
        <f aca="false">DATE(LEFT(C75,4),RIGHT(LEFT(C75,6),2),RIGHT(C75,2))</f>
        <v>32994</v>
      </c>
      <c r="L75" s="29" t="n">
        <f aca="false">DATE(LEFT(D75,4),RIGHT(LEFT(D75,6),2),RIGHT(D75,2))</f>
        <v>37376</v>
      </c>
      <c r="M75" s="30" t="n">
        <f aca="false">VLOOKUP(H75,Fuel!$G$24:$I$35,3,FALSE())*(IF(L75&lt;$B$2,0,1))</f>
        <v>1</v>
      </c>
      <c r="N75" s="31" t="n">
        <f aca="false">VLOOKUP(I75,Fuel!$B$24:$D$43,3,FALSE())</f>
        <v>0.0451</v>
      </c>
      <c r="O75" s="32" t="n">
        <f aca="false">M75*F75*(1+N75)</f>
        <v>4529.4634</v>
      </c>
      <c r="P75" s="33" t="n">
        <f aca="false">IF(VLOOKUP(H75,Fuel!$G$24:$I588,2,FALSE())="AB",O75/ABHEAT/28.174,O75/SASKHEAT/28.174)</f>
        <v>4.24300593437347</v>
      </c>
      <c r="Q75" s="34" t="n">
        <f aca="false">M75*F75*N75</f>
        <v>195.4634</v>
      </c>
      <c r="R75" s="35" t="n">
        <f aca="false">IF(VLOOKUP(H75,Fuel!$G$24:$I588,2,FALSE())="AB",Q75/ABHEAT/28.174,Q75/SASKHEAT/28.174)</f>
        <v>0.183101681791449</v>
      </c>
    </row>
    <row r="76" customFormat="false" ht="12.75" hidden="false" customHeight="false" outlineLevel="0" collapsed="false">
      <c r="A76" s="1" t="s">
        <v>152</v>
      </c>
      <c r="B76" s="1" t="n">
        <v>19900403</v>
      </c>
      <c r="C76" s="1" t="n">
        <v>19900501</v>
      </c>
      <c r="D76" s="1" t="n">
        <v>20020430</v>
      </c>
      <c r="E76" s="1" t="s">
        <v>5</v>
      </c>
      <c r="F76" s="1" t="n">
        <v>271</v>
      </c>
      <c r="G76" s="1" t="s">
        <v>150</v>
      </c>
      <c r="H76" s="1" t="s">
        <v>6</v>
      </c>
      <c r="I76" s="1" t="s">
        <v>40</v>
      </c>
      <c r="J76" s="28" t="n">
        <f aca="false">DATE(LEFT(B76,4),RIGHT(LEFT(B76,6),2),RIGHT(B76,2))</f>
        <v>32966</v>
      </c>
      <c r="K76" s="28" t="n">
        <f aca="false">DATE(LEFT(C76,4),RIGHT(LEFT(C76,6),2),RIGHT(C76,2))</f>
        <v>32994</v>
      </c>
      <c r="L76" s="29" t="n">
        <f aca="false">DATE(LEFT(D76,4),RIGHT(LEFT(D76,6),2),RIGHT(D76,2))</f>
        <v>37376</v>
      </c>
      <c r="M76" s="30" t="n">
        <f aca="false">VLOOKUP(H76,Fuel!$G$24:$I$35,3,FALSE())*(IF(L76&lt;$B$2,0,1))</f>
        <v>1</v>
      </c>
      <c r="N76" s="31" t="n">
        <f aca="false">VLOOKUP(I76,Fuel!$B$24:$D$43,3,FALSE())</f>
        <v>0.0451</v>
      </c>
      <c r="O76" s="32" t="n">
        <f aca="false">M76*F76*(1+N76)</f>
        <v>283.2221</v>
      </c>
      <c r="P76" s="33" t="n">
        <f aca="false">IF(VLOOKUP(H76,Fuel!$G$24:$I715,2,FALSE())="AB",O76/ABHEAT/28.174,O76/SASKHEAT/28.174)</f>
        <v>0.265310246473284</v>
      </c>
      <c r="Q76" s="34" t="n">
        <f aca="false">M76*F76*N76</f>
        <v>12.2221</v>
      </c>
      <c r="R76" s="35" t="n">
        <f aca="false">IF(VLOOKUP(H76,Fuel!$G$24:$I598,2,FALSE())="AB",Q76/ABHEAT/28.174,Q76/SASKHEAT/28.174)</f>
        <v>0.0114491360787916</v>
      </c>
    </row>
    <row r="77" customFormat="false" ht="12.75" hidden="false" customHeight="false" outlineLevel="0" collapsed="false">
      <c r="A77" s="1" t="s">
        <v>153</v>
      </c>
      <c r="B77" s="1" t="n">
        <v>19990801</v>
      </c>
      <c r="C77" s="1" t="n">
        <v>19990801</v>
      </c>
      <c r="D77" s="1" t="n">
        <v>20020506</v>
      </c>
      <c r="E77" s="1" t="s">
        <v>5</v>
      </c>
      <c r="F77" s="1" t="n">
        <v>10732</v>
      </c>
      <c r="G77" s="1" t="s">
        <v>154</v>
      </c>
      <c r="H77" s="1" t="s">
        <v>6</v>
      </c>
      <c r="I77" s="1" t="s">
        <v>40</v>
      </c>
      <c r="J77" s="28" t="n">
        <f aca="false">DATE(LEFT(B77,4),RIGHT(LEFT(B77,6),2),RIGHT(B77,2))</f>
        <v>36373</v>
      </c>
      <c r="K77" s="28" t="n">
        <f aca="false">DATE(LEFT(C77,4),RIGHT(LEFT(C77,6),2),RIGHT(C77,2))</f>
        <v>36373</v>
      </c>
      <c r="L77" s="29" t="n">
        <f aca="false">DATE(LEFT(D77,4),RIGHT(LEFT(D77,6),2),RIGHT(D77,2))</f>
        <v>37382</v>
      </c>
      <c r="M77" s="30" t="n">
        <f aca="false">VLOOKUP(H77,Fuel!$G$24:$I$35,3,FALSE())*(IF(L77&lt;$B$2,0,1))</f>
        <v>1</v>
      </c>
      <c r="N77" s="31" t="n">
        <f aca="false">VLOOKUP(I77,Fuel!$B$24:$D$43,3,FALSE())</f>
        <v>0.0451</v>
      </c>
      <c r="O77" s="32" t="n">
        <f aca="false">M77*F77*(1+N77)</f>
        <v>11216.0132</v>
      </c>
      <c r="P77" s="33" t="n">
        <f aca="false">IF(VLOOKUP(H77,Fuel!$G$24:$I545,2,FALSE())="AB",O77/ABHEAT/28.174,O77/SASKHEAT/28.174)</f>
        <v>10.5066773621818</v>
      </c>
      <c r="Q77" s="34" t="n">
        <f aca="false">M77*F77*N77</f>
        <v>484.0132</v>
      </c>
      <c r="R77" s="35" t="n">
        <f aca="false">IF(VLOOKUP(H77,Fuel!$G$24:$I596,2,FALSE())="AB",Q77/ABHEAT/28.174,Q77/SASKHEAT/28.174)</f>
        <v>0.45340268781399</v>
      </c>
    </row>
    <row r="78" customFormat="false" ht="12.75" hidden="false" customHeight="false" outlineLevel="0" collapsed="false">
      <c r="A78" s="1" t="s">
        <v>155</v>
      </c>
      <c r="B78" s="1" t="n">
        <v>19890421</v>
      </c>
      <c r="C78" s="1" t="n">
        <v>19890601</v>
      </c>
      <c r="D78" s="1" t="n">
        <v>20020531</v>
      </c>
      <c r="E78" s="1" t="s">
        <v>5</v>
      </c>
      <c r="F78" s="1" t="n">
        <v>109</v>
      </c>
      <c r="G78" s="1" t="s">
        <v>156</v>
      </c>
      <c r="H78" s="1" t="s">
        <v>6</v>
      </c>
      <c r="I78" s="1" t="s">
        <v>40</v>
      </c>
      <c r="J78" s="28" t="n">
        <f aca="false">DATE(LEFT(B78,4),RIGHT(LEFT(B78,6),2),RIGHT(B78,2))</f>
        <v>32619</v>
      </c>
      <c r="K78" s="28" t="n">
        <f aca="false">DATE(LEFT(C78,4),RIGHT(LEFT(C78,6),2),RIGHT(C78,2))</f>
        <v>32660</v>
      </c>
      <c r="L78" s="29" t="n">
        <f aca="false">DATE(LEFT(D78,4),RIGHT(LEFT(D78,6),2),RIGHT(D78,2))</f>
        <v>37407</v>
      </c>
      <c r="M78" s="30" t="n">
        <f aca="false">VLOOKUP(H78,Fuel!$G$24:$I$35,3,FALSE())*(IF(L78&lt;$B$2,0,1))</f>
        <v>1</v>
      </c>
      <c r="N78" s="31" t="n">
        <f aca="false">VLOOKUP(I78,Fuel!$B$24:$D$43,3,FALSE())</f>
        <v>0.0451</v>
      </c>
      <c r="O78" s="32" t="n">
        <f aca="false">M78*F78*(1+N78)</f>
        <v>113.9159</v>
      </c>
      <c r="P78" s="33" t="n">
        <f aca="false">IF(VLOOKUP(H78,Fuel!$G$24:$I628,2,FALSE())="AB",O78/ABHEAT/28.174,O78/SASKHEAT/28.174)</f>
        <v>0.106711501349033</v>
      </c>
      <c r="Q78" s="34" t="n">
        <f aca="false">M78*F78*N78</f>
        <v>4.9159</v>
      </c>
      <c r="R78" s="35" t="n">
        <f aca="false">IF(VLOOKUP(H78,Fuel!$G$24:$I611,2,FALSE())="AB",Q78/ABHEAT/28.174,Q78/SASKHEAT/28.174)</f>
        <v>0.00460500307228149</v>
      </c>
    </row>
    <row r="79" customFormat="false" ht="12.75" hidden="false" customHeight="false" outlineLevel="0" collapsed="false">
      <c r="A79" s="1" t="s">
        <v>157</v>
      </c>
      <c r="B79" s="1" t="n">
        <v>19960601</v>
      </c>
      <c r="C79" s="1" t="n">
        <v>19960601</v>
      </c>
      <c r="D79" s="1" t="n">
        <v>20020630</v>
      </c>
      <c r="E79" s="1" t="s">
        <v>5</v>
      </c>
      <c r="F79" s="1" t="n">
        <v>762</v>
      </c>
      <c r="G79" s="1" t="s">
        <v>72</v>
      </c>
      <c r="H79" s="1" t="s">
        <v>6</v>
      </c>
      <c r="I79" s="1" t="s">
        <v>95</v>
      </c>
      <c r="J79" s="28" t="n">
        <f aca="false">DATE(LEFT(B79,4),RIGHT(LEFT(B79,6),2),RIGHT(B79,2))</f>
        <v>35217</v>
      </c>
      <c r="K79" s="28" t="n">
        <f aca="false">DATE(LEFT(C79,4),RIGHT(LEFT(C79,6),2),RIGHT(C79,2))</f>
        <v>35217</v>
      </c>
      <c r="L79" s="29" t="n">
        <f aca="false">DATE(LEFT(D79,4),RIGHT(LEFT(D79,6),2),RIGHT(D79,2))</f>
        <v>37437</v>
      </c>
      <c r="M79" s="30" t="n">
        <f aca="false">VLOOKUP(H79,Fuel!$G$24:$I$35,3,FALSE())*(IF(L79&lt;$B$2,0,1))</f>
        <v>1</v>
      </c>
      <c r="N79" s="31" t="n">
        <f aca="false">VLOOKUP(I79,Fuel!$B$24:$D$43,3,FALSE())</f>
        <v>0.0139</v>
      </c>
      <c r="O79" s="32" t="n">
        <f aca="false">M79*F79*(1+N79)</f>
        <v>772.5918</v>
      </c>
      <c r="P79" s="33" t="n">
        <f aca="false">IF(VLOOKUP(H79,Fuel!$G$24:$I682,2,FALSE())="AB",O79/ABHEAT/28.174,O79/SASKHEAT/28.174)</f>
        <v>0.723730672434241</v>
      </c>
      <c r="Q79" s="34" t="n">
        <f aca="false">M79*F79*N79</f>
        <v>10.5918</v>
      </c>
      <c r="R79" s="35" t="n">
        <f aca="false">IF(VLOOKUP(H79,Fuel!$G$24:$I520,2,FALSE())="AB",Q79/ABHEAT/28.174,Q79/SASKHEAT/28.174)</f>
        <v>0.00992194136190547</v>
      </c>
    </row>
    <row r="80" customFormat="false" ht="12.75" hidden="false" customHeight="false" outlineLevel="0" collapsed="false">
      <c r="A80" s="1" t="s">
        <v>158</v>
      </c>
      <c r="B80" s="1" t="n">
        <v>19890419</v>
      </c>
      <c r="C80" s="1" t="n">
        <v>19890701</v>
      </c>
      <c r="D80" s="1" t="n">
        <v>20020630</v>
      </c>
      <c r="E80" s="1" t="s">
        <v>5</v>
      </c>
      <c r="F80" s="1" t="n">
        <v>16745</v>
      </c>
      <c r="G80" s="1" t="s">
        <v>159</v>
      </c>
      <c r="H80" s="1" t="s">
        <v>6</v>
      </c>
      <c r="I80" s="1" t="s">
        <v>40</v>
      </c>
      <c r="J80" s="28" t="n">
        <f aca="false">DATE(LEFT(B80,4),RIGHT(LEFT(B80,6),2),RIGHT(B80,2))</f>
        <v>32617</v>
      </c>
      <c r="K80" s="28" t="n">
        <f aca="false">DATE(LEFT(C80,4),RIGHT(LEFT(C80,6),2),RIGHT(C80,2))</f>
        <v>32690</v>
      </c>
      <c r="L80" s="29" t="n">
        <f aca="false">DATE(LEFT(D80,4),RIGHT(LEFT(D80,6),2),RIGHT(D80,2))</f>
        <v>37437</v>
      </c>
      <c r="M80" s="30" t="n">
        <f aca="false">VLOOKUP(H80,Fuel!$G$24:$I$35,3,FALSE())*(IF(L80&lt;$B$2,0,1))</f>
        <v>1</v>
      </c>
      <c r="N80" s="31" t="n">
        <f aca="false">VLOOKUP(I80,Fuel!$B$24:$D$43,3,FALSE())</f>
        <v>0.0451</v>
      </c>
      <c r="O80" s="32" t="n">
        <f aca="false">M80*F80*(1+N80)</f>
        <v>17500.1995</v>
      </c>
      <c r="P80" s="33" t="n">
        <f aca="false">IF(VLOOKUP(H80,Fuel!$G$24:$I517,2,FALSE())="AB",O80/ABHEAT/28.174,O80/SASKHEAT/28.174)</f>
        <v>16.3934320191702</v>
      </c>
      <c r="Q80" s="34" t="n">
        <f aca="false">M80*F80*N80</f>
        <v>755.1995</v>
      </c>
      <c r="R80" s="35" t="n">
        <f aca="false">IF(VLOOKUP(H80,Fuel!$G$24:$I599,2,FALSE())="AB",Q80/ABHEAT/28.174,Q80/SASKHEAT/28.174)</f>
        <v>0.707438316012418</v>
      </c>
    </row>
    <row r="81" customFormat="false" ht="12.75" hidden="false" customHeight="false" outlineLevel="0" collapsed="false">
      <c r="A81" s="1" t="s">
        <v>160</v>
      </c>
      <c r="B81" s="1" t="n">
        <v>19890913</v>
      </c>
      <c r="C81" s="1" t="n">
        <v>19891001</v>
      </c>
      <c r="D81" s="1" t="n">
        <v>20020930</v>
      </c>
      <c r="E81" s="1" t="s">
        <v>5</v>
      </c>
      <c r="F81" s="1" t="n">
        <v>826</v>
      </c>
      <c r="G81" s="1" t="s">
        <v>161</v>
      </c>
      <c r="H81" s="1" t="s">
        <v>6</v>
      </c>
      <c r="I81" s="1" t="s">
        <v>40</v>
      </c>
      <c r="J81" s="28" t="n">
        <f aca="false">DATE(LEFT(B81,4),RIGHT(LEFT(B81,6),2),RIGHT(B81,2))</f>
        <v>32764</v>
      </c>
      <c r="K81" s="28" t="n">
        <f aca="false">DATE(LEFT(C81,4),RIGHT(LEFT(C81,6),2),RIGHT(C81,2))</f>
        <v>32782</v>
      </c>
      <c r="L81" s="29" t="n">
        <f aca="false">DATE(LEFT(D81,4),RIGHT(LEFT(D81,6),2),RIGHT(D81,2))</f>
        <v>37529</v>
      </c>
      <c r="M81" s="30" t="n">
        <f aca="false">VLOOKUP(H81,Fuel!$G$24:$I$35,3,FALSE())*(IF(L81&lt;$B$2,0,1))</f>
        <v>1</v>
      </c>
      <c r="N81" s="31" t="n">
        <f aca="false">VLOOKUP(I81,Fuel!$B$24:$D$43,3,FALSE())</f>
        <v>0.0451</v>
      </c>
      <c r="O81" s="32" t="n">
        <f aca="false">M81*F81*(1+N81)</f>
        <v>863.2526</v>
      </c>
      <c r="P81" s="33" t="n">
        <f aca="false">IF(VLOOKUP(H81,Fuel!$G$24:$I820,2,FALSE())="AB",O81/ABHEAT/28.174,O81/SASKHEAT/28.174)</f>
        <v>0.808657799213773</v>
      </c>
      <c r="Q81" s="34" t="n">
        <f aca="false">M81*F81*N81</f>
        <v>37.2526</v>
      </c>
      <c r="R81" s="35" t="n">
        <f aca="false">IF(VLOOKUP(H81,Fuel!$G$24:$I589,2,FALSE())="AB",Q81/ABHEAT/28.174,Q81/SASKHEAT/28.174)</f>
        <v>0.0348966287862799</v>
      </c>
    </row>
    <row r="82" customFormat="false" ht="12.75" hidden="false" customHeight="false" outlineLevel="0" collapsed="false">
      <c r="A82" s="1" t="s">
        <v>4</v>
      </c>
      <c r="B82" s="1" t="n">
        <v>19920410</v>
      </c>
      <c r="C82" s="1" t="n">
        <v>19921101</v>
      </c>
      <c r="D82" s="1" t="n">
        <v>20021031</v>
      </c>
      <c r="E82" s="1" t="s">
        <v>5</v>
      </c>
      <c r="F82" s="1" t="n">
        <v>5709</v>
      </c>
      <c r="G82" s="1" t="s">
        <v>162</v>
      </c>
      <c r="H82" s="1" t="s">
        <v>6</v>
      </c>
      <c r="I82" s="1" t="s">
        <v>36</v>
      </c>
      <c r="J82" s="28" t="n">
        <f aca="false">DATE(LEFT(B82,4),RIGHT(LEFT(B82,6),2),RIGHT(B82,2))</f>
        <v>33704</v>
      </c>
      <c r="K82" s="28" t="n">
        <f aca="false">DATE(LEFT(C82,4),RIGHT(LEFT(C82,6),2),RIGHT(C82,2))</f>
        <v>33909</v>
      </c>
      <c r="L82" s="29" t="n">
        <f aca="false">DATE(LEFT(D82,4),RIGHT(LEFT(D82,6),2),RIGHT(D82,2))</f>
        <v>37560</v>
      </c>
      <c r="M82" s="30" t="n">
        <f aca="false">VLOOKUP(H82,Fuel!$G$24:$I$35,3,FALSE())*(IF(L82&lt;$B$2,0,1))</f>
        <v>1</v>
      </c>
      <c r="N82" s="31" t="n">
        <f aca="false">VLOOKUP(I82,Fuel!$B$24:$D$43,3,FALSE())</f>
        <v>0.0451</v>
      </c>
      <c r="O82" s="32" t="n">
        <f aca="false">M82*F82*(1+N82)</f>
        <v>5966.4759</v>
      </c>
      <c r="P82" s="33" t="n">
        <f aca="false">IF(VLOOKUP(H82,Fuel!$G$24:$I748,2,FALSE())="AB",O82/ABHEAT/28.174,O82/SASKHEAT/28.174)</f>
        <v>5.58913725873054</v>
      </c>
      <c r="Q82" s="34" t="n">
        <f aca="false">M82*F82*N82</f>
        <v>257.4759</v>
      </c>
      <c r="R82" s="35" t="n">
        <f aca="false">IF(VLOOKUP(H82,Fuel!$G$24:$I478,2,FALSE())="AB",Q82/ABHEAT/28.174,Q82/SASKHEAT/28.174)</f>
        <v>0.241192316877569</v>
      </c>
    </row>
    <row r="83" customFormat="false" ht="12.75" hidden="false" customHeight="false" outlineLevel="0" collapsed="false">
      <c r="A83" s="1" t="s">
        <v>163</v>
      </c>
      <c r="B83" s="1" t="n">
        <v>19941101</v>
      </c>
      <c r="C83" s="1" t="n">
        <v>19941101</v>
      </c>
      <c r="D83" s="1" t="n">
        <v>20021031</v>
      </c>
      <c r="E83" s="1" t="s">
        <v>5</v>
      </c>
      <c r="F83" s="1" t="n">
        <v>2157</v>
      </c>
      <c r="G83" s="1" t="s">
        <v>164</v>
      </c>
      <c r="H83" s="1" t="s">
        <v>6</v>
      </c>
      <c r="I83" s="1" t="s">
        <v>7</v>
      </c>
      <c r="J83" s="28" t="n">
        <f aca="false">DATE(LEFT(B83,4),RIGHT(LEFT(B83,6),2),RIGHT(B83,2))</f>
        <v>34639</v>
      </c>
      <c r="K83" s="28" t="n">
        <f aca="false">DATE(LEFT(C83,4),RIGHT(LEFT(C83,6),2),RIGHT(C83,2))</f>
        <v>34639</v>
      </c>
      <c r="L83" s="29" t="n">
        <f aca="false">DATE(LEFT(D83,4),RIGHT(LEFT(D83,6),2),RIGHT(D83,2))</f>
        <v>37560</v>
      </c>
      <c r="M83" s="30" t="n">
        <f aca="false">VLOOKUP(H83,Fuel!$G$24:$I$35,3,FALSE())*(IF(L83&lt;$B$2,0,1))</f>
        <v>1</v>
      </c>
      <c r="N83" s="31" t="n">
        <f aca="false">VLOOKUP(I83,Fuel!$B$24:$D$43,3,FALSE())</f>
        <v>0.0232</v>
      </c>
      <c r="O83" s="32" t="n">
        <f aca="false">M83*F83*(1+N83)</f>
        <v>2207.0424</v>
      </c>
      <c r="P83" s="33" t="n">
        <f aca="false">IF(VLOOKUP(H83,Fuel!$G$24:$I543,2,FALSE())="AB",O83/ABHEAT/28.174,O83/SASKHEAT/28.174)</f>
        <v>2.06746211937906</v>
      </c>
      <c r="Q83" s="34" t="n">
        <f aca="false">M83*F83*N83</f>
        <v>50.0424</v>
      </c>
      <c r="R83" s="35" t="n">
        <f aca="false">IF(VLOOKUP(H83,Fuel!$G$24:$I510,2,FALSE())="AB",Q83/ABHEAT/28.174,Q83/SASKHEAT/28.174)</f>
        <v>0.046877561737289</v>
      </c>
    </row>
    <row r="84" customFormat="false" ht="12.75" hidden="false" customHeight="false" outlineLevel="0" collapsed="false">
      <c r="A84" s="1" t="s">
        <v>107</v>
      </c>
      <c r="B84" s="1" t="n">
        <v>19920325</v>
      </c>
      <c r="C84" s="1" t="n">
        <v>19921101</v>
      </c>
      <c r="D84" s="1" t="n">
        <v>20021031</v>
      </c>
      <c r="E84" s="1" t="s">
        <v>5</v>
      </c>
      <c r="F84" s="1" t="n">
        <v>26952</v>
      </c>
      <c r="G84" s="1" t="s">
        <v>165</v>
      </c>
      <c r="H84" s="1" t="s">
        <v>6</v>
      </c>
      <c r="I84" s="1" t="s">
        <v>36</v>
      </c>
      <c r="J84" s="28" t="n">
        <f aca="false">DATE(LEFT(B84,4),RIGHT(LEFT(B84,6),2),RIGHT(B84,2))</f>
        <v>33688</v>
      </c>
      <c r="K84" s="28" t="n">
        <f aca="false">DATE(LEFT(C84,4),RIGHT(LEFT(C84,6),2),RIGHT(C84,2))</f>
        <v>33909</v>
      </c>
      <c r="L84" s="29" t="n">
        <f aca="false">DATE(LEFT(D84,4),RIGHT(LEFT(D84,6),2),RIGHT(D84,2))</f>
        <v>37560</v>
      </c>
      <c r="M84" s="30" t="n">
        <f aca="false">VLOOKUP(H84,Fuel!$G$24:$I$35,3,FALSE())*(IF(L84&lt;$B$2,0,1))</f>
        <v>1</v>
      </c>
      <c r="N84" s="31" t="n">
        <f aca="false">VLOOKUP(I84,Fuel!$B$24:$D$43,3,FALSE())</f>
        <v>0.0451</v>
      </c>
      <c r="O84" s="32" t="n">
        <f aca="false">M84*F84*(1+N84)</f>
        <v>28167.5352</v>
      </c>
      <c r="P84" s="33" t="n">
        <f aca="false">IF(VLOOKUP(H84,Fuel!$G$24:$I709,2,FALSE())="AB",O84/ABHEAT/28.174,O84/SASKHEAT/28.174)</f>
        <v>26.3861319665976</v>
      </c>
      <c r="Q84" s="34" t="n">
        <f aca="false">M84*F84*N84</f>
        <v>1215.5352</v>
      </c>
      <c r="R84" s="35" t="n">
        <f aca="false">IF(VLOOKUP(H84,Fuel!$G$24:$I568,2,FALSE())="AB",Q84/ABHEAT/28.174,Q84/SASKHEAT/28.174)</f>
        <v>1.13866094315716</v>
      </c>
    </row>
    <row r="85" customFormat="false" ht="12.75" hidden="false" customHeight="false" outlineLevel="0" collapsed="false">
      <c r="A85" s="1" t="s">
        <v>107</v>
      </c>
      <c r="B85" s="1" t="n">
        <v>20000413</v>
      </c>
      <c r="C85" s="1" t="n">
        <v>20001101</v>
      </c>
      <c r="D85" s="1" t="n">
        <v>20021031</v>
      </c>
      <c r="E85" s="1" t="s">
        <v>5</v>
      </c>
      <c r="F85" s="1" t="n">
        <v>10000</v>
      </c>
      <c r="G85" s="1" t="s">
        <v>61</v>
      </c>
      <c r="H85" s="1" t="s">
        <v>6</v>
      </c>
      <c r="I85" s="1" t="s">
        <v>36</v>
      </c>
      <c r="J85" s="28" t="n">
        <f aca="false">DATE(LEFT(B85,4),RIGHT(LEFT(B85,6),2),RIGHT(B85,2))</f>
        <v>36629</v>
      </c>
      <c r="K85" s="28" t="n">
        <f aca="false">DATE(LEFT(C85,4),RIGHT(LEFT(C85,6),2),RIGHT(C85,2))</f>
        <v>36831</v>
      </c>
      <c r="L85" s="29" t="n">
        <f aca="false">DATE(LEFT(D85,4),RIGHT(LEFT(D85,6),2),RIGHT(D85,2))</f>
        <v>37560</v>
      </c>
      <c r="M85" s="30" t="n">
        <f aca="false">VLOOKUP(H85,Fuel!$G$24:$I$35,3,FALSE())*(IF(L85&lt;$B$2,0,1))</f>
        <v>1</v>
      </c>
      <c r="N85" s="31" t="n">
        <f aca="false">VLOOKUP(I85,Fuel!$B$24:$D$43,3,FALSE())</f>
        <v>0.0451</v>
      </c>
      <c r="O85" s="32" t="n">
        <f aca="false">M85*F85*(1+N85)</f>
        <v>10451</v>
      </c>
      <c r="P85" s="33" t="n">
        <f aca="false">IF(VLOOKUP(H85,Fuel!$G$24:$I755,2,FALSE())="AB",O85/ABHEAT/28.174,O85/SASKHEAT/28.174)</f>
        <v>9.79004599532412</v>
      </c>
      <c r="Q85" s="34" t="n">
        <f aca="false">M85*F85*N85</f>
        <v>451</v>
      </c>
      <c r="R85" s="35" t="n">
        <f aca="false">IF(VLOOKUP(H85,Fuel!$G$24:$I575,2,FALSE())="AB",Q85/ABHEAT/28.174,Q85/SASKHEAT/28.174)</f>
        <v>0.422477346080871</v>
      </c>
    </row>
    <row r="86" customFormat="false" ht="12.75" hidden="false" customHeight="false" outlineLevel="0" collapsed="false">
      <c r="A86" s="1" t="s">
        <v>107</v>
      </c>
      <c r="B86" s="1" t="n">
        <v>20000621</v>
      </c>
      <c r="C86" s="1" t="n">
        <v>20001101</v>
      </c>
      <c r="D86" s="1" t="n">
        <v>20021031</v>
      </c>
      <c r="E86" s="1" t="s">
        <v>5</v>
      </c>
      <c r="F86" s="1" t="n">
        <v>4013</v>
      </c>
      <c r="G86" s="1" t="s">
        <v>166</v>
      </c>
      <c r="H86" s="1" t="s">
        <v>6</v>
      </c>
      <c r="I86" s="1" t="s">
        <v>36</v>
      </c>
      <c r="J86" s="28" t="n">
        <f aca="false">DATE(LEFT(B86,4),RIGHT(LEFT(B86,6),2),RIGHT(B86,2))</f>
        <v>36698</v>
      </c>
      <c r="K86" s="28" t="n">
        <f aca="false">DATE(LEFT(C86,4),RIGHT(LEFT(C86,6),2),RIGHT(C86,2))</f>
        <v>36831</v>
      </c>
      <c r="L86" s="29" t="n">
        <f aca="false">DATE(LEFT(D86,4),RIGHT(LEFT(D86,6),2),RIGHT(D86,2))</f>
        <v>37560</v>
      </c>
      <c r="M86" s="30" t="n">
        <f aca="false">VLOOKUP(H86,Fuel!$G$24:$I$35,3,FALSE())*(IF(L86&lt;$B$2,0,1))</f>
        <v>1</v>
      </c>
      <c r="N86" s="31" t="n">
        <f aca="false">VLOOKUP(I86,Fuel!$B$24:$D$43,3,FALSE())</f>
        <v>0.0451</v>
      </c>
      <c r="O86" s="32" t="n">
        <f aca="false">M86*F86*(1+N86)</f>
        <v>4193.9863</v>
      </c>
      <c r="P86" s="33" t="n">
        <f aca="false">IF(VLOOKUP(H86,Fuel!$G$24:$I644,2,FALSE())="AB",O86/ABHEAT/28.174,O86/SASKHEAT/28.174)</f>
        <v>3.92874545792357</v>
      </c>
      <c r="Q86" s="34" t="n">
        <f aca="false">M86*F86*N86</f>
        <v>180.9863</v>
      </c>
      <c r="R86" s="35" t="n">
        <f aca="false">IF(VLOOKUP(H86,Fuel!$G$24:$I576,2,FALSE())="AB",Q86/ABHEAT/28.174,Q86/SASKHEAT/28.174)</f>
        <v>0.169540158982253</v>
      </c>
    </row>
    <row r="87" customFormat="false" ht="12.75" hidden="false" customHeight="false" outlineLevel="0" collapsed="false">
      <c r="A87" s="1" t="s">
        <v>167</v>
      </c>
      <c r="B87" s="1" t="n">
        <v>19991027</v>
      </c>
      <c r="C87" s="1" t="n">
        <v>19991101</v>
      </c>
      <c r="D87" s="1" t="n">
        <v>20021031</v>
      </c>
      <c r="E87" s="1" t="s">
        <v>5</v>
      </c>
      <c r="F87" s="1" t="n">
        <v>34</v>
      </c>
      <c r="G87" s="1" t="s">
        <v>168</v>
      </c>
      <c r="H87" s="1" t="s">
        <v>6</v>
      </c>
      <c r="I87" s="1" t="s">
        <v>169</v>
      </c>
      <c r="J87" s="28" t="n">
        <f aca="false">DATE(LEFT(B87,4),RIGHT(LEFT(B87,6),2),RIGHT(B87,2))</f>
        <v>36460</v>
      </c>
      <c r="K87" s="28" t="n">
        <f aca="false">DATE(LEFT(C87,4),RIGHT(LEFT(C87,6),2),RIGHT(C87,2))</f>
        <v>36465</v>
      </c>
      <c r="L87" s="29" t="n">
        <f aca="false">DATE(LEFT(D87,4),RIGHT(LEFT(D87,6),2),RIGHT(D87,2))</f>
        <v>37560</v>
      </c>
      <c r="M87" s="30" t="n">
        <f aca="false">VLOOKUP(H87,Fuel!$G$24:$I$35,3,FALSE())*(IF(L87&lt;$B$2,0,1))</f>
        <v>1</v>
      </c>
      <c r="N87" s="31" t="n">
        <f aca="false">VLOOKUP(I87,Fuel!$B$24:$D$43,3,FALSE())</f>
        <v>0.047</v>
      </c>
      <c r="O87" s="32" t="n">
        <f aca="false">M87*F87*(1+N87)</f>
        <v>35.598</v>
      </c>
      <c r="P87" s="33" t="n">
        <f aca="false">IF(VLOOKUP(H87,Fuel!$G$24:$I813,2,FALSE())="AB",O87/ABHEAT/28.174,O87/SASKHEAT/28.174)</f>
        <v>0.0333466708775761</v>
      </c>
      <c r="Q87" s="34" t="n">
        <f aca="false">M87*F87*N87</f>
        <v>1.598</v>
      </c>
      <c r="R87" s="35" t="n">
        <f aca="false">IF(VLOOKUP(H87,Fuel!$G$24:$I632,2,FALSE())="AB",Q87/ABHEAT/28.174,Q87/SASKHEAT/28.174)</f>
        <v>0.00149693747014907</v>
      </c>
    </row>
    <row r="88" customFormat="false" ht="12.75" hidden="false" customHeight="false" outlineLevel="0" collapsed="false">
      <c r="A88" s="1" t="s">
        <v>170</v>
      </c>
      <c r="B88" s="1" t="n">
        <v>19991013</v>
      </c>
      <c r="C88" s="1" t="n">
        <v>19991101</v>
      </c>
      <c r="D88" s="1" t="n">
        <v>20021031</v>
      </c>
      <c r="E88" s="1" t="s">
        <v>5</v>
      </c>
      <c r="F88" s="1" t="n">
        <v>41</v>
      </c>
      <c r="G88" s="1" t="s">
        <v>171</v>
      </c>
      <c r="H88" s="1" t="s">
        <v>6</v>
      </c>
      <c r="I88" s="1" t="s">
        <v>169</v>
      </c>
      <c r="J88" s="28" t="n">
        <f aca="false">DATE(LEFT(B88,4),RIGHT(LEFT(B88,6),2),RIGHT(B88,2))</f>
        <v>36446</v>
      </c>
      <c r="K88" s="28" t="n">
        <f aca="false">DATE(LEFT(C88,4),RIGHT(LEFT(C88,6),2),RIGHT(C88,2))</f>
        <v>36465</v>
      </c>
      <c r="L88" s="29" t="n">
        <f aca="false">DATE(LEFT(D88,4),RIGHT(LEFT(D88,6),2),RIGHT(D88,2))</f>
        <v>37560</v>
      </c>
      <c r="M88" s="30" t="n">
        <f aca="false">VLOOKUP(H88,Fuel!$G$24:$I$35,3,FALSE())*(IF(L88&lt;$B$2,0,1))</f>
        <v>1</v>
      </c>
      <c r="N88" s="31" t="n">
        <f aca="false">VLOOKUP(I88,Fuel!$B$24:$D$43,3,FALSE())</f>
        <v>0.047</v>
      </c>
      <c r="O88" s="32" t="n">
        <f aca="false">M88*F88*(1+N88)</f>
        <v>42.927</v>
      </c>
      <c r="P88" s="33" t="n">
        <f aca="false">IF(VLOOKUP(H88,Fuel!$G$24:$I740,2,FALSE())="AB",O88/ABHEAT/28.174,O88/SASKHEAT/28.174)</f>
        <v>0.0402121619406065</v>
      </c>
      <c r="Q88" s="34" t="n">
        <f aca="false">M88*F88*N88</f>
        <v>1.927</v>
      </c>
      <c r="R88" s="35" t="n">
        <f aca="false">IF(VLOOKUP(H88,Fuel!$G$24:$I633,2,FALSE())="AB",Q88/ABHEAT/28.174,Q88/SASKHEAT/28.174)</f>
        <v>0.00180513047870917</v>
      </c>
    </row>
    <row r="89" customFormat="false" ht="12.75" hidden="false" customHeight="false" outlineLevel="0" collapsed="false">
      <c r="A89" s="1" t="s">
        <v>172</v>
      </c>
      <c r="B89" s="1" t="n">
        <v>19991028</v>
      </c>
      <c r="C89" s="1" t="n">
        <v>19991101</v>
      </c>
      <c r="D89" s="1" t="n">
        <v>20021031</v>
      </c>
      <c r="E89" s="1" t="s">
        <v>5</v>
      </c>
      <c r="F89" s="1" t="n">
        <v>4591</v>
      </c>
      <c r="G89" s="1" t="s">
        <v>173</v>
      </c>
      <c r="H89" s="1" t="s">
        <v>6</v>
      </c>
      <c r="I89" s="1" t="s">
        <v>169</v>
      </c>
      <c r="J89" s="28" t="n">
        <f aca="false">DATE(LEFT(B89,4),RIGHT(LEFT(B89,6),2),RIGHT(B89,2))</f>
        <v>36461</v>
      </c>
      <c r="K89" s="28" t="n">
        <f aca="false">DATE(LEFT(C89,4),RIGHT(LEFT(C89,6),2),RIGHT(C89,2))</f>
        <v>36465</v>
      </c>
      <c r="L89" s="29" t="n">
        <f aca="false">DATE(LEFT(D89,4),RIGHT(LEFT(D89,6),2),RIGHT(D89,2))</f>
        <v>37560</v>
      </c>
      <c r="M89" s="30" t="n">
        <f aca="false">VLOOKUP(H89,Fuel!$G$24:$I$35,3,FALSE())*(IF(L89&lt;$B$2,0,1))</f>
        <v>1</v>
      </c>
      <c r="N89" s="31" t="n">
        <f aca="false">VLOOKUP(I89,Fuel!$B$24:$D$43,3,FALSE())</f>
        <v>0.047</v>
      </c>
      <c r="O89" s="32" t="n">
        <f aca="false">M89*F89*(1+N89)</f>
        <v>4806.777</v>
      </c>
      <c r="P89" s="33" t="n">
        <f aca="false">IF(VLOOKUP(H89,Fuel!$G$24:$I747,2,FALSE())="AB",O89/ABHEAT/28.174,O89/SASKHEAT/28.174)</f>
        <v>4.50278135291035</v>
      </c>
      <c r="Q89" s="34" t="n">
        <f aca="false">M89*F89*N89</f>
        <v>215.777</v>
      </c>
      <c r="R89" s="35" t="n">
        <f aca="false">IF(VLOOKUP(H89,Fuel!$G$24:$I635,2,FALSE())="AB",Q89/ABHEAT/28.174,Q89/SASKHEAT/28.174)</f>
        <v>0.202130586042776</v>
      </c>
    </row>
    <row r="90" customFormat="false" ht="12.75" hidden="false" customHeight="false" outlineLevel="0" collapsed="false">
      <c r="A90" s="1" t="s">
        <v>174</v>
      </c>
      <c r="B90" s="1" t="n">
        <v>20000629</v>
      </c>
      <c r="C90" s="1" t="n">
        <v>20000701</v>
      </c>
      <c r="D90" s="1" t="n">
        <v>20021031</v>
      </c>
      <c r="E90" s="1" t="s">
        <v>5</v>
      </c>
      <c r="F90" s="1" t="n">
        <v>1212</v>
      </c>
      <c r="G90" s="1" t="s">
        <v>175</v>
      </c>
      <c r="H90" s="1" t="s">
        <v>6</v>
      </c>
      <c r="I90" s="1" t="s">
        <v>176</v>
      </c>
      <c r="J90" s="28" t="n">
        <f aca="false">DATE(LEFT(B90,4),RIGHT(LEFT(B90,6),2),RIGHT(B90,2))</f>
        <v>36706</v>
      </c>
      <c r="K90" s="28" t="n">
        <f aca="false">DATE(LEFT(C90,4),RIGHT(LEFT(C90,6),2),RIGHT(C90,2))</f>
        <v>36708</v>
      </c>
      <c r="L90" s="29" t="n">
        <f aca="false">DATE(LEFT(D90,4),RIGHT(LEFT(D90,6),2),RIGHT(D90,2))</f>
        <v>37560</v>
      </c>
      <c r="M90" s="30" t="n">
        <f aca="false">VLOOKUP(H90,Fuel!$G$24:$I$35,3,FALSE())*(IF(L90&lt;$B$2,0,1))</f>
        <v>1</v>
      </c>
      <c r="N90" s="31" t="n">
        <f aca="false">VLOOKUP(I90,Fuel!$B$24:$D$43,3,FALSE())</f>
        <v>0.0467</v>
      </c>
      <c r="O90" s="32" t="n">
        <f aca="false">M90*F90*(1+N90)</f>
        <v>1268.6004</v>
      </c>
      <c r="P90" s="33" t="n">
        <f aca="false">IF(VLOOKUP(H90,Fuel!$G$24:$I706,2,FALSE())="AB",O90/ABHEAT/28.174,O90/SASKHEAT/28.174)</f>
        <v>1.18837013354574</v>
      </c>
      <c r="Q90" s="34" t="n">
        <f aca="false">M90*F90*N90</f>
        <v>56.6004</v>
      </c>
      <c r="R90" s="35" t="n">
        <f aca="false">IF(VLOOKUP(H90,Fuel!$G$24:$I639,2,FALSE())="AB",Q90/ABHEAT/28.174,Q90/SASKHEAT/28.174)</f>
        <v>0.0530208132574628</v>
      </c>
    </row>
    <row r="91" customFormat="false" ht="12.75" hidden="false" customHeight="false" outlineLevel="0" collapsed="false">
      <c r="A91" s="1" t="s">
        <v>177</v>
      </c>
      <c r="B91" s="1" t="n">
        <v>19920826</v>
      </c>
      <c r="C91" s="1" t="n">
        <v>19920901</v>
      </c>
      <c r="D91" s="1" t="n">
        <v>20021031</v>
      </c>
      <c r="E91" s="1" t="s">
        <v>5</v>
      </c>
      <c r="F91" s="1" t="n">
        <v>81021</v>
      </c>
      <c r="G91" s="1" t="s">
        <v>178</v>
      </c>
      <c r="H91" s="1" t="s">
        <v>6</v>
      </c>
      <c r="I91" s="1" t="s">
        <v>176</v>
      </c>
      <c r="J91" s="28" t="n">
        <f aca="false">DATE(LEFT(B91,4),RIGHT(LEFT(B91,6),2),RIGHT(B91,2))</f>
        <v>33842</v>
      </c>
      <c r="K91" s="28" t="n">
        <f aca="false">DATE(LEFT(C91,4),RIGHT(LEFT(C91,6),2),RIGHT(C91,2))</f>
        <v>33848</v>
      </c>
      <c r="L91" s="29" t="n">
        <f aca="false">DATE(LEFT(D91,4),RIGHT(LEFT(D91,6),2),RIGHT(D91,2))</f>
        <v>37560</v>
      </c>
      <c r="M91" s="30" t="n">
        <f aca="false">VLOOKUP(H91,Fuel!$G$24:$I$35,3,FALSE())*(IF(L91&lt;$B$2,0,1))</f>
        <v>1</v>
      </c>
      <c r="N91" s="31" t="n">
        <f aca="false">VLOOKUP(I91,Fuel!$B$24:$D$43,3,FALSE())</f>
        <v>0.0467</v>
      </c>
      <c r="O91" s="32" t="n">
        <f aca="false">M91*F91*(1+N91)</f>
        <v>84804.6807</v>
      </c>
      <c r="P91" s="33" t="n">
        <f aca="false">IF(VLOOKUP(H91,Fuel!$G$24:$I769,2,FALSE())="AB",O91/ABHEAT/28.174,O91/SASKHEAT/28.174)</f>
        <v>79.4413668234404</v>
      </c>
      <c r="Q91" s="34" t="n">
        <f aca="false">M91*F91*N91</f>
        <v>3783.6807</v>
      </c>
      <c r="R91" s="35" t="n">
        <f aca="false">IF(VLOOKUP(H91,Fuel!$G$24:$I663,2,FALSE())="AB",Q91/ABHEAT/28.174,Q91/SASKHEAT/28.174)</f>
        <v>3.54438887040668</v>
      </c>
    </row>
    <row r="92" customFormat="false" ht="12.75" hidden="false" customHeight="false" outlineLevel="0" collapsed="false">
      <c r="A92" s="1" t="s">
        <v>179</v>
      </c>
      <c r="B92" s="1" t="n">
        <v>19991019</v>
      </c>
      <c r="C92" s="1" t="n">
        <v>19991101</v>
      </c>
      <c r="D92" s="1" t="n">
        <v>20021031</v>
      </c>
      <c r="E92" s="1" t="s">
        <v>5</v>
      </c>
      <c r="F92" s="1" t="n">
        <v>19</v>
      </c>
      <c r="G92" s="1" t="s">
        <v>180</v>
      </c>
      <c r="H92" s="1" t="s">
        <v>6</v>
      </c>
      <c r="I92" s="1" t="s">
        <v>169</v>
      </c>
      <c r="J92" s="28" t="n">
        <f aca="false">DATE(LEFT(B92,4),RIGHT(LEFT(B92,6),2),RIGHT(B92,2))</f>
        <v>36452</v>
      </c>
      <c r="K92" s="28" t="n">
        <f aca="false">DATE(LEFT(C92,4),RIGHT(LEFT(C92,6),2),RIGHT(C92,2))</f>
        <v>36465</v>
      </c>
      <c r="L92" s="29" t="n">
        <f aca="false">DATE(LEFT(D92,4),RIGHT(LEFT(D92,6),2),RIGHT(D92,2))</f>
        <v>37560</v>
      </c>
      <c r="M92" s="30" t="n">
        <f aca="false">VLOOKUP(H92,Fuel!$G$24:$I$35,3,FALSE())*(IF(L92&lt;$B$2,0,1))</f>
        <v>1</v>
      </c>
      <c r="N92" s="31" t="n">
        <f aca="false">VLOOKUP(I92,Fuel!$B$24:$D$43,3,FALSE())</f>
        <v>0.047</v>
      </c>
      <c r="O92" s="32" t="n">
        <f aca="false">M92*F92*(1+N92)</f>
        <v>19.893</v>
      </c>
      <c r="P92" s="33" t="n">
        <f aca="false">IF(VLOOKUP(H92,Fuel!$G$24:$I697,2,FALSE())="AB",O92/ABHEAT/28.174,O92/SASKHEAT/28.174)</f>
        <v>0.0186349043139396</v>
      </c>
      <c r="Q92" s="34" t="n">
        <f aca="false">M92*F92*N92</f>
        <v>0.893</v>
      </c>
      <c r="R92" s="35" t="n">
        <f aca="false">IF(VLOOKUP(H92,Fuel!$G$24:$I665,2,FALSE())="AB",Q92/ABHEAT/28.174,Q92/SASKHEAT/28.174)</f>
        <v>0.000836523880377422</v>
      </c>
    </row>
    <row r="93" customFormat="false" ht="12.75" hidden="false" customHeight="false" outlineLevel="0" collapsed="false">
      <c r="A93" s="1" t="s">
        <v>51</v>
      </c>
      <c r="B93" s="1" t="n">
        <v>19990801</v>
      </c>
      <c r="C93" s="1" t="n">
        <v>19990801</v>
      </c>
      <c r="D93" s="1" t="n">
        <v>20021031</v>
      </c>
      <c r="E93" s="1" t="s">
        <v>5</v>
      </c>
      <c r="F93" s="1" t="n">
        <v>0</v>
      </c>
      <c r="G93" s="1" t="s">
        <v>72</v>
      </c>
      <c r="H93" s="1" t="s">
        <v>6</v>
      </c>
      <c r="I93" s="1" t="s">
        <v>176</v>
      </c>
      <c r="J93" s="28" t="n">
        <f aca="false">DATE(LEFT(B93,4),RIGHT(LEFT(B93,6),2),RIGHT(B93,2))</f>
        <v>36373</v>
      </c>
      <c r="K93" s="28" t="n">
        <f aca="false">DATE(LEFT(C93,4),RIGHT(LEFT(C93,6),2),RIGHT(C93,2))</f>
        <v>36373</v>
      </c>
      <c r="L93" s="29" t="n">
        <f aca="false">DATE(LEFT(D93,4),RIGHT(LEFT(D93,6),2),RIGHT(D93,2))</f>
        <v>37560</v>
      </c>
      <c r="M93" s="30" t="n">
        <f aca="false">VLOOKUP(H93,Fuel!$G$24:$I$35,3,FALSE())*(IF(L93&lt;$B$2,0,1))</f>
        <v>1</v>
      </c>
      <c r="N93" s="31" t="n">
        <f aca="false">VLOOKUP(I93,Fuel!$B$24:$D$43,3,FALSE())</f>
        <v>0.0467</v>
      </c>
      <c r="O93" s="32" t="n">
        <f aca="false">M93*F93*(1+N93)</f>
        <v>0</v>
      </c>
      <c r="P93" s="33" t="n">
        <f aca="false">IF(VLOOKUP(H93,Fuel!$G$24:$I661,2,FALSE())="AB",O93/ABHEAT/28.174,O93/SASKHEAT/28.174)</f>
        <v>0</v>
      </c>
      <c r="Q93" s="34" t="n">
        <f aca="false">M93*F93*N93</f>
        <v>0</v>
      </c>
      <c r="R93" s="35" t="n">
        <f aca="false">IF(VLOOKUP(H93,Fuel!$G$24:$I697,2,FALSE())="AB",Q93/ABHEAT/28.174,Q93/SASKHEAT/28.174)</f>
        <v>0</v>
      </c>
    </row>
    <row r="94" customFormat="false" ht="12.75" hidden="false" customHeight="false" outlineLevel="0" collapsed="false">
      <c r="A94" s="1" t="s">
        <v>54</v>
      </c>
      <c r="B94" s="1" t="n">
        <v>19931130</v>
      </c>
      <c r="C94" s="1" t="n">
        <v>19941101</v>
      </c>
      <c r="D94" s="1" t="n">
        <v>20021031</v>
      </c>
      <c r="E94" s="1" t="s">
        <v>5</v>
      </c>
      <c r="F94" s="1" t="n">
        <v>4536</v>
      </c>
      <c r="G94" s="1" t="s">
        <v>181</v>
      </c>
      <c r="H94" s="1" t="s">
        <v>6</v>
      </c>
      <c r="I94" s="1" t="s">
        <v>176</v>
      </c>
      <c r="J94" s="28" t="n">
        <f aca="false">DATE(LEFT(B94,4),RIGHT(LEFT(B94,6),2),RIGHT(B94,2))</f>
        <v>34303</v>
      </c>
      <c r="K94" s="28" t="n">
        <f aca="false">DATE(LEFT(C94,4),RIGHT(LEFT(C94,6),2),RIGHT(C94,2))</f>
        <v>34639</v>
      </c>
      <c r="L94" s="29" t="n">
        <f aca="false">DATE(LEFT(D94,4),RIGHT(LEFT(D94,6),2),RIGHT(D94,2))</f>
        <v>37560</v>
      </c>
      <c r="M94" s="30" t="n">
        <f aca="false">VLOOKUP(H94,Fuel!$G$24:$I$35,3,FALSE())*(IF(L94&lt;$B$2,0,1))</f>
        <v>1</v>
      </c>
      <c r="N94" s="31" t="n">
        <f aca="false">VLOOKUP(I94,Fuel!$B$24:$D$43,3,FALSE())</f>
        <v>0.0467</v>
      </c>
      <c r="O94" s="32" t="n">
        <f aca="false">M94*F94*(1+N94)</f>
        <v>4747.8312</v>
      </c>
      <c r="P94" s="33" t="n">
        <f aca="false">IF(VLOOKUP(H94,Fuel!$G$24:$I687,2,FALSE())="AB",O94/ABHEAT/28.174,O94/SASKHEAT/28.174)</f>
        <v>4.4475634701019</v>
      </c>
      <c r="Q94" s="34" t="n">
        <f aca="false">M94*F94*N94</f>
        <v>211.8312</v>
      </c>
      <c r="R94" s="35" t="n">
        <f aca="false">IF(VLOOKUP(H94,Fuel!$G$24:$I705,2,FALSE())="AB",Q94/ABHEAT/28.174,Q94/SASKHEAT/28.174)</f>
        <v>0.198434330805158</v>
      </c>
    </row>
    <row r="95" customFormat="false" ht="12.75" hidden="false" customHeight="false" outlineLevel="0" collapsed="false">
      <c r="A95" s="1" t="s">
        <v>54</v>
      </c>
      <c r="B95" s="1" t="n">
        <v>19940630</v>
      </c>
      <c r="C95" s="1" t="n">
        <v>19941101</v>
      </c>
      <c r="D95" s="1" t="n">
        <v>20021031</v>
      </c>
      <c r="E95" s="1" t="s">
        <v>5</v>
      </c>
      <c r="F95" s="1" t="n">
        <v>15309</v>
      </c>
      <c r="G95" s="1" t="s">
        <v>182</v>
      </c>
      <c r="H95" s="1" t="s">
        <v>6</v>
      </c>
      <c r="I95" s="1" t="s">
        <v>176</v>
      </c>
      <c r="J95" s="28" t="n">
        <f aca="false">DATE(LEFT(B95,4),RIGHT(LEFT(B95,6),2),RIGHT(B95,2))</f>
        <v>34515</v>
      </c>
      <c r="K95" s="28" t="n">
        <f aca="false">DATE(LEFT(C95,4),RIGHT(LEFT(C95,6),2),RIGHT(C95,2))</f>
        <v>34639</v>
      </c>
      <c r="L95" s="29" t="n">
        <f aca="false">DATE(LEFT(D95,4),RIGHT(LEFT(D95,6),2),RIGHT(D95,2))</f>
        <v>37560</v>
      </c>
      <c r="M95" s="30" t="n">
        <f aca="false">VLOOKUP(H95,Fuel!$G$24:$I$35,3,FALSE())*(IF(L95&lt;$B$2,0,1))</f>
        <v>1</v>
      </c>
      <c r="N95" s="31" t="n">
        <f aca="false">VLOOKUP(I95,Fuel!$B$24:$D$43,3,FALSE())</f>
        <v>0.0467</v>
      </c>
      <c r="O95" s="32" t="n">
        <f aca="false">M95*F95*(1+N95)</f>
        <v>16023.9303</v>
      </c>
      <c r="P95" s="33" t="n">
        <f aca="false">IF(VLOOKUP(H95,Fuel!$G$24:$I493,2,FALSE())="AB",O95/ABHEAT/28.174,O95/SASKHEAT/28.174)</f>
        <v>15.0105267115939</v>
      </c>
      <c r="Q95" s="34" t="n">
        <f aca="false">M95*F95*N95</f>
        <v>714.9303</v>
      </c>
      <c r="R95" s="35" t="n">
        <f aca="false">IF(VLOOKUP(H95,Fuel!$G$24:$I706,2,FALSE())="AB",Q95/ABHEAT/28.174,Q95/SASKHEAT/28.174)</f>
        <v>0.669715866467407</v>
      </c>
    </row>
    <row r="96" customFormat="false" ht="12.75" hidden="false" customHeight="false" outlineLevel="0" collapsed="false">
      <c r="A96" s="1" t="s">
        <v>54</v>
      </c>
      <c r="B96" s="1" t="n">
        <v>19950811</v>
      </c>
      <c r="C96" s="1" t="n">
        <v>19951101</v>
      </c>
      <c r="D96" s="1" t="n">
        <v>20021031</v>
      </c>
      <c r="E96" s="1" t="s">
        <v>5</v>
      </c>
      <c r="F96" s="1" t="n">
        <v>10782</v>
      </c>
      <c r="G96" s="1" t="s">
        <v>120</v>
      </c>
      <c r="H96" s="1" t="s">
        <v>6</v>
      </c>
      <c r="I96" s="1" t="s">
        <v>62</v>
      </c>
      <c r="J96" s="28" t="n">
        <f aca="false">DATE(LEFT(B96,4),RIGHT(LEFT(B96,6),2),RIGHT(B96,2))</f>
        <v>34922</v>
      </c>
      <c r="K96" s="28" t="n">
        <f aca="false">DATE(LEFT(C96,4),RIGHT(LEFT(C96,6),2),RIGHT(C96,2))</f>
        <v>35004</v>
      </c>
      <c r="L96" s="29" t="n">
        <f aca="false">DATE(LEFT(D96,4),RIGHT(LEFT(D96,6),2),RIGHT(D96,2))</f>
        <v>37560</v>
      </c>
      <c r="M96" s="30" t="n">
        <f aca="false">VLOOKUP(H96,Fuel!$G$24:$I$35,3,FALSE())*(IF(L96&lt;$B$2,0,1))</f>
        <v>1</v>
      </c>
      <c r="N96" s="31" t="n">
        <f aca="false">VLOOKUP(I96,Fuel!$B$24:$D$43,3,FALSE())</f>
        <v>0.0508</v>
      </c>
      <c r="O96" s="32" t="n">
        <f aca="false">M96*F96*(1+N96)</f>
        <v>11329.7256</v>
      </c>
      <c r="P96" s="33" t="n">
        <f aca="false">IF(VLOOKUP(H96,Fuel!$G$24:$I832,2,FALSE())="AB",O96/ABHEAT/28.174,O96/SASKHEAT/28.174)</f>
        <v>10.6131982335089</v>
      </c>
      <c r="Q96" s="34" t="n">
        <f aca="false">M96*F96*N96</f>
        <v>547.7256</v>
      </c>
      <c r="R96" s="35" t="n">
        <f aca="false">IF(VLOOKUP(H96,Fuel!$G$24:$I709,2,FALSE())="AB",Q96/ABHEAT/28.174,Q96/SASKHEAT/28.174)</f>
        <v>0.513085715894795</v>
      </c>
    </row>
    <row r="97" customFormat="false" ht="12.75" hidden="false" customHeight="false" outlineLevel="0" collapsed="false">
      <c r="A97" s="1" t="s">
        <v>41</v>
      </c>
      <c r="B97" s="1" t="n">
        <v>19990604</v>
      </c>
      <c r="C97" s="1" t="n">
        <v>19990604</v>
      </c>
      <c r="D97" s="1" t="n">
        <v>20021031</v>
      </c>
      <c r="E97" s="1" t="s">
        <v>5</v>
      </c>
      <c r="F97" s="1" t="n">
        <v>0</v>
      </c>
      <c r="G97" s="1" t="s">
        <v>72</v>
      </c>
      <c r="H97" s="1" t="s">
        <v>6</v>
      </c>
      <c r="I97" s="1" t="s">
        <v>176</v>
      </c>
      <c r="J97" s="28" t="n">
        <f aca="false">DATE(LEFT(B97,4),RIGHT(LEFT(B97,6),2),RIGHT(B97,2))</f>
        <v>36315</v>
      </c>
      <c r="K97" s="28" t="n">
        <f aca="false">DATE(LEFT(C97,4),RIGHT(LEFT(C97,6),2),RIGHT(C97,2))</f>
        <v>36315</v>
      </c>
      <c r="L97" s="29" t="n">
        <f aca="false">DATE(LEFT(D97,4),RIGHT(LEFT(D97,6),2),RIGHT(D97,2))</f>
        <v>37560</v>
      </c>
      <c r="M97" s="30" t="n">
        <f aca="false">VLOOKUP(H97,Fuel!$G$24:$I$35,3,FALSE())*(IF(L97&lt;$B$2,0,1))</f>
        <v>1</v>
      </c>
      <c r="N97" s="31" t="n">
        <f aca="false">VLOOKUP(I97,Fuel!$B$24:$D$43,3,FALSE())</f>
        <v>0.0467</v>
      </c>
      <c r="O97" s="32" t="n">
        <f aca="false">M97*F97*(1+N97)</f>
        <v>0</v>
      </c>
      <c r="P97" s="33" t="n">
        <f aca="false">IF(VLOOKUP(H97,Fuel!$G$24:$I694,2,FALSE())="AB",O97/ABHEAT/28.174,O97/SASKHEAT/28.174)</f>
        <v>0</v>
      </c>
      <c r="Q97" s="34" t="n">
        <f aca="false">M97*F97*N97</f>
        <v>0</v>
      </c>
      <c r="R97" s="35" t="n">
        <f aca="false">IF(VLOOKUP(H97,Fuel!$G$24:$I731,2,FALSE())="AB",Q97/ABHEAT/28.174,Q97/SASKHEAT/28.174)</f>
        <v>0</v>
      </c>
    </row>
    <row r="98" customFormat="false" ht="12.75" hidden="false" customHeight="false" outlineLevel="0" collapsed="false">
      <c r="A98" s="1" t="s">
        <v>34</v>
      </c>
      <c r="B98" s="1" t="n">
        <v>19940204</v>
      </c>
      <c r="C98" s="1" t="n">
        <v>19940201</v>
      </c>
      <c r="D98" s="1" t="n">
        <v>20021031</v>
      </c>
      <c r="E98" s="1" t="s">
        <v>5</v>
      </c>
      <c r="F98" s="1" t="n">
        <v>15941</v>
      </c>
      <c r="G98" s="1" t="s">
        <v>183</v>
      </c>
      <c r="H98" s="1" t="s">
        <v>6</v>
      </c>
      <c r="I98" s="1" t="s">
        <v>176</v>
      </c>
      <c r="J98" s="28" t="n">
        <f aca="false">DATE(LEFT(B98,4),RIGHT(LEFT(B98,6),2),RIGHT(B98,2))</f>
        <v>34369</v>
      </c>
      <c r="K98" s="28" t="n">
        <f aca="false">DATE(LEFT(C98,4),RIGHT(LEFT(C98,6),2),RIGHT(C98,2))</f>
        <v>34366</v>
      </c>
      <c r="L98" s="29" t="n">
        <f aca="false">DATE(LEFT(D98,4),RIGHT(LEFT(D98,6),2),RIGHT(D98,2))</f>
        <v>37560</v>
      </c>
      <c r="M98" s="30" t="n">
        <f aca="false">VLOOKUP(H98,Fuel!$G$24:$I$35,3,FALSE())*(IF(L98&lt;$B$2,0,1))</f>
        <v>1</v>
      </c>
      <c r="N98" s="31" t="n">
        <f aca="false">VLOOKUP(I98,Fuel!$B$24:$D$43,3,FALSE())</f>
        <v>0.0467</v>
      </c>
      <c r="O98" s="32" t="n">
        <f aca="false">M98*F98*(1+N98)</f>
        <v>16685.4447</v>
      </c>
      <c r="P98" s="33" t="n">
        <f aca="false">IF(VLOOKUP(H98,Fuel!$G$24:$I765,2,FALSE())="AB",O98/ABHEAT/28.174,O98/SASKHEAT/28.174)</f>
        <v>15.6302048670402</v>
      </c>
      <c r="Q98" s="34" t="n">
        <f aca="false">M98*F98*N98</f>
        <v>744.4447</v>
      </c>
      <c r="R98" s="35" t="n">
        <f aca="false">IF(VLOOKUP(H98,Fuel!$G$24:$I735,2,FALSE())="AB",Q98/ABHEAT/28.174,Q98/SASKHEAT/28.174)</f>
        <v>0.69736368328153</v>
      </c>
    </row>
    <row r="99" customFormat="false" ht="12.75" hidden="false" customHeight="false" outlineLevel="0" collapsed="false">
      <c r="A99" s="1" t="s">
        <v>34</v>
      </c>
      <c r="B99" s="1" t="n">
        <v>19880920</v>
      </c>
      <c r="C99" s="1" t="n">
        <v>19881118</v>
      </c>
      <c r="D99" s="1" t="n">
        <v>20021031</v>
      </c>
      <c r="E99" s="1" t="s">
        <v>5</v>
      </c>
      <c r="F99" s="1" t="n">
        <v>0</v>
      </c>
      <c r="G99" s="1" t="s">
        <v>72</v>
      </c>
      <c r="H99" s="1" t="s">
        <v>6</v>
      </c>
      <c r="I99" s="1" t="s">
        <v>176</v>
      </c>
      <c r="J99" s="28" t="n">
        <f aca="false">DATE(LEFT(B99,4),RIGHT(LEFT(B99,6),2),RIGHT(B99,2))</f>
        <v>32406</v>
      </c>
      <c r="K99" s="28" t="n">
        <f aca="false">DATE(LEFT(C99,4),RIGHT(LEFT(C99,6),2),RIGHT(C99,2))</f>
        <v>32465</v>
      </c>
      <c r="L99" s="29" t="n">
        <f aca="false">DATE(LEFT(D99,4),RIGHT(LEFT(D99,6),2),RIGHT(D99,2))</f>
        <v>37560</v>
      </c>
      <c r="M99" s="30" t="n">
        <f aca="false">VLOOKUP(H99,Fuel!$G$24:$I$35,3,FALSE())*(IF(L99&lt;$B$2,0,1))</f>
        <v>1</v>
      </c>
      <c r="N99" s="31" t="n">
        <f aca="false">VLOOKUP(I99,Fuel!$B$24:$D$43,3,FALSE())</f>
        <v>0.0467</v>
      </c>
      <c r="O99" s="32" t="n">
        <f aca="false">M99*F99*(1+N99)</f>
        <v>0</v>
      </c>
      <c r="P99" s="33" t="n">
        <f aca="false">IF(VLOOKUP(H99,Fuel!$G$24:$I777,2,FALSE())="AB",O99/ABHEAT/28.174,O99/SASKHEAT/28.174)</f>
        <v>0</v>
      </c>
      <c r="Q99" s="34" t="n">
        <f aca="false">M99*F99*N99</f>
        <v>0</v>
      </c>
      <c r="R99" s="35" t="n">
        <f aca="false">IF(VLOOKUP(H99,Fuel!$G$24:$I736,2,FALSE())="AB",Q99/ABHEAT/28.174,Q99/SASKHEAT/28.174)</f>
        <v>0</v>
      </c>
    </row>
    <row r="100" customFormat="false" ht="12.75" hidden="false" customHeight="false" outlineLevel="0" collapsed="false">
      <c r="A100" s="1" t="s">
        <v>184</v>
      </c>
      <c r="B100" s="1" t="n">
        <v>20000628</v>
      </c>
      <c r="C100" s="1" t="n">
        <v>20000701</v>
      </c>
      <c r="D100" s="1" t="n">
        <v>20021031</v>
      </c>
      <c r="E100" s="1" t="s">
        <v>5</v>
      </c>
      <c r="F100" s="1" t="n">
        <v>4313</v>
      </c>
      <c r="G100" s="1" t="s">
        <v>185</v>
      </c>
      <c r="H100" s="1" t="s">
        <v>6</v>
      </c>
      <c r="I100" s="1" t="s">
        <v>176</v>
      </c>
      <c r="J100" s="28" t="n">
        <f aca="false">DATE(LEFT(B100,4),RIGHT(LEFT(B100,6),2),RIGHT(B100,2))</f>
        <v>36705</v>
      </c>
      <c r="K100" s="28" t="n">
        <f aca="false">DATE(LEFT(C100,4),RIGHT(LEFT(C100,6),2),RIGHT(C100,2))</f>
        <v>36708</v>
      </c>
      <c r="L100" s="29" t="n">
        <f aca="false">DATE(LEFT(D100,4),RIGHT(LEFT(D100,6),2),RIGHT(D100,2))</f>
        <v>37560</v>
      </c>
      <c r="M100" s="30" t="n">
        <f aca="false">VLOOKUP(H100,Fuel!$G$24:$I$35,3,FALSE())*(IF(L100&lt;$B$2,0,1))</f>
        <v>1</v>
      </c>
      <c r="N100" s="31" t="n">
        <f aca="false">VLOOKUP(I100,Fuel!$B$24:$D$43,3,FALSE())</f>
        <v>0.0467</v>
      </c>
      <c r="O100" s="32" t="n">
        <f aca="false">M100*F100*(1+N100)</f>
        <v>4514.4171</v>
      </c>
      <c r="P100" s="33" t="n">
        <f aca="false">IF(VLOOKUP(H100,Fuel!$G$24:$I658,2,FALSE())="AB",O100/ABHEAT/28.174,O100/SASKHEAT/28.174)</f>
        <v>4.22891120955676</v>
      </c>
      <c r="Q100" s="34" t="n">
        <f aca="false">M100*F100*N100</f>
        <v>201.4171</v>
      </c>
      <c r="R100" s="35" t="n">
        <f aca="false">IF(VLOOKUP(H100,Fuel!$G$24:$I739,2,FALSE())="AB",Q100/ABHEAT/28.174,Q100/SASKHEAT/28.174)</f>
        <v>0.188678851138149</v>
      </c>
    </row>
    <row r="101" customFormat="false" ht="12.75" hidden="false" customHeight="false" outlineLevel="0" collapsed="false">
      <c r="A101" s="1" t="s">
        <v>186</v>
      </c>
      <c r="B101" s="1" t="n">
        <v>19920831</v>
      </c>
      <c r="C101" s="1" t="n">
        <v>19921101</v>
      </c>
      <c r="D101" s="1" t="n">
        <v>20021031</v>
      </c>
      <c r="E101" s="1" t="s">
        <v>5</v>
      </c>
      <c r="F101" s="1" t="n">
        <v>12009</v>
      </c>
      <c r="G101" s="1" t="s">
        <v>187</v>
      </c>
      <c r="H101" s="1" t="s">
        <v>6</v>
      </c>
      <c r="I101" s="1" t="s">
        <v>65</v>
      </c>
      <c r="J101" s="28" t="n">
        <f aca="false">DATE(LEFT(B101,4),RIGHT(LEFT(B101,6),2),RIGHT(B101,2))</f>
        <v>33847</v>
      </c>
      <c r="K101" s="28" t="n">
        <f aca="false">DATE(LEFT(C101,4),RIGHT(LEFT(C101,6),2),RIGHT(C101,2))</f>
        <v>33909</v>
      </c>
      <c r="L101" s="29" t="n">
        <f aca="false">DATE(LEFT(D101,4),RIGHT(LEFT(D101,6),2),RIGHT(D101,2))</f>
        <v>37560</v>
      </c>
      <c r="M101" s="30" t="n">
        <f aca="false">VLOOKUP(H101,Fuel!$G$24:$I$35,3,FALSE())*(IF(L101&lt;$B$2,0,1))</f>
        <v>1</v>
      </c>
      <c r="N101" s="31" t="n">
        <f aca="false">VLOOKUP(I101,Fuel!$B$24:$D$43,3,FALSE())</f>
        <v>0.0168</v>
      </c>
      <c r="O101" s="32" t="n">
        <f aca="false">M101*F101*(1+N101)</f>
        <v>12210.7512</v>
      </c>
      <c r="P101" s="33" t="n">
        <f aca="false">IF(VLOOKUP(H101,Fuel!$G$24:$I656,2,FALSE())="AB",O101/ABHEAT/28.174,O101/SASKHEAT/28.174)</f>
        <v>11.4385050124829</v>
      </c>
      <c r="Q101" s="34" t="n">
        <f aca="false">M101*F101*N101</f>
        <v>201.7512</v>
      </c>
      <c r="R101" s="35" t="n">
        <f aca="false">IF(VLOOKUP(H101,Fuel!$G$24:$I751,2,FALSE())="AB",Q101/ABHEAT/28.174,Q101/SASKHEAT/28.174)</f>
        <v>0.188991821606721</v>
      </c>
    </row>
    <row r="102" customFormat="false" ht="12.75" hidden="false" customHeight="false" outlineLevel="0" collapsed="false">
      <c r="A102" s="1" t="s">
        <v>186</v>
      </c>
      <c r="B102" s="1" t="n">
        <v>19920831</v>
      </c>
      <c r="C102" s="1" t="n">
        <v>19921101</v>
      </c>
      <c r="D102" s="1" t="n">
        <v>20021031</v>
      </c>
      <c r="E102" s="1" t="s">
        <v>5</v>
      </c>
      <c r="F102" s="1" t="n">
        <v>12009</v>
      </c>
      <c r="G102" s="1" t="s">
        <v>188</v>
      </c>
      <c r="H102" s="1" t="s">
        <v>6</v>
      </c>
      <c r="I102" s="1" t="s">
        <v>73</v>
      </c>
      <c r="J102" s="28" t="n">
        <f aca="false">DATE(LEFT(B102,4),RIGHT(LEFT(B102,6),2),RIGHT(B102,2))</f>
        <v>33847</v>
      </c>
      <c r="K102" s="28" t="n">
        <f aca="false">DATE(LEFT(C102,4),RIGHT(LEFT(C102,6),2),RIGHT(C102,2))</f>
        <v>33909</v>
      </c>
      <c r="L102" s="29" t="n">
        <f aca="false">DATE(LEFT(D102,4),RIGHT(LEFT(D102,6),2),RIGHT(D102,2))</f>
        <v>37560</v>
      </c>
      <c r="M102" s="30" t="n">
        <f aca="false">VLOOKUP(H102,Fuel!$G$24:$I$35,3,FALSE())*(IF(L102&lt;$B$2,0,1))</f>
        <v>1</v>
      </c>
      <c r="N102" s="31" t="n">
        <f aca="false">VLOOKUP(I102,Fuel!$B$24:$D$43,3,FALSE())</f>
        <v>0.0168</v>
      </c>
      <c r="O102" s="32" t="n">
        <f aca="false">M102*F102*(1+N102)</f>
        <v>12210.7512</v>
      </c>
      <c r="P102" s="33" t="n">
        <f aca="false">IF(VLOOKUP(H102,Fuel!$G$24:$I497,2,FALSE())="AB",O102/ABHEAT/28.174,O102/SASKHEAT/28.174)</f>
        <v>11.4385050124829</v>
      </c>
      <c r="Q102" s="34" t="n">
        <f aca="false">M102*F102*N102</f>
        <v>201.7512</v>
      </c>
      <c r="R102" s="35" t="n">
        <f aca="false">IF(VLOOKUP(H102,Fuel!$G$24:$I752,2,FALSE())="AB",Q102/ABHEAT/28.174,Q102/SASKHEAT/28.174)</f>
        <v>0.188991821606721</v>
      </c>
    </row>
    <row r="103" customFormat="false" ht="12.75" hidden="false" customHeight="false" outlineLevel="0" collapsed="false">
      <c r="A103" s="1" t="s">
        <v>186</v>
      </c>
      <c r="B103" s="1" t="n">
        <v>19941101</v>
      </c>
      <c r="C103" s="1" t="n">
        <v>19941101</v>
      </c>
      <c r="D103" s="1" t="n">
        <v>20021031</v>
      </c>
      <c r="E103" s="1" t="s">
        <v>5</v>
      </c>
      <c r="F103" s="1" t="n">
        <v>8003</v>
      </c>
      <c r="G103" s="1" t="s">
        <v>72</v>
      </c>
      <c r="H103" s="1" t="s">
        <v>6</v>
      </c>
      <c r="I103" s="1" t="s">
        <v>73</v>
      </c>
      <c r="J103" s="28" t="n">
        <f aca="false">DATE(LEFT(B103,4),RIGHT(LEFT(B103,6),2),RIGHT(B103,2))</f>
        <v>34639</v>
      </c>
      <c r="K103" s="28" t="n">
        <f aca="false">DATE(LEFT(C103,4),RIGHT(LEFT(C103,6),2),RIGHT(C103,2))</f>
        <v>34639</v>
      </c>
      <c r="L103" s="29" t="n">
        <f aca="false">DATE(LEFT(D103,4),RIGHT(LEFT(D103,6),2),RIGHT(D103,2))</f>
        <v>37560</v>
      </c>
      <c r="M103" s="30" t="n">
        <f aca="false">VLOOKUP(H103,Fuel!$G$24:$I$35,3,FALSE())*(IF(L103&lt;$B$2,0,1))</f>
        <v>1</v>
      </c>
      <c r="N103" s="31" t="n">
        <f aca="false">VLOOKUP(I103,Fuel!$B$24:$D$43,3,FALSE())</f>
        <v>0.0168</v>
      </c>
      <c r="O103" s="32" t="n">
        <f aca="false">M103*F103*(1+N103)</f>
        <v>8137.4504</v>
      </c>
      <c r="P103" s="33" t="n">
        <f aca="false">IF(VLOOKUP(H103,Fuel!$G$24:$I466,2,FALSE())="AB",O103/ABHEAT/28.174,O103/SASKHEAT/28.174)</f>
        <v>7.6228125251812</v>
      </c>
      <c r="Q103" s="34" t="n">
        <f aca="false">M103*F103*N103</f>
        <v>134.4504</v>
      </c>
      <c r="R103" s="35" t="n">
        <f aca="false">IF(VLOOKUP(H103,Fuel!$G$24:$I753,2,FALSE())="AB",Q103/ABHEAT/28.174,Q103/SASKHEAT/28.174)</f>
        <v>0.125947335191822</v>
      </c>
    </row>
    <row r="104" customFormat="false" ht="12.75" hidden="false" customHeight="false" outlineLevel="0" collapsed="false">
      <c r="A104" s="1" t="s">
        <v>189</v>
      </c>
      <c r="B104" s="1" t="n">
        <v>19991011</v>
      </c>
      <c r="C104" s="1" t="n">
        <v>19991101</v>
      </c>
      <c r="D104" s="1" t="n">
        <v>20021031</v>
      </c>
      <c r="E104" s="1" t="s">
        <v>5</v>
      </c>
      <c r="F104" s="1" t="n">
        <v>1613</v>
      </c>
      <c r="G104" s="1" t="s">
        <v>190</v>
      </c>
      <c r="H104" s="1" t="s">
        <v>6</v>
      </c>
      <c r="I104" s="1" t="s">
        <v>169</v>
      </c>
      <c r="J104" s="28" t="n">
        <f aca="false">DATE(LEFT(B104,4),RIGHT(LEFT(B104,6),2),RIGHT(B104,2))</f>
        <v>36444</v>
      </c>
      <c r="K104" s="28" t="n">
        <f aca="false">DATE(LEFT(C104,4),RIGHT(LEFT(C104,6),2),RIGHT(C104,2))</f>
        <v>36465</v>
      </c>
      <c r="L104" s="29" t="n">
        <f aca="false">DATE(LEFT(D104,4),RIGHT(LEFT(D104,6),2),RIGHT(D104,2))</f>
        <v>37560</v>
      </c>
      <c r="M104" s="30" t="n">
        <f aca="false">VLOOKUP(H104,Fuel!$G$24:$I$35,3,FALSE())*(IF(L104&lt;$B$2,0,1))</f>
        <v>1</v>
      </c>
      <c r="N104" s="31" t="n">
        <f aca="false">VLOOKUP(I104,Fuel!$B$24:$D$43,3,FALSE())</f>
        <v>0.047</v>
      </c>
      <c r="O104" s="32" t="n">
        <f aca="false">M104*F104*(1+N104)</f>
        <v>1688.811</v>
      </c>
      <c r="P104" s="33" t="n">
        <f aca="false">IF(VLOOKUP(H104,Fuel!$G$24:$I511,2,FALSE())="AB",O104/ABHEAT/28.174,O104/SASKHEAT/28.174)</f>
        <v>1.58200529780971</v>
      </c>
      <c r="Q104" s="34" t="n">
        <f aca="false">M104*F104*N104</f>
        <v>75.811</v>
      </c>
      <c r="R104" s="35" t="n">
        <f aca="false">IF(VLOOKUP(H104,Fuel!$G$24:$I786,2,FALSE())="AB",Q104/ABHEAT/28.174,Q104/SASKHEAT/28.174)</f>
        <v>0.071016474686778</v>
      </c>
    </row>
    <row r="105" customFormat="false" ht="12.75" hidden="false" customHeight="false" outlineLevel="0" collapsed="false">
      <c r="A105" s="1" t="s">
        <v>191</v>
      </c>
      <c r="B105" s="1" t="n">
        <v>19960801</v>
      </c>
      <c r="C105" s="1" t="n">
        <v>19960801</v>
      </c>
      <c r="D105" s="1" t="n">
        <v>20021031</v>
      </c>
      <c r="E105" s="1" t="s">
        <v>5</v>
      </c>
      <c r="F105" s="1" t="n">
        <v>2088</v>
      </c>
      <c r="G105" s="1" t="s">
        <v>192</v>
      </c>
      <c r="H105" s="1" t="s">
        <v>6</v>
      </c>
      <c r="I105" s="1" t="s">
        <v>169</v>
      </c>
      <c r="J105" s="28" t="n">
        <f aca="false">DATE(LEFT(B105,4),RIGHT(LEFT(B105,6),2),RIGHT(B105,2))</f>
        <v>35278</v>
      </c>
      <c r="K105" s="28" t="n">
        <f aca="false">DATE(LEFT(C105,4),RIGHT(LEFT(C105,6),2),RIGHT(C105,2))</f>
        <v>35278</v>
      </c>
      <c r="L105" s="29" t="n">
        <f aca="false">DATE(LEFT(D105,4),RIGHT(LEFT(D105,6),2),RIGHT(D105,2))</f>
        <v>37560</v>
      </c>
      <c r="M105" s="30" t="n">
        <f aca="false">VLOOKUP(H105,Fuel!$G$24:$I$35,3,FALSE())*(IF(L105&lt;$B$2,0,1))</f>
        <v>1</v>
      </c>
      <c r="N105" s="31" t="n">
        <f aca="false">VLOOKUP(I105,Fuel!$B$24:$D$43,3,FALSE())</f>
        <v>0.047</v>
      </c>
      <c r="O105" s="32" t="n">
        <f aca="false">M105*F105*(1+N105)</f>
        <v>2186.136</v>
      </c>
      <c r="P105" s="33" t="n">
        <f aca="false">IF(VLOOKUP(H105,Fuel!$G$24:$I829,2,FALSE())="AB",O105/ABHEAT/28.174,O105/SASKHEAT/28.174)</f>
        <v>2.0478779056582</v>
      </c>
      <c r="Q105" s="34" t="n">
        <f aca="false">M105*F105*N105</f>
        <v>98.136</v>
      </c>
      <c r="R105" s="35" t="n">
        <f aca="false">IF(VLOOKUP(H105,Fuel!$G$24:$I800,2,FALSE())="AB",Q105/ABHEAT/28.174,Q105/SASKHEAT/28.174)</f>
        <v>0.0919295716962136</v>
      </c>
    </row>
    <row r="106" customFormat="false" ht="12.75" hidden="false" customHeight="false" outlineLevel="0" collapsed="false">
      <c r="A106" s="1" t="s">
        <v>58</v>
      </c>
      <c r="B106" s="1" t="n">
        <v>19960601</v>
      </c>
      <c r="C106" s="1" t="n">
        <v>19960601</v>
      </c>
      <c r="D106" s="1" t="n">
        <v>20021031</v>
      </c>
      <c r="E106" s="1" t="s">
        <v>5</v>
      </c>
      <c r="F106" s="1" t="n">
        <v>0</v>
      </c>
      <c r="G106" s="1" t="s">
        <v>72</v>
      </c>
      <c r="H106" s="1" t="s">
        <v>6</v>
      </c>
      <c r="I106" s="1" t="s">
        <v>176</v>
      </c>
      <c r="J106" s="28" t="n">
        <f aca="false">DATE(LEFT(B106,4),RIGHT(LEFT(B106,6),2),RIGHT(B106,2))</f>
        <v>35217</v>
      </c>
      <c r="K106" s="28" t="n">
        <f aca="false">DATE(LEFT(C106,4),RIGHT(LEFT(C106,6),2),RIGHT(C106,2))</f>
        <v>35217</v>
      </c>
      <c r="L106" s="29" t="n">
        <f aca="false">DATE(LEFT(D106,4),RIGHT(LEFT(D106,6),2),RIGHT(D106,2))</f>
        <v>37560</v>
      </c>
      <c r="M106" s="30" t="n">
        <f aca="false">VLOOKUP(H106,Fuel!$G$24:$I$35,3,FALSE())*(IF(L106&lt;$B$2,0,1))</f>
        <v>1</v>
      </c>
      <c r="N106" s="31" t="n">
        <f aca="false">VLOOKUP(I106,Fuel!$B$24:$D$43,3,FALSE())</f>
        <v>0.0467</v>
      </c>
      <c r="O106" s="32" t="n">
        <f aca="false">M106*F106*(1+N106)</f>
        <v>0</v>
      </c>
      <c r="P106" s="33" t="n">
        <f aca="false">IF(VLOOKUP(H106,Fuel!$G$24:$I669,2,FALSE())="AB",O106/ABHEAT/28.174,O106/SASKHEAT/28.174)</f>
        <v>0</v>
      </c>
      <c r="Q106" s="34" t="n">
        <f aca="false">M106*F106*N106</f>
        <v>0</v>
      </c>
      <c r="R106" s="35" t="n">
        <f aca="false">IF(VLOOKUP(H106,Fuel!$G$24:$I802,2,FALSE())="AB",Q106/ABHEAT/28.174,Q106/SASKHEAT/28.174)</f>
        <v>0</v>
      </c>
    </row>
    <row r="107" customFormat="false" ht="12.75" hidden="false" customHeight="false" outlineLevel="0" collapsed="false">
      <c r="A107" s="1" t="s">
        <v>107</v>
      </c>
      <c r="B107" s="1" t="n">
        <v>20000621</v>
      </c>
      <c r="C107" s="1" t="n">
        <v>20001101</v>
      </c>
      <c r="D107" s="1" t="n">
        <v>20021031</v>
      </c>
      <c r="E107" s="1" t="s">
        <v>5</v>
      </c>
      <c r="F107" s="1" t="n">
        <v>0</v>
      </c>
      <c r="G107" s="1" t="s">
        <v>72</v>
      </c>
      <c r="H107" s="1" t="s">
        <v>6</v>
      </c>
      <c r="I107" s="1" t="s">
        <v>169</v>
      </c>
      <c r="J107" s="28" t="n">
        <f aca="false">DATE(LEFT(B107,4),RIGHT(LEFT(B107,6),2),RIGHT(B107,2))</f>
        <v>36698</v>
      </c>
      <c r="K107" s="28" t="n">
        <f aca="false">DATE(LEFT(C107,4),RIGHT(LEFT(C107,6),2),RIGHT(C107,2))</f>
        <v>36831</v>
      </c>
      <c r="L107" s="29" t="n">
        <f aca="false">DATE(LEFT(D107,4),RIGHT(LEFT(D107,6),2),RIGHT(D107,2))</f>
        <v>37560</v>
      </c>
      <c r="M107" s="30" t="n">
        <f aca="false">VLOOKUP(H107,Fuel!$G$24:$I$35,3,FALSE())*(IF(L107&lt;$B$2,0,1))</f>
        <v>1</v>
      </c>
      <c r="N107" s="31" t="n">
        <f aca="false">VLOOKUP(I107,Fuel!$B$24:$D$43,3,FALSE())</f>
        <v>0.047</v>
      </c>
      <c r="O107" s="32" t="n">
        <f aca="false">M107*F107*(1+N107)</f>
        <v>0</v>
      </c>
      <c r="P107" s="33" t="n">
        <f aca="false">IF(VLOOKUP(H107,Fuel!$G$24:$I574,2,FALSE())="AB",O107/ABHEAT/28.174,O107/SASKHEAT/28.174)</f>
        <v>0</v>
      </c>
      <c r="Q107" s="34" t="n">
        <f aca="false">M107*F107*N107</f>
        <v>0</v>
      </c>
      <c r="R107" s="35" t="n">
        <f aca="false">IF(VLOOKUP(H107,Fuel!$G$24:$I808,2,FALSE())="AB",Q107/ABHEAT/28.174,Q107/SASKHEAT/28.174)</f>
        <v>0</v>
      </c>
    </row>
    <row r="108" customFormat="false" ht="12.75" hidden="false" customHeight="false" outlineLevel="0" collapsed="false">
      <c r="A108" s="1" t="s">
        <v>193</v>
      </c>
      <c r="B108" s="1" t="n">
        <v>19991027</v>
      </c>
      <c r="C108" s="1" t="n">
        <v>19991101</v>
      </c>
      <c r="D108" s="1" t="n">
        <v>20021031</v>
      </c>
      <c r="E108" s="1" t="s">
        <v>5</v>
      </c>
      <c r="F108" s="1" t="n">
        <v>362</v>
      </c>
      <c r="G108" s="1" t="s">
        <v>194</v>
      </c>
      <c r="H108" s="1" t="s">
        <v>6</v>
      </c>
      <c r="I108" s="1" t="s">
        <v>169</v>
      </c>
      <c r="J108" s="28" t="n">
        <f aca="false">DATE(LEFT(B108,4),RIGHT(LEFT(B108,6),2),RIGHT(B108,2))</f>
        <v>36460</v>
      </c>
      <c r="K108" s="28" t="n">
        <f aca="false">DATE(LEFT(C108,4),RIGHT(LEFT(C108,6),2),RIGHT(C108,2))</f>
        <v>36465</v>
      </c>
      <c r="L108" s="29" t="n">
        <f aca="false">DATE(LEFT(D108,4),RIGHT(LEFT(D108,6),2),RIGHT(D108,2))</f>
        <v>37560</v>
      </c>
      <c r="M108" s="30" t="n">
        <f aca="false">VLOOKUP(H108,Fuel!$G$24:$I$35,3,FALSE())*(IF(L108&lt;$B$2,0,1))</f>
        <v>1</v>
      </c>
      <c r="N108" s="31" t="n">
        <f aca="false">VLOOKUP(I108,Fuel!$B$24:$D$43,3,FALSE())</f>
        <v>0.047</v>
      </c>
      <c r="O108" s="32" t="n">
        <f aca="false">M108*F108*(1+N108)</f>
        <v>379.014</v>
      </c>
      <c r="P108" s="33" t="n">
        <f aca="false">IF(VLOOKUP(H108,Fuel!$G$24:$I649,2,FALSE())="AB",O108/ABHEAT/28.174,O108/SASKHEAT/28.174)</f>
        <v>0.355043966402428</v>
      </c>
      <c r="Q108" s="34" t="n">
        <f aca="false">M108*F108*N108</f>
        <v>17.014</v>
      </c>
      <c r="R108" s="35" t="n">
        <f aca="false">IF(VLOOKUP(H108,Fuel!$G$24:$I809,2,FALSE())="AB",Q108/ABHEAT/28.174,Q108/SASKHEAT/28.174)</f>
        <v>0.0159379812998225</v>
      </c>
    </row>
    <row r="109" customFormat="false" ht="12.75" hidden="false" customHeight="false" outlineLevel="0" collapsed="false">
      <c r="A109" s="1" t="s">
        <v>43</v>
      </c>
      <c r="B109" s="1" t="n">
        <v>20000320</v>
      </c>
      <c r="C109" s="1" t="n">
        <v>20000401</v>
      </c>
      <c r="D109" s="1" t="n">
        <v>20021031</v>
      </c>
      <c r="E109" s="1" t="s">
        <v>5</v>
      </c>
      <c r="F109" s="1" t="n">
        <v>13773</v>
      </c>
      <c r="G109" s="1" t="s">
        <v>72</v>
      </c>
      <c r="H109" s="1" t="s">
        <v>6</v>
      </c>
      <c r="I109" s="1" t="s">
        <v>71</v>
      </c>
      <c r="J109" s="28" t="n">
        <f aca="false">DATE(LEFT(B109,4),RIGHT(LEFT(B109,6),2),RIGHT(B109,2))</f>
        <v>36605</v>
      </c>
      <c r="K109" s="28" t="n">
        <f aca="false">DATE(LEFT(C109,4),RIGHT(LEFT(C109,6),2),RIGHT(C109,2))</f>
        <v>36617</v>
      </c>
      <c r="L109" s="29" t="n">
        <f aca="false">DATE(LEFT(D109,4),RIGHT(LEFT(D109,6),2),RIGHT(D109,2))</f>
        <v>37560</v>
      </c>
      <c r="M109" s="30" t="n">
        <f aca="false">VLOOKUP(H109,Fuel!$G$24:$I$35,3,FALSE())*(IF(L109&lt;$B$2,0,1))</f>
        <v>1</v>
      </c>
      <c r="N109" s="31" t="n">
        <f aca="false">VLOOKUP(I109,Fuel!$B$24:$D$43,3,FALSE())</f>
        <v>0.0156</v>
      </c>
      <c r="O109" s="32" t="n">
        <f aca="false">M109*F109*(1+N109)</f>
        <v>13987.8588</v>
      </c>
      <c r="P109" s="33" t="n">
        <f aca="false">IF(VLOOKUP(H109,Fuel!$G$24:$I733,2,FALSE())="AB",O109/ABHEAT/28.174,O109/SASKHEAT/28.174)</f>
        <v>13.1032227564921</v>
      </c>
      <c r="Q109" s="34" t="n">
        <f aca="false">M109*F109*N109</f>
        <v>214.8588</v>
      </c>
      <c r="R109" s="35" t="n">
        <f aca="false">IF(VLOOKUP(H109,Fuel!$G$24:$I811,2,FALSE())="AB",Q109/ABHEAT/28.174,Q109/SASKHEAT/28.174)</f>
        <v>0.201270455889403</v>
      </c>
    </row>
    <row r="110" customFormat="false" ht="12.75" hidden="false" customHeight="false" outlineLevel="0" collapsed="false">
      <c r="A110" s="1" t="s">
        <v>163</v>
      </c>
      <c r="B110" s="1" t="n">
        <v>19921101</v>
      </c>
      <c r="C110" s="1" t="n">
        <v>19921101</v>
      </c>
      <c r="D110" s="1" t="n">
        <v>20021031</v>
      </c>
      <c r="E110" s="1" t="s">
        <v>5</v>
      </c>
      <c r="F110" s="1" t="n">
        <v>8771</v>
      </c>
      <c r="G110" s="1" t="s">
        <v>195</v>
      </c>
      <c r="H110" s="1" t="s">
        <v>6</v>
      </c>
      <c r="I110" s="1" t="s">
        <v>169</v>
      </c>
      <c r="J110" s="28" t="n">
        <f aca="false">DATE(LEFT(B110,4),RIGHT(LEFT(B110,6),2),RIGHT(B110,2))</f>
        <v>33909</v>
      </c>
      <c r="K110" s="28" t="n">
        <f aca="false">DATE(LEFT(C110,4),RIGHT(LEFT(C110,6),2),RIGHT(C110,2))</f>
        <v>33909</v>
      </c>
      <c r="L110" s="29" t="n">
        <f aca="false">DATE(LEFT(D110,4),RIGHT(LEFT(D110,6),2),RIGHT(D110,2))</f>
        <v>37560</v>
      </c>
      <c r="M110" s="30" t="n">
        <f aca="false">VLOOKUP(H110,Fuel!$G$24:$I$35,3,FALSE())*(IF(L110&lt;$B$2,0,1))</f>
        <v>1</v>
      </c>
      <c r="N110" s="31" t="n">
        <f aca="false">VLOOKUP(I110,Fuel!$B$24:$D$43,3,FALSE())</f>
        <v>0.047</v>
      </c>
      <c r="O110" s="32" t="n">
        <f aca="false">M110*F110*(1+N110)</f>
        <v>9183.237</v>
      </c>
      <c r="P110" s="33" t="n">
        <f aca="false">IF(VLOOKUP(H110,Fuel!$G$24:$I685,2,FALSE())="AB",O110/ABHEAT/28.174,O110/SASKHEAT/28.174)</f>
        <v>8.60246030197706</v>
      </c>
      <c r="Q110" s="34" t="n">
        <f aca="false">M110*F110*N110</f>
        <v>412.237</v>
      </c>
      <c r="R110" s="35" t="n">
        <f aca="false">IF(VLOOKUP(H110,Fuel!$G$24:$I823,2,FALSE())="AB",Q110/ABHEAT/28.174,Q110/SASKHEAT/28.174)</f>
        <v>0.386165839725809</v>
      </c>
    </row>
    <row r="111" customFormat="false" ht="12.75" hidden="false" customHeight="false" outlineLevel="0" collapsed="false">
      <c r="A111" s="1" t="s">
        <v>163</v>
      </c>
      <c r="B111" s="1" t="n">
        <v>19871101</v>
      </c>
      <c r="C111" s="1" t="n">
        <v>19871101</v>
      </c>
      <c r="D111" s="1" t="n">
        <v>20021031</v>
      </c>
      <c r="E111" s="1" t="s">
        <v>5</v>
      </c>
      <c r="F111" s="1" t="n">
        <v>27002</v>
      </c>
      <c r="G111" s="1" t="s">
        <v>196</v>
      </c>
      <c r="H111" s="1" t="s">
        <v>6</v>
      </c>
      <c r="I111" s="1" t="s">
        <v>176</v>
      </c>
      <c r="J111" s="28" t="n">
        <f aca="false">DATE(LEFT(B111,4),RIGHT(LEFT(B111,6),2),RIGHT(B111,2))</f>
        <v>32082</v>
      </c>
      <c r="K111" s="28" t="n">
        <f aca="false">DATE(LEFT(C111,4),RIGHT(LEFT(C111,6),2),RIGHT(C111,2))</f>
        <v>32082</v>
      </c>
      <c r="L111" s="29" t="n">
        <f aca="false">DATE(LEFT(D111,4),RIGHT(LEFT(D111,6),2),RIGHT(D111,2))</f>
        <v>37560</v>
      </c>
      <c r="M111" s="30" t="n">
        <f aca="false">VLOOKUP(H111,Fuel!$G$24:$I$35,3,FALSE())*(IF(L111&lt;$B$2,0,1))</f>
        <v>1</v>
      </c>
      <c r="N111" s="31" t="n">
        <f aca="false">VLOOKUP(I111,Fuel!$B$24:$D$43,3,FALSE())</f>
        <v>0.0467</v>
      </c>
      <c r="O111" s="32" t="n">
        <f aca="false">M111*F111*(1+N111)</f>
        <v>28262.9934</v>
      </c>
      <c r="P111" s="33" t="n">
        <f aca="false">IF(VLOOKUP(H111,Fuel!$G$24:$I520,2,FALSE())="AB",O111/ABHEAT/28.174,O111/SASKHEAT/28.174)</f>
        <v>26.4755530907609</v>
      </c>
      <c r="Q111" s="34" t="n">
        <f aca="false">M111*F111*N111</f>
        <v>1260.9934</v>
      </c>
      <c r="R111" s="35" t="n">
        <f aca="false">IF(VLOOKUP(H111,Fuel!$G$24:$I824,2,FALSE())="AB",Q111/ABHEAT/28.174,Q111/SASKHEAT/28.174)</f>
        <v>1.18124422407427</v>
      </c>
    </row>
    <row r="112" customFormat="false" ht="12.75" hidden="false" customHeight="false" outlineLevel="0" collapsed="false">
      <c r="A112" s="1" t="s">
        <v>163</v>
      </c>
      <c r="B112" s="1" t="n">
        <v>19960501</v>
      </c>
      <c r="C112" s="1" t="n">
        <v>19960501</v>
      </c>
      <c r="D112" s="1" t="n">
        <v>20021031</v>
      </c>
      <c r="E112" s="1" t="s">
        <v>5</v>
      </c>
      <c r="F112" s="1" t="n">
        <v>8932</v>
      </c>
      <c r="G112" s="1" t="s">
        <v>197</v>
      </c>
      <c r="H112" s="1" t="s">
        <v>6</v>
      </c>
      <c r="I112" s="1" t="s">
        <v>71</v>
      </c>
      <c r="J112" s="28" t="n">
        <f aca="false">DATE(LEFT(B112,4),RIGHT(LEFT(B112,6),2),RIGHT(B112,2))</f>
        <v>35186</v>
      </c>
      <c r="K112" s="28" t="n">
        <f aca="false">DATE(LEFT(C112,4),RIGHT(LEFT(C112,6),2),RIGHT(C112,2))</f>
        <v>35186</v>
      </c>
      <c r="L112" s="29" t="n">
        <f aca="false">DATE(LEFT(D112,4),RIGHT(LEFT(D112,6),2),RIGHT(D112,2))</f>
        <v>37560</v>
      </c>
      <c r="M112" s="30" t="n">
        <f aca="false">VLOOKUP(H112,Fuel!$G$24:$I$35,3,FALSE())*(IF(L112&lt;$B$2,0,1))</f>
        <v>1</v>
      </c>
      <c r="N112" s="31" t="n">
        <f aca="false">VLOOKUP(I112,Fuel!$B$24:$D$43,3,FALSE())</f>
        <v>0.0156</v>
      </c>
      <c r="O112" s="32" t="n">
        <f aca="false">M112*F112*(1+N112)</f>
        <v>9071.3392</v>
      </c>
      <c r="P112" s="33" t="n">
        <f aca="false">IF(VLOOKUP(H112,Fuel!$G$24:$I615,2,FALSE())="AB",O112/ABHEAT/28.174,O112/SASKHEAT/28.174)</f>
        <v>8.49763926965714</v>
      </c>
      <c r="Q112" s="34" t="n">
        <f aca="false">M112*F112*N112</f>
        <v>139.3392</v>
      </c>
      <c r="R112" s="35" t="n">
        <f aca="false">IF(VLOOKUP(H112,Fuel!$G$24:$I831,2,FALSE())="AB",Q112/ABHEAT/28.174,Q112/SASKHEAT/28.174)</f>
        <v>0.130526952153064</v>
      </c>
    </row>
    <row r="113" customFormat="false" ht="12.75" hidden="false" customHeight="false" outlineLevel="0" collapsed="false">
      <c r="A113" s="1" t="s">
        <v>198</v>
      </c>
      <c r="B113" s="1" t="n">
        <v>19991011</v>
      </c>
      <c r="C113" s="1" t="n">
        <v>19991101</v>
      </c>
      <c r="D113" s="1" t="n">
        <v>20021031</v>
      </c>
      <c r="E113" s="1" t="s">
        <v>5</v>
      </c>
      <c r="F113" s="1" t="n">
        <v>26</v>
      </c>
      <c r="G113" s="1" t="s">
        <v>199</v>
      </c>
      <c r="H113" s="1" t="s">
        <v>6</v>
      </c>
      <c r="I113" s="1" t="s">
        <v>169</v>
      </c>
      <c r="J113" s="28" t="n">
        <f aca="false">DATE(LEFT(B113,4),RIGHT(LEFT(B113,6),2),RIGHT(B113,2))</f>
        <v>36444</v>
      </c>
      <c r="K113" s="28" t="n">
        <f aca="false">DATE(LEFT(C113,4),RIGHT(LEFT(C113,6),2),RIGHT(C113,2))</f>
        <v>36465</v>
      </c>
      <c r="L113" s="29" t="n">
        <f aca="false">DATE(LEFT(D113,4),RIGHT(LEFT(D113,6),2),RIGHT(D113,2))</f>
        <v>37560</v>
      </c>
      <c r="M113" s="30" t="n">
        <f aca="false">VLOOKUP(H113,Fuel!$G$24:$I$35,3,FALSE())*(IF(L113&lt;$B$2,0,1))</f>
        <v>1</v>
      </c>
      <c r="N113" s="31" t="n">
        <f aca="false">VLOOKUP(I113,Fuel!$B$24:$D$43,3,FALSE())</f>
        <v>0.047</v>
      </c>
      <c r="O113" s="32" t="n">
        <f aca="false">M113*F113*(1+N113)</f>
        <v>27.222</v>
      </c>
      <c r="P113" s="33" t="n">
        <f aca="false">IF(VLOOKUP(H113,Fuel!$G$24:$I535,2,FALSE())="AB",O113/ABHEAT/28.174,O113/SASKHEAT/28.174)</f>
        <v>0.02550039537697</v>
      </c>
      <c r="Q113" s="34" t="n">
        <f aca="false">M113*F113*N113</f>
        <v>1.222</v>
      </c>
      <c r="R113" s="35" t="n">
        <f aca="false">IF(VLOOKUP(H113,Fuel!$G$24:$I837,2,FALSE())="AB",Q113/ABHEAT/28.174,Q113/SASKHEAT/28.174)</f>
        <v>0.00114471688893753</v>
      </c>
    </row>
    <row r="114" customFormat="false" ht="12.75" hidden="false" customHeight="false" outlineLevel="0" collapsed="false">
      <c r="A114" s="1" t="s">
        <v>200</v>
      </c>
      <c r="B114" s="1" t="n">
        <v>19991011</v>
      </c>
      <c r="C114" s="1" t="n">
        <v>19991101</v>
      </c>
      <c r="D114" s="1" t="n">
        <v>20021031</v>
      </c>
      <c r="E114" s="1" t="s">
        <v>5</v>
      </c>
      <c r="F114" s="1" t="n">
        <v>26</v>
      </c>
      <c r="G114" s="1" t="s">
        <v>199</v>
      </c>
      <c r="H114" s="1" t="s">
        <v>6</v>
      </c>
      <c r="I114" s="1" t="s">
        <v>169</v>
      </c>
      <c r="J114" s="28" t="n">
        <f aca="false">DATE(LEFT(B114,4),RIGHT(LEFT(B114,6),2),RIGHT(B114,2))</f>
        <v>36444</v>
      </c>
      <c r="K114" s="28" t="n">
        <f aca="false">DATE(LEFT(C114,4),RIGHT(LEFT(C114,6),2),RIGHT(C114,2))</f>
        <v>36465</v>
      </c>
      <c r="L114" s="29" t="n">
        <f aca="false">DATE(LEFT(D114,4),RIGHT(LEFT(D114,6),2),RIGHT(D114,2))</f>
        <v>37560</v>
      </c>
      <c r="M114" s="30" t="n">
        <f aca="false">VLOOKUP(H114,Fuel!$G$24:$I$35,3,FALSE())*(IF(L114&lt;$B$2,0,1))</f>
        <v>1</v>
      </c>
      <c r="N114" s="31" t="n">
        <f aca="false">VLOOKUP(I114,Fuel!$B$24:$D$43,3,FALSE())</f>
        <v>0.047</v>
      </c>
      <c r="O114" s="32" t="n">
        <f aca="false">M114*F114*(1+N114)</f>
        <v>27.222</v>
      </c>
      <c r="P114" s="33" t="n">
        <f aca="false">IF(VLOOKUP(H114,Fuel!$G$24:$I678,2,FALSE())="AB",O114/ABHEAT/28.174,O114/SASKHEAT/28.174)</f>
        <v>0.02550039537697</v>
      </c>
      <c r="Q114" s="34" t="n">
        <f aca="false">M114*F114*N114</f>
        <v>1.222</v>
      </c>
      <c r="R114" s="35" t="n">
        <f aca="false">IF(VLOOKUP(H114,Fuel!$G$24:$I838,2,FALSE())="AB",Q114/ABHEAT/28.174,Q114/SASKHEAT/28.174)</f>
        <v>0.00114471688893753</v>
      </c>
    </row>
    <row r="115" customFormat="false" ht="12.75" hidden="false" customHeight="false" outlineLevel="0" collapsed="false">
      <c r="A115" s="1" t="s">
        <v>201</v>
      </c>
      <c r="B115" s="1" t="n">
        <v>19960301</v>
      </c>
      <c r="C115" s="1" t="n">
        <v>19960301</v>
      </c>
      <c r="D115" s="1" t="n">
        <v>20021031</v>
      </c>
      <c r="E115" s="1" t="s">
        <v>5</v>
      </c>
      <c r="F115" s="1" t="n">
        <v>37741</v>
      </c>
      <c r="G115" s="1" t="s">
        <v>202</v>
      </c>
      <c r="H115" s="1" t="s">
        <v>75</v>
      </c>
      <c r="I115" s="1" t="s">
        <v>73</v>
      </c>
      <c r="J115" s="28" t="n">
        <f aca="false">DATE(LEFT(B115,4),RIGHT(LEFT(B115,6),2),RIGHT(B115,2))</f>
        <v>35125</v>
      </c>
      <c r="K115" s="28" t="n">
        <f aca="false">DATE(LEFT(C115,4),RIGHT(LEFT(C115,6),2),RIGHT(C115,2))</f>
        <v>35125</v>
      </c>
      <c r="L115" s="29" t="n">
        <f aca="false">DATE(LEFT(D115,4),RIGHT(LEFT(D115,6),2),RIGHT(D115,2))</f>
        <v>37560</v>
      </c>
      <c r="M115" s="30" t="n">
        <f aca="false">VLOOKUP(H115,Fuel!$G$24:$I$35,3,FALSE())*(IF(L115&lt;$B$2,0,1))</f>
        <v>1</v>
      </c>
      <c r="N115" s="31" t="n">
        <f aca="false">VLOOKUP(I115,Fuel!$B$24:$D$43,3,FALSE())</f>
        <v>0.0168</v>
      </c>
      <c r="O115" s="32" t="n">
        <f aca="false">M115*F115*(1+N115)</f>
        <v>38375.0488</v>
      </c>
      <c r="P115" s="33" t="n">
        <f aca="false">IF(VLOOKUP(H115,Fuel!$G$24:$I862,2,FALSE())="AB",O115/ABHEAT/28.174,O115/SASKHEAT/28.174)</f>
        <v>37.3170724781714</v>
      </c>
      <c r="Q115" s="34" t="n">
        <f aca="false">M115*F115*N115</f>
        <v>634.0488</v>
      </c>
      <c r="R115" s="35" t="n">
        <f aca="false">IF(VLOOKUP(H115,Fuel!$G$24:$I755,2,FALSE())="AB",Q115/ABHEAT/28.174,Q115/SASKHEAT/28.174)</f>
        <v>0.616568467381274</v>
      </c>
    </row>
    <row r="116" customFormat="false" ht="12.75" hidden="false" customHeight="false" outlineLevel="0" collapsed="false">
      <c r="A116" s="1" t="s">
        <v>107</v>
      </c>
      <c r="B116" s="1" t="n">
        <v>19921101</v>
      </c>
      <c r="C116" s="1" t="n">
        <v>19921101</v>
      </c>
      <c r="D116" s="1" t="n">
        <v>20021031</v>
      </c>
      <c r="E116" s="1" t="s">
        <v>131</v>
      </c>
      <c r="F116" s="1" t="n">
        <v>153700</v>
      </c>
      <c r="G116" s="1" t="s">
        <v>203</v>
      </c>
      <c r="H116" s="1" t="s">
        <v>133</v>
      </c>
      <c r="I116" s="1" t="s">
        <v>40</v>
      </c>
      <c r="J116" s="28" t="n">
        <f aca="false">DATE(LEFT(B116,4),RIGHT(LEFT(B116,6),2),RIGHT(B116,2))</f>
        <v>33909</v>
      </c>
      <c r="K116" s="28" t="n">
        <f aca="false">DATE(LEFT(C116,4),RIGHT(LEFT(C116,6),2),RIGHT(C116,2))</f>
        <v>33909</v>
      </c>
      <c r="L116" s="29" t="n">
        <f aca="false">DATE(LEFT(D116,4),RIGHT(LEFT(D116,6),2),RIGHT(D116,2))</f>
        <v>37560</v>
      </c>
      <c r="M116" s="30" t="n">
        <f aca="false">VLOOKUP(H116,Fuel!$G$24:$I$35,3,FALSE())*(IF(L116&lt;$B$2,0,1))</f>
        <v>0</v>
      </c>
      <c r="N116" s="31" t="n">
        <f aca="false">VLOOKUP(I116,Fuel!$B$24:$D$43,3,FALSE())</f>
        <v>0.0451</v>
      </c>
      <c r="O116" s="32" t="n">
        <f aca="false">M116*F116*(1+N116)</f>
        <v>0</v>
      </c>
      <c r="P116" s="33" t="n">
        <f aca="false">IF(VLOOKUP(H116,Fuel!$G$24:$I844,2,FALSE())="AB",O116/ABHEAT/28.174,O116/SASKHEAT/28.174)</f>
        <v>0</v>
      </c>
      <c r="Q116" s="34" t="n">
        <f aca="false">M116*F116*N116</f>
        <v>0</v>
      </c>
      <c r="R116" s="35" t="n">
        <f aca="false">IF(VLOOKUP(H116,Fuel!$G$24:$I577,2,FALSE())="AB",Q116/ABHEAT/28.174,Q116/SASKHEAT/28.174)</f>
        <v>0</v>
      </c>
    </row>
    <row r="117" customFormat="false" ht="12.75" hidden="false" customHeight="false" outlineLevel="0" collapsed="false">
      <c r="A117" s="1" t="s">
        <v>163</v>
      </c>
      <c r="B117" s="1" t="n">
        <v>19921101</v>
      </c>
      <c r="C117" s="1" t="n">
        <v>19921101</v>
      </c>
      <c r="D117" s="1" t="n">
        <v>20021031</v>
      </c>
      <c r="E117" s="1" t="s">
        <v>131</v>
      </c>
      <c r="F117" s="1" t="n">
        <v>10785</v>
      </c>
      <c r="G117" s="1" t="s">
        <v>204</v>
      </c>
      <c r="H117" s="1" t="s">
        <v>133</v>
      </c>
      <c r="I117" s="1" t="s">
        <v>169</v>
      </c>
      <c r="J117" s="28" t="n">
        <f aca="false">DATE(LEFT(B117,4),RIGHT(LEFT(B117,6),2),RIGHT(B117,2))</f>
        <v>33909</v>
      </c>
      <c r="K117" s="28" t="n">
        <f aca="false">DATE(LEFT(C117,4),RIGHT(LEFT(C117,6),2),RIGHT(C117,2))</f>
        <v>33909</v>
      </c>
      <c r="L117" s="29" t="n">
        <f aca="false">DATE(LEFT(D117,4),RIGHT(LEFT(D117,6),2),RIGHT(D117,2))</f>
        <v>37560</v>
      </c>
      <c r="M117" s="30" t="n">
        <f aca="false">VLOOKUP(H117,Fuel!$G$24:$I$40,3,FALSE())*(IF(L117&lt;$B$2,0,1))</f>
        <v>0</v>
      </c>
      <c r="N117" s="31" t="n">
        <f aca="false">VLOOKUP(I117,Fuel!$B$24:$D$43,3,FALSE())</f>
        <v>0.047</v>
      </c>
      <c r="O117" s="32" t="n">
        <f aca="false">M117*F117*(1+N117)</f>
        <v>0</v>
      </c>
      <c r="P117" s="33" t="n">
        <f aca="false">IF(VLOOKUP(H117,Fuel!$G$24:$I857,2,FALSE())="AB",O117/ABHEAT/28.174,O117/SASKHEAT/28.174)</f>
        <v>0</v>
      </c>
      <c r="Q117" s="34" t="n">
        <f aca="false">M117*F117*N117</f>
        <v>0</v>
      </c>
      <c r="R117" s="35" t="n">
        <f aca="false">IF(VLOOKUP(H117,Fuel!$G$24:$I834,2,FALSE())="AB",Q117/ABHEAT/28.174,Q117/SASKHEAT/28.174)</f>
        <v>0</v>
      </c>
    </row>
    <row r="118" customFormat="false" ht="12.75" hidden="false" customHeight="false" outlineLevel="0" collapsed="false">
      <c r="A118" s="1" t="s">
        <v>205</v>
      </c>
      <c r="B118" s="1" t="n">
        <v>19990525</v>
      </c>
      <c r="C118" s="1" t="n">
        <v>19991101</v>
      </c>
      <c r="D118" s="1" t="n">
        <v>20021031</v>
      </c>
      <c r="E118" s="1" t="s">
        <v>5</v>
      </c>
      <c r="F118" s="1" t="n">
        <v>0</v>
      </c>
      <c r="G118" s="1" t="s">
        <v>206</v>
      </c>
      <c r="H118" s="1" t="s">
        <v>77</v>
      </c>
      <c r="I118" s="1" t="s">
        <v>207</v>
      </c>
      <c r="J118" s="28" t="n">
        <f aca="false">DATE(LEFT(B118,4),RIGHT(LEFT(B118,6),2),RIGHT(B118,2))</f>
        <v>36305</v>
      </c>
      <c r="K118" s="28" t="n">
        <f aca="false">DATE(LEFT(C118,4),RIGHT(LEFT(C118,6),2),RIGHT(C118,2))</f>
        <v>36465</v>
      </c>
      <c r="L118" s="29" t="n">
        <f aca="false">DATE(LEFT(D118,4),RIGHT(LEFT(D118,6),2),RIGHT(D118,2))</f>
        <v>37560</v>
      </c>
      <c r="M118" s="30" t="n">
        <f aca="false">VLOOKUP(H118,Fuel!$G$24:$I$35,3,FALSE())*(IF(L118&lt;$B$2,0,1))</f>
        <v>0</v>
      </c>
      <c r="N118" s="31" t="n">
        <f aca="false">VLOOKUP(I118,Fuel!$B$24:$D$43,3,FALSE())</f>
        <v>0.0524</v>
      </c>
      <c r="O118" s="32" t="n">
        <f aca="false">M118*F118*(1+N118)</f>
        <v>0</v>
      </c>
      <c r="P118" s="33" t="n">
        <f aca="false">IF(VLOOKUP(H118,Fuel!$G$24:$I623,2,FALSE())="AB",O118/ABHEAT/28.174,O118/SASKHEAT/28.174)</f>
        <v>0</v>
      </c>
      <c r="Q118" s="34" t="n">
        <f aca="false">M118*F118*N118</f>
        <v>0</v>
      </c>
      <c r="R118" s="35" t="n">
        <f aca="false">IF(VLOOKUP(H118,Fuel!$G$24:$I644,2,FALSE())="AB",Q118/ABHEAT/28.174,Q118/SASKHEAT/28.174)</f>
        <v>0</v>
      </c>
    </row>
    <row r="119" customFormat="false" ht="12.75" hidden="false" customHeight="false" outlineLevel="0" collapsed="false">
      <c r="A119" s="1" t="s">
        <v>34</v>
      </c>
      <c r="B119" s="1" t="n">
        <v>19990101</v>
      </c>
      <c r="C119" s="1" t="n">
        <v>19990101</v>
      </c>
      <c r="D119" s="1" t="n">
        <v>20021031</v>
      </c>
      <c r="E119" s="1" t="s">
        <v>5</v>
      </c>
      <c r="F119" s="1" t="n">
        <v>0</v>
      </c>
      <c r="G119" s="1" t="s">
        <v>72</v>
      </c>
      <c r="H119" s="1" t="s">
        <v>208</v>
      </c>
      <c r="I119" s="1" t="s">
        <v>176</v>
      </c>
      <c r="J119" s="28" t="n">
        <f aca="false">DATE(LEFT(B119,4),RIGHT(LEFT(B119,6),2),RIGHT(B119,2))</f>
        <v>36161</v>
      </c>
      <c r="K119" s="28" t="n">
        <f aca="false">DATE(LEFT(C119,4),RIGHT(LEFT(C119,6),2),RIGHT(C119,2))</f>
        <v>36161</v>
      </c>
      <c r="L119" s="29" t="n">
        <f aca="false">DATE(LEFT(D119,4),RIGHT(LEFT(D119,6),2),RIGHT(D119,2))</f>
        <v>37560</v>
      </c>
      <c r="M119" s="30" t="n">
        <f aca="false">VLOOKUP(H119,Fuel!$G$24:$I$35,3,FALSE())*(IF(L119&lt;$B$2,0,1))</f>
        <v>1</v>
      </c>
      <c r="N119" s="31" t="n">
        <f aca="false">VLOOKUP(I119,Fuel!$B$24:$D$43,3,FALSE())</f>
        <v>0.0467</v>
      </c>
      <c r="O119" s="32" t="n">
        <f aca="false">M119*F119*(1+N119)</f>
        <v>0</v>
      </c>
      <c r="P119" s="33" t="n">
        <f aca="false">IF(VLOOKUP(H119,Fuel!$G$24:$I728,2,FALSE())="AB",O119/ABHEAT/28.174,O119/SASKHEAT/28.174)</f>
        <v>0</v>
      </c>
      <c r="Q119" s="34" t="n">
        <f aca="false">M119*F119*N119</f>
        <v>0</v>
      </c>
      <c r="R119" s="35" t="n">
        <f aca="false">IF(VLOOKUP(H119,Fuel!$G$24:$I734,2,FALSE())="AB",Q119/ABHEAT/28.174,Q119/SASKHEAT/28.174)</f>
        <v>0</v>
      </c>
    </row>
    <row r="120" customFormat="false" ht="12.75" hidden="false" customHeight="false" outlineLevel="0" collapsed="false">
      <c r="A120" s="1" t="s">
        <v>209</v>
      </c>
      <c r="B120" s="1" t="n">
        <v>19941101</v>
      </c>
      <c r="C120" s="1" t="n">
        <v>19941101</v>
      </c>
      <c r="D120" s="1" t="n">
        <v>20021031</v>
      </c>
      <c r="E120" s="1" t="s">
        <v>5</v>
      </c>
      <c r="F120" s="1" t="n">
        <v>1407</v>
      </c>
      <c r="G120" s="1" t="s">
        <v>72</v>
      </c>
      <c r="H120" s="1" t="s">
        <v>140</v>
      </c>
      <c r="I120" s="1" t="s">
        <v>95</v>
      </c>
      <c r="J120" s="28" t="n">
        <f aca="false">DATE(LEFT(B120,4),RIGHT(LEFT(B120,6),2),RIGHT(B120,2))</f>
        <v>34639</v>
      </c>
      <c r="K120" s="28" t="n">
        <f aca="false">DATE(LEFT(C120,4),RIGHT(LEFT(C120,6),2),RIGHT(C120,2))</f>
        <v>34639</v>
      </c>
      <c r="L120" s="29" t="n">
        <f aca="false">DATE(LEFT(D120,4),RIGHT(LEFT(D120,6),2),RIGHT(D120,2))</f>
        <v>37560</v>
      </c>
      <c r="M120" s="30" t="n">
        <f aca="false">VLOOKUP(H120,Fuel!$G$24:$I$35,3,FALSE())*(IF(L120&lt;$B$2,0,1))</f>
        <v>1</v>
      </c>
      <c r="N120" s="31" t="n">
        <f aca="false">VLOOKUP(I120,Fuel!$B$24:$D$43,3,FALSE())</f>
        <v>0.0139</v>
      </c>
      <c r="O120" s="32" t="n">
        <f aca="false">M120*F120*(1+N120)</f>
        <v>1426.5573</v>
      </c>
      <c r="P120" s="33" t="n">
        <f aca="false">IF(VLOOKUP(H120,Fuel!$G$24:$I705,2,FALSE())="AB",O120/ABHEAT/28.174,O120/SASKHEAT/28.174)</f>
        <v>1.38722799900034</v>
      </c>
      <c r="Q120" s="34" t="n">
        <f aca="false">M120*F120*N120</f>
        <v>19.5573</v>
      </c>
      <c r="R120" s="35" t="n">
        <f aca="false">IF(VLOOKUP(H120,Fuel!$G$24:$I514,2,FALSE())="AB",Q120/ABHEAT/28.174,Q120/SASKHEAT/28.174)</f>
        <v>0.019018117354872</v>
      </c>
    </row>
    <row r="121" customFormat="false" ht="12.75" hidden="false" customHeight="false" outlineLevel="0" collapsed="false">
      <c r="A121" s="1" t="s">
        <v>149</v>
      </c>
      <c r="B121" s="1" t="n">
        <v>19900420</v>
      </c>
      <c r="C121" s="1" t="n">
        <v>19900501</v>
      </c>
      <c r="D121" s="1" t="n">
        <v>20021130</v>
      </c>
      <c r="E121" s="1" t="s">
        <v>5</v>
      </c>
      <c r="F121" s="1" t="n">
        <v>558</v>
      </c>
      <c r="G121" s="1" t="s">
        <v>210</v>
      </c>
      <c r="H121" s="1" t="s">
        <v>6</v>
      </c>
      <c r="I121" s="1" t="s">
        <v>36</v>
      </c>
      <c r="J121" s="28" t="n">
        <f aca="false">DATE(LEFT(B121,4),RIGHT(LEFT(B121,6),2),RIGHT(B121,2))</f>
        <v>32983</v>
      </c>
      <c r="K121" s="28" t="n">
        <f aca="false">DATE(LEFT(C121,4),RIGHT(LEFT(C121,6),2),RIGHT(C121,2))</f>
        <v>32994</v>
      </c>
      <c r="L121" s="29" t="n">
        <f aca="false">DATE(LEFT(D121,4),RIGHT(LEFT(D121,6),2),RIGHT(D121,2))</f>
        <v>37590</v>
      </c>
      <c r="M121" s="30" t="n">
        <f aca="false">VLOOKUP(H121,Fuel!$G$24:$I$35,3,FALSE())*(IF(L121&lt;$B$2,0,1))</f>
        <v>1</v>
      </c>
      <c r="N121" s="31" t="n">
        <f aca="false">VLOOKUP(I121,Fuel!$B$24:$D$43,3,FALSE())</f>
        <v>0.0451</v>
      </c>
      <c r="O121" s="32" t="n">
        <f aca="false">M121*F121*(1+N121)</f>
        <v>583.1658</v>
      </c>
      <c r="P121" s="33" t="n">
        <f aca="false">IF(VLOOKUP(H121,Fuel!$G$24:$I711,2,FALSE())="AB",O121/ABHEAT/28.174,O121/SASKHEAT/28.174)</f>
        <v>0.546284566539086</v>
      </c>
      <c r="Q121" s="34" t="n">
        <f aca="false">M121*F121*N121</f>
        <v>25.1658</v>
      </c>
      <c r="R121" s="35" t="n">
        <f aca="false">IF(VLOOKUP(H121,Fuel!$G$24:$I551,2,FALSE())="AB",Q121/ABHEAT/28.174,Q121/SASKHEAT/28.174)</f>
        <v>0.0235742359113126</v>
      </c>
    </row>
    <row r="122" customFormat="false" ht="12.75" hidden="false" customHeight="false" outlineLevel="0" collapsed="false">
      <c r="A122" s="1" t="s">
        <v>211</v>
      </c>
      <c r="B122" s="1" t="n">
        <v>19930310</v>
      </c>
      <c r="C122" s="1" t="n">
        <v>19930401</v>
      </c>
      <c r="D122" s="1" t="n">
        <v>20030331</v>
      </c>
      <c r="E122" s="1" t="s">
        <v>131</v>
      </c>
      <c r="F122" s="1" t="n">
        <v>210629</v>
      </c>
      <c r="G122" s="1" t="s">
        <v>212</v>
      </c>
      <c r="H122" s="1" t="s">
        <v>73</v>
      </c>
      <c r="I122" s="1" t="s">
        <v>95</v>
      </c>
      <c r="J122" s="28" t="n">
        <f aca="false">DATE(LEFT(B122,4),RIGHT(LEFT(B122,6),2),RIGHT(B122,2))</f>
        <v>34038</v>
      </c>
      <c r="K122" s="28" t="n">
        <f aca="false">DATE(LEFT(C122,4),RIGHT(LEFT(C122,6),2),RIGHT(C122,2))</f>
        <v>34060</v>
      </c>
      <c r="L122" s="29" t="n">
        <f aca="false">DATE(LEFT(D122,4),RIGHT(LEFT(D122,6),2),RIGHT(D122,2))</f>
        <v>37711</v>
      </c>
      <c r="M122" s="30" t="n">
        <f aca="false">VLOOKUP(H122,Fuel!$G$24:$I$35,3,FALSE())*(IF(L122&lt;$B$2,0,1))</f>
        <v>0</v>
      </c>
      <c r="N122" s="31" t="n">
        <f aca="false">VLOOKUP(I122,Fuel!$B$24:$D$43,3,FALSE())</f>
        <v>0.0139</v>
      </c>
      <c r="O122" s="32" t="n">
        <f aca="false">M122*F122*(1+N122)</f>
        <v>0</v>
      </c>
      <c r="P122" s="33" t="n">
        <f aca="false">IF(VLOOKUP(H122,Fuel!$G$24:$I847,2,FALSE())="AB",O122/ABHEAT/28.174,O122/SASKHEAT/28.174)</f>
        <v>0</v>
      </c>
      <c r="Q122" s="34" t="n">
        <f aca="false">M122*F122*N122</f>
        <v>0</v>
      </c>
      <c r="R122" s="35" t="n">
        <f aca="false">IF(VLOOKUP(H122,Fuel!$G$24:$I517,2,FALSE())="AB",Q122/ABHEAT/28.174,Q122/SASKHEAT/28.174)</f>
        <v>0</v>
      </c>
    </row>
    <row r="123" customFormat="false" ht="12.75" hidden="false" customHeight="false" outlineLevel="0" collapsed="false">
      <c r="A123" s="1" t="s">
        <v>211</v>
      </c>
      <c r="B123" s="1" t="n">
        <v>19930310</v>
      </c>
      <c r="C123" s="1" t="n">
        <v>19930401</v>
      </c>
      <c r="D123" s="1" t="n">
        <v>20030331</v>
      </c>
      <c r="E123" s="1" t="s">
        <v>131</v>
      </c>
      <c r="F123" s="1" t="n">
        <v>4985</v>
      </c>
      <c r="G123" s="1" t="s">
        <v>213</v>
      </c>
      <c r="H123" s="1" t="s">
        <v>73</v>
      </c>
      <c r="I123" s="1" t="s">
        <v>102</v>
      </c>
      <c r="J123" s="28" t="n">
        <f aca="false">DATE(LEFT(B123,4),RIGHT(LEFT(B123,6),2),RIGHT(B123,2))</f>
        <v>34038</v>
      </c>
      <c r="K123" s="28" t="n">
        <f aca="false">DATE(LEFT(C123,4),RIGHT(LEFT(C123,6),2),RIGHT(C123,2))</f>
        <v>34060</v>
      </c>
      <c r="L123" s="29" t="n">
        <f aca="false">DATE(LEFT(D123,4),RIGHT(LEFT(D123,6),2),RIGHT(D123,2))</f>
        <v>37711</v>
      </c>
      <c r="M123" s="30" t="n">
        <f aca="false">VLOOKUP(H123,Fuel!$G$24:$I$35,3,FALSE())*(IF(L123&lt;$B$2,0,1))</f>
        <v>0</v>
      </c>
      <c r="N123" s="31" t="n">
        <f aca="false">VLOOKUP(I123,Fuel!$B$24:$D$43,3,FALSE())</f>
        <v>0.0081</v>
      </c>
      <c r="O123" s="32" t="n">
        <f aca="false">M123*F123*(1+N123)</f>
        <v>0</v>
      </c>
      <c r="P123" s="33" t="n">
        <f aca="false">IF(VLOOKUP(H123,Fuel!$G$24:$I704,2,FALSE())="AB",O123/ABHEAT/28.174,O123/SASKHEAT/28.174)</f>
        <v>0</v>
      </c>
      <c r="Q123" s="34" t="n">
        <f aca="false">M123*F123*N123</f>
        <v>0</v>
      </c>
      <c r="R123" s="35" t="n">
        <f aca="false">IF(VLOOKUP(H123,Fuel!$G$24:$I518,2,FALSE())="AB",Q123/ABHEAT/28.174,Q123/SASKHEAT/28.174)</f>
        <v>0</v>
      </c>
    </row>
    <row r="124" customFormat="false" ht="12.75" hidden="false" customHeight="false" outlineLevel="0" collapsed="false">
      <c r="A124" s="1" t="s">
        <v>4</v>
      </c>
      <c r="B124" s="1" t="n">
        <v>19920401</v>
      </c>
      <c r="C124" s="1" t="n">
        <v>19920401</v>
      </c>
      <c r="D124" s="1" t="n">
        <v>20030331</v>
      </c>
      <c r="E124" s="1" t="s">
        <v>131</v>
      </c>
      <c r="F124" s="1" t="n">
        <v>137041</v>
      </c>
      <c r="G124" s="1" t="s">
        <v>214</v>
      </c>
      <c r="H124" s="1" t="s">
        <v>133</v>
      </c>
      <c r="I124" s="1" t="s">
        <v>40</v>
      </c>
      <c r="J124" s="28" t="n">
        <f aca="false">DATE(LEFT(B124,4),RIGHT(LEFT(B124,6),2),RIGHT(B124,2))</f>
        <v>33695</v>
      </c>
      <c r="K124" s="28" t="n">
        <f aca="false">DATE(LEFT(C124,4),RIGHT(LEFT(C124,6),2),RIGHT(C124,2))</f>
        <v>33695</v>
      </c>
      <c r="L124" s="29" t="n">
        <f aca="false">DATE(LEFT(D124,4),RIGHT(LEFT(D124,6),2),RIGHT(D124,2))</f>
        <v>37711</v>
      </c>
      <c r="M124" s="30" t="n">
        <f aca="false">VLOOKUP(H124,Fuel!$G$24:$I$35,3,FALSE())*(IF(L124&lt;$B$2,0,1))</f>
        <v>0</v>
      </c>
      <c r="N124" s="31" t="n">
        <f aca="false">VLOOKUP(I124,Fuel!$B$24:$D$43,3,FALSE())</f>
        <v>0.0451</v>
      </c>
      <c r="O124" s="32" t="n">
        <f aca="false">M124*F124*(1+N124)</f>
        <v>0</v>
      </c>
      <c r="P124" s="33" t="n">
        <f aca="false">IF(VLOOKUP(H124,Fuel!$G$24:$I737,2,FALSE())="AB",O124/ABHEAT/28.174,O124/SASKHEAT/28.174)</f>
        <v>0</v>
      </c>
      <c r="Q124" s="34" t="n">
        <f aca="false">M124*F124*N124</f>
        <v>0</v>
      </c>
      <c r="R124" s="35" t="n">
        <f aca="false">IF(VLOOKUP(H124,Fuel!$G$24:$I492,2,FALSE())="AB",Q124/ABHEAT/28.174,Q124/SASKHEAT/28.174)</f>
        <v>0</v>
      </c>
    </row>
    <row r="125" customFormat="false" ht="12.75" hidden="false" customHeight="false" outlineLevel="0" collapsed="false">
      <c r="A125" s="1" t="s">
        <v>4</v>
      </c>
      <c r="B125" s="1" t="n">
        <v>19920401</v>
      </c>
      <c r="C125" s="1" t="n">
        <v>19920401</v>
      </c>
      <c r="D125" s="1" t="n">
        <v>20030331</v>
      </c>
      <c r="E125" s="1" t="s">
        <v>131</v>
      </c>
      <c r="F125" s="1" t="n">
        <v>68520</v>
      </c>
      <c r="G125" s="1" t="s">
        <v>215</v>
      </c>
      <c r="H125" s="1" t="s">
        <v>133</v>
      </c>
      <c r="I125" s="1" t="s">
        <v>36</v>
      </c>
      <c r="J125" s="28" t="n">
        <f aca="false">DATE(LEFT(B125,4),RIGHT(LEFT(B125,6),2),RIGHT(B125,2))</f>
        <v>33695</v>
      </c>
      <c r="K125" s="28" t="n">
        <f aca="false">DATE(LEFT(C125,4),RIGHT(LEFT(C125,6),2),RIGHT(C125,2))</f>
        <v>33695</v>
      </c>
      <c r="L125" s="29" t="n">
        <f aca="false">DATE(LEFT(D125,4),RIGHT(LEFT(D125,6),2),RIGHT(D125,2))</f>
        <v>37711</v>
      </c>
      <c r="M125" s="30" t="n">
        <f aca="false">VLOOKUP(H125,Fuel!$G$24:$I$35,3,FALSE())*(IF(L125&lt;$B$2,0,1))</f>
        <v>0</v>
      </c>
      <c r="N125" s="31" t="n">
        <f aca="false">VLOOKUP(I125,Fuel!$B$24:$D$43,3,FALSE())</f>
        <v>0.0451</v>
      </c>
      <c r="O125" s="32" t="n">
        <f aca="false">M125*F125*(1+N125)</f>
        <v>0</v>
      </c>
      <c r="P125" s="33" t="n">
        <f aca="false">IF(VLOOKUP(H125,Fuel!$G$24:$I826,2,FALSE())="AB",O125/ABHEAT/28.174,O125/SASKHEAT/28.174)</f>
        <v>0</v>
      </c>
      <c r="Q125" s="34" t="n">
        <f aca="false">M125*F125*N125</f>
        <v>0</v>
      </c>
      <c r="R125" s="35" t="n">
        <f aca="false">IF(VLOOKUP(H125,Fuel!$G$24:$I493,2,FALSE())="AB",Q125/ABHEAT/28.174,Q125/SASKHEAT/28.174)</f>
        <v>0</v>
      </c>
    </row>
    <row r="126" customFormat="false" ht="12.75" hidden="false" customHeight="false" outlineLevel="0" collapsed="false">
      <c r="A126" s="1" t="s">
        <v>4</v>
      </c>
      <c r="B126" s="1" t="n">
        <v>19920401</v>
      </c>
      <c r="C126" s="1" t="n">
        <v>19920401</v>
      </c>
      <c r="D126" s="1" t="n">
        <v>20030331</v>
      </c>
      <c r="E126" s="1" t="s">
        <v>131</v>
      </c>
      <c r="F126" s="1" t="n">
        <v>137041</v>
      </c>
      <c r="G126" s="1" t="s">
        <v>214</v>
      </c>
      <c r="H126" s="1" t="s">
        <v>133</v>
      </c>
      <c r="I126" s="1" t="s">
        <v>9</v>
      </c>
      <c r="J126" s="28" t="n">
        <f aca="false">DATE(LEFT(B126,4),RIGHT(LEFT(B126,6),2),RIGHT(B126,2))</f>
        <v>33695</v>
      </c>
      <c r="K126" s="28" t="n">
        <f aca="false">DATE(LEFT(C126,4),RIGHT(LEFT(C126,6),2),RIGHT(C126,2))</f>
        <v>33695</v>
      </c>
      <c r="L126" s="29" t="n">
        <f aca="false">DATE(LEFT(D126,4),RIGHT(LEFT(D126,6),2),RIGHT(D126,2))</f>
        <v>37711</v>
      </c>
      <c r="M126" s="30" t="n">
        <f aca="false">VLOOKUP(H126,Fuel!$G$24:$I$35,3,FALSE())*(IF(L126&lt;$B$2,0,1))</f>
        <v>0</v>
      </c>
      <c r="N126" s="31" t="n">
        <f aca="false">VLOOKUP(I126,Fuel!$B$24:$D$43,3,FALSE())</f>
        <v>0.0357</v>
      </c>
      <c r="O126" s="32" t="n">
        <f aca="false">M126*F126*(1+N126)</f>
        <v>0</v>
      </c>
      <c r="P126" s="33" t="n">
        <f aca="false">IF(VLOOKUP(H126,Fuel!$G$24:$I778,2,FALSE())="AB",O126/ABHEAT/28.174,O126/SASKHEAT/28.174)</f>
        <v>0</v>
      </c>
      <c r="Q126" s="34" t="n">
        <f aca="false">M126*F126*N126</f>
        <v>0</v>
      </c>
      <c r="R126" s="35" t="n">
        <f aca="false">IF(VLOOKUP(H126,Fuel!$G$24:$I494,2,FALSE())="AB",Q126/ABHEAT/28.174,Q126/SASKHEAT/28.174)</f>
        <v>0</v>
      </c>
    </row>
    <row r="127" customFormat="false" ht="12.75" hidden="false" customHeight="false" outlineLevel="0" collapsed="false">
      <c r="A127" s="1" t="s">
        <v>4</v>
      </c>
      <c r="B127" s="1" t="n">
        <v>19920401</v>
      </c>
      <c r="C127" s="1" t="n">
        <v>19920401</v>
      </c>
      <c r="D127" s="1" t="n">
        <v>20030331</v>
      </c>
      <c r="E127" s="1" t="s">
        <v>131</v>
      </c>
      <c r="F127" s="1" t="n">
        <v>137041</v>
      </c>
      <c r="G127" s="1" t="s">
        <v>214</v>
      </c>
      <c r="H127" s="1" t="s">
        <v>133</v>
      </c>
      <c r="I127" s="1" t="s">
        <v>216</v>
      </c>
      <c r="J127" s="28" t="n">
        <f aca="false">DATE(LEFT(B127,4),RIGHT(LEFT(B127,6),2),RIGHT(B127,2))</f>
        <v>33695</v>
      </c>
      <c r="K127" s="28" t="n">
        <f aca="false">DATE(LEFT(C127,4),RIGHT(LEFT(C127,6),2),RIGHT(C127,2))</f>
        <v>33695</v>
      </c>
      <c r="L127" s="29" t="n">
        <f aca="false">DATE(LEFT(D127,4),RIGHT(LEFT(D127,6),2),RIGHT(D127,2))</f>
        <v>37711</v>
      </c>
      <c r="M127" s="30" t="n">
        <f aca="false">VLOOKUP(H127,Fuel!$G$24:$I$35,3,FALSE())*(IF(L127&lt;$B$2,0,1))</f>
        <v>0</v>
      </c>
      <c r="N127" s="31" t="n">
        <f aca="false">VLOOKUP(I127,Fuel!$B$24:$D$43,3,FALSE())</f>
        <v>0.0357</v>
      </c>
      <c r="O127" s="32" t="n">
        <f aca="false">M127*F127*(1+N127)</f>
        <v>0</v>
      </c>
      <c r="P127" s="33" t="n">
        <f aca="false">IF(VLOOKUP(H127,Fuel!$G$24:$I441,2,FALSE())="AB",O127/ABHEAT/28.174,O127/SASKHEAT/28.174)</f>
        <v>0</v>
      </c>
      <c r="Q127" s="34" t="n">
        <f aca="false">M127*F127*N127</f>
        <v>0</v>
      </c>
      <c r="R127" s="35" t="n">
        <f aca="false">IF(VLOOKUP(H127,Fuel!$G$24:$I495,2,FALSE())="AB",Q127/ABHEAT/28.174,Q127/SASKHEAT/28.174)</f>
        <v>0</v>
      </c>
    </row>
    <row r="128" customFormat="false" ht="12.75" hidden="false" customHeight="false" outlineLevel="0" collapsed="false">
      <c r="A128" s="1" t="s">
        <v>4</v>
      </c>
      <c r="B128" s="1" t="n">
        <v>19920401</v>
      </c>
      <c r="C128" s="1" t="n">
        <v>19920401</v>
      </c>
      <c r="D128" s="1" t="n">
        <v>20030331</v>
      </c>
      <c r="E128" s="1" t="s">
        <v>131</v>
      </c>
      <c r="F128" s="1" t="n">
        <v>11420</v>
      </c>
      <c r="G128" s="1" t="s">
        <v>217</v>
      </c>
      <c r="H128" s="1" t="s">
        <v>133</v>
      </c>
      <c r="I128" s="1" t="s">
        <v>7</v>
      </c>
      <c r="J128" s="28" t="n">
        <f aca="false">DATE(LEFT(B128,4),RIGHT(LEFT(B128,6),2),RIGHT(B128,2))</f>
        <v>33695</v>
      </c>
      <c r="K128" s="28" t="n">
        <f aca="false">DATE(LEFT(C128,4),RIGHT(LEFT(C128,6),2),RIGHT(C128,2))</f>
        <v>33695</v>
      </c>
      <c r="L128" s="29" t="n">
        <f aca="false">DATE(LEFT(D128,4),RIGHT(LEFT(D128,6),2),RIGHT(D128,2))</f>
        <v>37711</v>
      </c>
      <c r="M128" s="30" t="n">
        <f aca="false">VLOOKUP(H128,Fuel!$G$24:$I$35,3,FALSE())*(IF(L128&lt;$B$2,0,1))</f>
        <v>0</v>
      </c>
      <c r="N128" s="31" t="n">
        <f aca="false">VLOOKUP(I128,Fuel!$B$24:$D$43,3,FALSE())</f>
        <v>0.0232</v>
      </c>
      <c r="O128" s="32" t="n">
        <f aca="false">M128*F128*(1+N128)</f>
        <v>0</v>
      </c>
      <c r="P128" s="33" t="n">
        <f aca="false">IF(VLOOKUP(H128,Fuel!$G$24:$I729,2,FALSE())="AB",O128/ABHEAT/28.174,O128/SASKHEAT/28.174)</f>
        <v>0</v>
      </c>
      <c r="Q128" s="34" t="n">
        <f aca="false">M128*F128*N128</f>
        <v>0</v>
      </c>
      <c r="R128" s="35" t="n">
        <f aca="false">IF(VLOOKUP(H128,Fuel!$G$24:$I496,2,FALSE())="AB",Q128/ABHEAT/28.174,Q128/SASKHEAT/28.174)</f>
        <v>0</v>
      </c>
    </row>
    <row r="129" customFormat="false" ht="12.75" hidden="false" customHeight="false" outlineLevel="0" collapsed="false">
      <c r="A129" s="1" t="s">
        <v>4</v>
      </c>
      <c r="B129" s="1" t="n">
        <v>19890401</v>
      </c>
      <c r="C129" s="1" t="n">
        <v>19890401</v>
      </c>
      <c r="D129" s="1" t="n">
        <v>20031031</v>
      </c>
      <c r="E129" s="1" t="s">
        <v>5</v>
      </c>
      <c r="F129" s="1" t="n">
        <v>1545</v>
      </c>
      <c r="G129" s="1" t="s">
        <v>218</v>
      </c>
      <c r="H129" s="1" t="s">
        <v>6</v>
      </c>
      <c r="I129" s="1" t="s">
        <v>40</v>
      </c>
      <c r="J129" s="28" t="n">
        <f aca="false">DATE(LEFT(B129,4),RIGHT(LEFT(B129,6),2),RIGHT(B129,2))</f>
        <v>32599</v>
      </c>
      <c r="K129" s="28" t="n">
        <f aca="false">DATE(LEFT(C129,4),RIGHT(LEFT(C129,6),2),RIGHT(C129,2))</f>
        <v>32599</v>
      </c>
      <c r="L129" s="29" t="n">
        <f aca="false">DATE(LEFT(D129,4),RIGHT(LEFT(D129,6),2),RIGHT(D129,2))</f>
        <v>37925</v>
      </c>
      <c r="M129" s="30" t="n">
        <f aca="false">VLOOKUP(H129,Fuel!$G$24:$I$35,3,FALSE())*(IF(L129&lt;$B$2,0,1))</f>
        <v>1</v>
      </c>
      <c r="N129" s="31" t="n">
        <f aca="false">VLOOKUP(I129,Fuel!$B$24:$D$43,3,FALSE())</f>
        <v>0.0451</v>
      </c>
      <c r="O129" s="32" t="n">
        <f aca="false">M129*F129*(1+N129)</f>
        <v>1614.6795</v>
      </c>
      <c r="P129" s="33" t="n">
        <f aca="false">IF(VLOOKUP(H129,Fuel!$G$24:$I546,2,FALSE())="AB",O129/ABHEAT/28.174,O129/SASKHEAT/28.174)</f>
        <v>1.51256210627758</v>
      </c>
      <c r="Q129" s="34" t="n">
        <f aca="false">M129*F129*N129</f>
        <v>69.6795</v>
      </c>
      <c r="R129" s="35" t="n">
        <f aca="false">IF(VLOOKUP(H129,Fuel!$G$24:$I475,2,FALSE())="AB",Q129/ABHEAT/28.174,Q129/SASKHEAT/28.174)</f>
        <v>0.0652727499694945</v>
      </c>
    </row>
    <row r="130" customFormat="false" ht="12.75" hidden="false" customHeight="false" outlineLevel="0" collapsed="false">
      <c r="A130" s="1" t="s">
        <v>4</v>
      </c>
      <c r="B130" s="1" t="n">
        <v>19890401</v>
      </c>
      <c r="C130" s="1" t="n">
        <v>19890401</v>
      </c>
      <c r="D130" s="1" t="n">
        <v>20031031</v>
      </c>
      <c r="E130" s="1" t="s">
        <v>5</v>
      </c>
      <c r="F130" s="1" t="n">
        <v>4985</v>
      </c>
      <c r="G130" s="1" t="s">
        <v>213</v>
      </c>
      <c r="H130" s="1" t="s">
        <v>6</v>
      </c>
      <c r="I130" s="1" t="s">
        <v>36</v>
      </c>
      <c r="J130" s="28" t="n">
        <f aca="false">DATE(LEFT(B130,4),RIGHT(LEFT(B130,6),2),RIGHT(B130,2))</f>
        <v>32599</v>
      </c>
      <c r="K130" s="28" t="n">
        <f aca="false">DATE(LEFT(C130,4),RIGHT(LEFT(C130,6),2),RIGHT(C130,2))</f>
        <v>32599</v>
      </c>
      <c r="L130" s="29" t="n">
        <f aca="false">DATE(LEFT(D130,4),RIGHT(LEFT(D130,6),2),RIGHT(D130,2))</f>
        <v>37925</v>
      </c>
      <c r="M130" s="30" t="n">
        <f aca="false">VLOOKUP(H130,Fuel!$G$24:$I$35,3,FALSE())*(IF(L130&lt;$B$2,0,1))</f>
        <v>1</v>
      </c>
      <c r="N130" s="31" t="n">
        <f aca="false">VLOOKUP(I130,Fuel!$B$24:$D$43,3,FALSE())</f>
        <v>0.0451</v>
      </c>
      <c r="O130" s="32" t="n">
        <f aca="false">M130*F130*(1+N130)</f>
        <v>5209.8235</v>
      </c>
      <c r="P130" s="33" t="n">
        <f aca="false">IF(VLOOKUP(H130,Fuel!$G$24:$I744,2,FALSE())="AB",O130/ABHEAT/28.174,O130/SASKHEAT/28.174)</f>
        <v>4.88033792866907</v>
      </c>
      <c r="Q130" s="34" t="n">
        <f aca="false">M130*F130*N130</f>
        <v>224.8235</v>
      </c>
      <c r="R130" s="35" t="n">
        <f aca="false">IF(VLOOKUP(H130,Fuel!$G$24:$I477,2,FALSE())="AB",Q130/ABHEAT/28.174,Q130/SASKHEAT/28.174)</f>
        <v>0.210604957021314</v>
      </c>
    </row>
    <row r="131" customFormat="false" ht="12.75" hidden="false" customHeight="false" outlineLevel="0" collapsed="false">
      <c r="A131" s="1" t="s">
        <v>4</v>
      </c>
      <c r="B131" s="1" t="n">
        <v>19930127</v>
      </c>
      <c r="C131" s="1" t="n">
        <v>19931101</v>
      </c>
      <c r="D131" s="1" t="n">
        <v>20031031</v>
      </c>
      <c r="E131" s="1" t="s">
        <v>5</v>
      </c>
      <c r="F131" s="1" t="n">
        <v>13320</v>
      </c>
      <c r="G131" s="1" t="s">
        <v>219</v>
      </c>
      <c r="H131" s="1" t="s">
        <v>6</v>
      </c>
      <c r="I131" s="1" t="s">
        <v>36</v>
      </c>
      <c r="J131" s="28" t="n">
        <f aca="false">DATE(LEFT(B131,4),RIGHT(LEFT(B131,6),2),RIGHT(B131,2))</f>
        <v>33996</v>
      </c>
      <c r="K131" s="28" t="n">
        <f aca="false">DATE(LEFT(C131,4),RIGHT(LEFT(C131,6),2),RIGHT(C131,2))</f>
        <v>34274</v>
      </c>
      <c r="L131" s="29" t="n">
        <f aca="false">DATE(LEFT(D131,4),RIGHT(LEFT(D131,6),2),RIGHT(D131,2))</f>
        <v>37925</v>
      </c>
      <c r="M131" s="30" t="n">
        <f aca="false">VLOOKUP(H131,Fuel!$G$24:$I$35,3,FALSE())*(IF(L131&lt;$B$2,0,1))</f>
        <v>1</v>
      </c>
      <c r="N131" s="31" t="n">
        <f aca="false">VLOOKUP(I131,Fuel!$B$24:$D$43,3,FALSE())</f>
        <v>0.0451</v>
      </c>
      <c r="O131" s="32" t="n">
        <f aca="false">M131*F131*(1+N131)</f>
        <v>13920.732</v>
      </c>
      <c r="P131" s="33" t="n">
        <f aca="false">IF(VLOOKUP(H131,Fuel!$G$24:$I799,2,FALSE())="AB",O131/ABHEAT/28.174,O131/SASKHEAT/28.174)</f>
        <v>13.0403412657717</v>
      </c>
      <c r="Q131" s="34" t="n">
        <f aca="false">M131*F131*N131</f>
        <v>600.732</v>
      </c>
      <c r="R131" s="35" t="n">
        <f aca="false">IF(VLOOKUP(H131,Fuel!$G$24:$I479,2,FALSE())="AB",Q131/ABHEAT/28.174,Q131/SASKHEAT/28.174)</f>
        <v>0.56273982497972</v>
      </c>
    </row>
    <row r="132" customFormat="false" ht="12.75" hidden="false" customHeight="false" outlineLevel="0" collapsed="false">
      <c r="A132" s="1" t="s">
        <v>4</v>
      </c>
      <c r="B132" s="1" t="n">
        <v>19981101</v>
      </c>
      <c r="C132" s="1" t="n">
        <v>19981101</v>
      </c>
      <c r="D132" s="1" t="n">
        <v>20031031</v>
      </c>
      <c r="E132" s="1" t="s">
        <v>5</v>
      </c>
      <c r="F132" s="1" t="n">
        <v>2668</v>
      </c>
      <c r="G132" s="1" t="s">
        <v>220</v>
      </c>
      <c r="H132" s="1" t="s">
        <v>6</v>
      </c>
      <c r="I132" s="1" t="s">
        <v>36</v>
      </c>
      <c r="J132" s="28" t="n">
        <f aca="false">DATE(LEFT(B132,4),RIGHT(LEFT(B132,6),2),RIGHT(B132,2))</f>
        <v>36100</v>
      </c>
      <c r="K132" s="28" t="n">
        <f aca="false">DATE(LEFT(C132,4),RIGHT(LEFT(C132,6),2),RIGHT(C132,2))</f>
        <v>36100</v>
      </c>
      <c r="L132" s="29" t="n">
        <f aca="false">DATE(LEFT(D132,4),RIGHT(LEFT(D132,6),2),RIGHT(D132,2))</f>
        <v>37925</v>
      </c>
      <c r="M132" s="30" t="n">
        <f aca="false">VLOOKUP(H132,Fuel!$G$24:$I$35,3,FALSE())*(IF(L132&lt;$B$2,0,1))</f>
        <v>1</v>
      </c>
      <c r="N132" s="31" t="n">
        <f aca="false">VLOOKUP(I132,Fuel!$B$24:$D$43,3,FALSE())</f>
        <v>0.0451</v>
      </c>
      <c r="O132" s="32" t="n">
        <f aca="false">M132*F132*(1+N132)</f>
        <v>2788.3268</v>
      </c>
      <c r="P132" s="33" t="n">
        <f aca="false">IF(VLOOKUP(H132,Fuel!$G$24:$I867,2,FALSE())="AB",O132/ABHEAT/28.174,O132/SASKHEAT/28.174)</f>
        <v>2.61198427155248</v>
      </c>
      <c r="Q132" s="34" t="n">
        <f aca="false">M132*F132*N132</f>
        <v>120.3268</v>
      </c>
      <c r="R132" s="35" t="n">
        <f aca="false">IF(VLOOKUP(H132,Fuel!$G$24:$I481,2,FALSE())="AB",Q132/ABHEAT/28.174,Q132/SASKHEAT/28.174)</f>
        <v>0.112716955934376</v>
      </c>
    </row>
    <row r="133" customFormat="false" ht="12.75" hidden="false" customHeight="false" outlineLevel="0" collapsed="false">
      <c r="A133" s="1" t="s">
        <v>4</v>
      </c>
      <c r="B133" s="1" t="n">
        <v>19890401</v>
      </c>
      <c r="C133" s="1" t="n">
        <v>19890401</v>
      </c>
      <c r="D133" s="1" t="n">
        <v>20031031</v>
      </c>
      <c r="E133" s="1" t="s">
        <v>5</v>
      </c>
      <c r="F133" s="1" t="n">
        <v>2169</v>
      </c>
      <c r="G133" s="1" t="s">
        <v>221</v>
      </c>
      <c r="H133" s="1" t="s">
        <v>6</v>
      </c>
      <c r="I133" s="1" t="s">
        <v>9</v>
      </c>
      <c r="J133" s="28" t="n">
        <f aca="false">DATE(LEFT(B133,4),RIGHT(LEFT(B133,6),2),RIGHT(B133,2))</f>
        <v>32599</v>
      </c>
      <c r="K133" s="28" t="n">
        <f aca="false">DATE(LEFT(C133,4),RIGHT(LEFT(C133,6),2),RIGHT(C133,2))</f>
        <v>32599</v>
      </c>
      <c r="L133" s="29" t="n">
        <f aca="false">DATE(LEFT(D133,4),RIGHT(LEFT(D133,6),2),RIGHT(D133,2))</f>
        <v>37925</v>
      </c>
      <c r="M133" s="30" t="n">
        <f aca="false">VLOOKUP(H133,Fuel!$G$24:$I$35,3,FALSE())*(IF(L133&lt;$B$2,0,1))</f>
        <v>1</v>
      </c>
      <c r="N133" s="31" t="n">
        <f aca="false">VLOOKUP(I133,Fuel!$B$24:$D$43,3,FALSE())</f>
        <v>0.0357</v>
      </c>
      <c r="O133" s="32" t="n">
        <f aca="false">M133*F133*(1+N133)</f>
        <v>2246.4333</v>
      </c>
      <c r="P133" s="33" t="n">
        <f aca="false">IF(VLOOKUP(H133,Fuel!$G$24:$I660,2,FALSE())="AB",O133/ABHEAT/28.174,O133/SASKHEAT/28.174)</f>
        <v>2.10436181536961</v>
      </c>
      <c r="Q133" s="34" t="n">
        <f aca="false">M133*F133*N133</f>
        <v>77.4333</v>
      </c>
      <c r="R133" s="35" t="n">
        <f aca="false">IF(VLOOKUP(H133,Fuel!$G$24:$I484,2,FALSE())="AB",Q133/ABHEAT/28.174,Q133/SASKHEAT/28.174)</f>
        <v>0.0725361753487448</v>
      </c>
    </row>
    <row r="134" customFormat="false" ht="12.75" hidden="false" customHeight="false" outlineLevel="0" collapsed="false">
      <c r="A134" s="1" t="s">
        <v>4</v>
      </c>
      <c r="B134" s="1" t="n">
        <v>19890401</v>
      </c>
      <c r="C134" s="1" t="n">
        <v>19890401</v>
      </c>
      <c r="D134" s="1" t="n">
        <v>20031031</v>
      </c>
      <c r="E134" s="1" t="s">
        <v>5</v>
      </c>
      <c r="F134" s="1" t="n">
        <v>187</v>
      </c>
      <c r="G134" s="1" t="s">
        <v>222</v>
      </c>
      <c r="H134" s="1" t="s">
        <v>6</v>
      </c>
      <c r="I134" s="1" t="s">
        <v>216</v>
      </c>
      <c r="J134" s="28" t="n">
        <f aca="false">DATE(LEFT(B134,4),RIGHT(LEFT(B134,6),2),RIGHT(B134,2))</f>
        <v>32599</v>
      </c>
      <c r="K134" s="28" t="n">
        <f aca="false">DATE(LEFT(C134,4),RIGHT(LEFT(C134,6),2),RIGHT(C134,2))</f>
        <v>32599</v>
      </c>
      <c r="L134" s="29" t="n">
        <f aca="false">DATE(LEFT(D134,4),RIGHT(LEFT(D134,6),2),RIGHT(D134,2))</f>
        <v>37925</v>
      </c>
      <c r="M134" s="30" t="n">
        <f aca="false">VLOOKUP(H134,Fuel!$G$24:$I$35,3,FALSE())*(IF(L134&lt;$B$2,0,1))</f>
        <v>1</v>
      </c>
      <c r="N134" s="31" t="n">
        <f aca="false">VLOOKUP(I134,Fuel!$B$24:$D$43,3,FALSE())</f>
        <v>0.0357</v>
      </c>
      <c r="O134" s="32" t="n">
        <f aca="false">M134*F134*(1+N134)</f>
        <v>193.6759</v>
      </c>
      <c r="P134" s="33" t="n">
        <f aca="false">IF(VLOOKUP(H134,Fuel!$G$24:$I767,2,FALSE())="AB",O134/ABHEAT/28.174,O134/SASKHEAT/28.174)</f>
        <v>0.181427228895397</v>
      </c>
      <c r="Q134" s="34" t="n">
        <f aca="false">M134*F134*N134</f>
        <v>6.6759</v>
      </c>
      <c r="R134" s="35" t="n">
        <f aca="false">IF(VLOOKUP(H134,Fuel!$G$24:$I487,2,FALSE())="AB",Q134/ABHEAT/28.174,Q134/SASKHEAT/28.174)</f>
        <v>0.0062536951545483</v>
      </c>
    </row>
    <row r="135" customFormat="false" ht="12.75" hidden="false" customHeight="false" outlineLevel="0" collapsed="false">
      <c r="A135" s="1" t="s">
        <v>4</v>
      </c>
      <c r="B135" s="1" t="n">
        <v>19890401</v>
      </c>
      <c r="C135" s="1" t="n">
        <v>19890401</v>
      </c>
      <c r="D135" s="1" t="n">
        <v>20031031</v>
      </c>
      <c r="E135" s="1" t="s">
        <v>5</v>
      </c>
      <c r="F135" s="1" t="n">
        <v>2249</v>
      </c>
      <c r="G135" s="1" t="s">
        <v>223</v>
      </c>
      <c r="H135" s="1" t="s">
        <v>6</v>
      </c>
      <c r="I135" s="1" t="s">
        <v>7</v>
      </c>
      <c r="J135" s="28" t="n">
        <f aca="false">DATE(LEFT(B135,4),RIGHT(LEFT(B135,6),2),RIGHT(B135,2))</f>
        <v>32599</v>
      </c>
      <c r="K135" s="28" t="n">
        <f aca="false">DATE(LEFT(C135,4),RIGHT(LEFT(C135,6),2),RIGHT(C135,2))</f>
        <v>32599</v>
      </c>
      <c r="L135" s="29" t="n">
        <f aca="false">DATE(LEFT(D135,4),RIGHT(LEFT(D135,6),2),RIGHT(D135,2))</f>
        <v>37925</v>
      </c>
      <c r="M135" s="30" t="n">
        <f aca="false">VLOOKUP(H135,Fuel!$G$24:$I$35,3,FALSE())*(IF(L135&lt;$B$2,0,1))</f>
        <v>1</v>
      </c>
      <c r="N135" s="31" t="n">
        <f aca="false">VLOOKUP(I135,Fuel!$B$24:$D$43,3,FALSE())</f>
        <v>0.0232</v>
      </c>
      <c r="O135" s="32" t="n">
        <f aca="false">M135*F135*(1+N135)</f>
        <v>2301.1768</v>
      </c>
      <c r="P135" s="33" t="n">
        <f aca="false">IF(VLOOKUP(H135,Fuel!$G$24:$I795,2,FALSE())="AB",O135/ABHEAT/28.174,O135/SASKHEAT/28.174)</f>
        <v>2.15564316480459</v>
      </c>
      <c r="Q135" s="34" t="n">
        <f aca="false">M135*F135*N135</f>
        <v>52.1768</v>
      </c>
      <c r="R135" s="35" t="n">
        <f aca="false">IF(VLOOKUP(H135,Fuel!$G$24:$I490,2,FALSE())="AB",Q135/ABHEAT/28.174,Q135/SASKHEAT/28.174)</f>
        <v>0.0488769755897835</v>
      </c>
    </row>
    <row r="136" customFormat="false" ht="12.75" hidden="false" customHeight="false" outlineLevel="0" collapsed="false">
      <c r="A136" s="1" t="s">
        <v>146</v>
      </c>
      <c r="B136" s="1" t="n">
        <v>19901001</v>
      </c>
      <c r="C136" s="1" t="n">
        <v>19901001</v>
      </c>
      <c r="D136" s="1" t="n">
        <v>20031031</v>
      </c>
      <c r="E136" s="1" t="s">
        <v>5</v>
      </c>
      <c r="F136" s="1" t="n">
        <v>420621</v>
      </c>
      <c r="G136" s="1" t="s">
        <v>224</v>
      </c>
      <c r="H136" s="1" t="s">
        <v>6</v>
      </c>
      <c r="I136" s="1" t="s">
        <v>36</v>
      </c>
      <c r="J136" s="28" t="n">
        <f aca="false">DATE(LEFT(B136,4),RIGHT(LEFT(B136,6),2),RIGHT(B136,2))</f>
        <v>33147</v>
      </c>
      <c r="K136" s="28" t="n">
        <f aca="false">DATE(LEFT(C136,4),RIGHT(LEFT(C136,6),2),RIGHT(C136,2))</f>
        <v>33147</v>
      </c>
      <c r="L136" s="29" t="n">
        <f aca="false">DATE(LEFT(D136,4),RIGHT(LEFT(D136,6),2),RIGHT(D136,2))</f>
        <v>37925</v>
      </c>
      <c r="M136" s="30" t="n">
        <f aca="false">VLOOKUP(H136,Fuel!$G$24:$I$35,3,FALSE())*(IF(L136&lt;$B$2,0,1))</f>
        <v>1</v>
      </c>
      <c r="N136" s="31" t="n">
        <f aca="false">VLOOKUP(I136,Fuel!$B$24:$D$43,3,FALSE())</f>
        <v>0.0451</v>
      </c>
      <c r="O136" s="32" t="n">
        <f aca="false">M136*F136*(1+N136)</f>
        <v>439591.0071</v>
      </c>
      <c r="P136" s="33" t="n">
        <f aca="false">IF(VLOOKUP(H136,Fuel!$G$24:$I537,2,FALSE())="AB",O136/ABHEAT/28.174,O136/SASKHEAT/28.174)</f>
        <v>411.789893659923</v>
      </c>
      <c r="Q136" s="34" t="n">
        <f aca="false">M136*F136*N136</f>
        <v>18970.0071</v>
      </c>
      <c r="R136" s="35" t="n">
        <f aca="false">IF(VLOOKUP(H136,Fuel!$G$24:$I534,2,FALSE())="AB",Q136/ABHEAT/28.174,Q136/SASKHEAT/28.174)</f>
        <v>17.7702843785882</v>
      </c>
    </row>
    <row r="137" customFormat="false" ht="12.75" hidden="false" customHeight="false" outlineLevel="0" collapsed="false">
      <c r="A137" s="1" t="s">
        <v>146</v>
      </c>
      <c r="B137" s="1" t="n">
        <v>19881031</v>
      </c>
      <c r="C137" s="1" t="n">
        <v>19881101</v>
      </c>
      <c r="D137" s="1" t="n">
        <v>20031031</v>
      </c>
      <c r="E137" s="1" t="s">
        <v>5</v>
      </c>
      <c r="F137" s="1" t="n">
        <v>12397</v>
      </c>
      <c r="G137" s="1" t="s">
        <v>225</v>
      </c>
      <c r="H137" s="1" t="s">
        <v>6</v>
      </c>
      <c r="I137" s="1" t="s">
        <v>9</v>
      </c>
      <c r="J137" s="28" t="n">
        <f aca="false">DATE(LEFT(B137,4),RIGHT(LEFT(B137,6),2),RIGHT(B137,2))</f>
        <v>32447</v>
      </c>
      <c r="K137" s="28" t="n">
        <f aca="false">DATE(LEFT(C137,4),RIGHT(LEFT(C137,6),2),RIGHT(C137,2))</f>
        <v>32448</v>
      </c>
      <c r="L137" s="29" t="n">
        <f aca="false">DATE(LEFT(D137,4),RIGHT(LEFT(D137,6),2),RIGHT(D137,2))</f>
        <v>37925</v>
      </c>
      <c r="M137" s="30" t="n">
        <f aca="false">VLOOKUP(H137,Fuel!$G$24:$I$35,3,FALSE())*(IF(L137&lt;$B$2,0,1))</f>
        <v>1</v>
      </c>
      <c r="N137" s="31" t="n">
        <f aca="false">VLOOKUP(I137,Fuel!$B$24:$D$43,3,FALSE())</f>
        <v>0.0357</v>
      </c>
      <c r="O137" s="32" t="n">
        <f aca="false">M137*F137*(1+N137)</f>
        <v>12839.5729</v>
      </c>
      <c r="P137" s="33" t="n">
        <f aca="false">IF(VLOOKUP(H137,Fuel!$G$24:$I461,2,FALSE())="AB",O137/ABHEAT/28.174,O137/SASKHEAT/28.174)</f>
        <v>12.0275580567713</v>
      </c>
      <c r="Q137" s="34" t="n">
        <f aca="false">M137*F137*N137</f>
        <v>442.5729</v>
      </c>
      <c r="R137" s="35" t="n">
        <f aca="false">IF(VLOOKUP(H137,Fuel!$G$24:$I539,2,FALSE())="AB",Q137/ABHEAT/28.174,Q137/SASKHEAT/28.174)</f>
        <v>0.414583202304467</v>
      </c>
    </row>
    <row r="138" customFormat="false" ht="12.75" hidden="false" customHeight="false" outlineLevel="0" collapsed="false">
      <c r="A138" s="1" t="s">
        <v>107</v>
      </c>
      <c r="B138" s="1" t="n">
        <v>19891024</v>
      </c>
      <c r="C138" s="1" t="n">
        <v>19890101</v>
      </c>
      <c r="D138" s="1" t="n">
        <v>20031031</v>
      </c>
      <c r="E138" s="1" t="s">
        <v>5</v>
      </c>
      <c r="F138" s="1" t="n">
        <v>177049</v>
      </c>
      <c r="G138" s="1" t="s">
        <v>226</v>
      </c>
      <c r="H138" s="1" t="s">
        <v>6</v>
      </c>
      <c r="I138" s="1" t="s">
        <v>40</v>
      </c>
      <c r="J138" s="28" t="n">
        <f aca="false">DATE(LEFT(B138,4),RIGHT(LEFT(B138,6),2),RIGHT(B138,2))</f>
        <v>32805</v>
      </c>
      <c r="K138" s="28" t="n">
        <f aca="false">DATE(LEFT(C138,4),RIGHT(LEFT(C138,6),2),RIGHT(C138,2))</f>
        <v>32509</v>
      </c>
      <c r="L138" s="29" t="n">
        <f aca="false">DATE(LEFT(D138,4),RIGHT(LEFT(D138,6),2),RIGHT(D138,2))</f>
        <v>37925</v>
      </c>
      <c r="M138" s="30" t="n">
        <f aca="false">VLOOKUP(H138,Fuel!$G$24:$I$35,3,FALSE())*(IF(L138&lt;$B$2,0,1))</f>
        <v>1</v>
      </c>
      <c r="N138" s="31" t="n">
        <f aca="false">VLOOKUP(I138,Fuel!$B$24:$D$43,3,FALSE())</f>
        <v>0.0451</v>
      </c>
      <c r="O138" s="32" t="n">
        <f aca="false">M138*F138*(1+N138)</f>
        <v>185033.9099</v>
      </c>
      <c r="P138" s="33" t="n">
        <f aca="false">IF(VLOOKUP(H138,Fuel!$G$24:$I596,2,FALSE())="AB",O138/ABHEAT/28.174,O138/SASKHEAT/28.174)</f>
        <v>173.331785342614</v>
      </c>
      <c r="Q138" s="34" t="n">
        <f aca="false">M138*F138*N138</f>
        <v>7984.9099</v>
      </c>
      <c r="R138" s="35" t="n">
        <f aca="false">IF(VLOOKUP(H138,Fuel!$G$24:$I559,2,FALSE())="AB",Q138/ABHEAT/28.174,Q138/SASKHEAT/28.174)</f>
        <v>7.47991916462721</v>
      </c>
    </row>
    <row r="139" customFormat="false" ht="12.75" hidden="false" customHeight="false" outlineLevel="0" collapsed="false">
      <c r="A139" s="1" t="s">
        <v>107</v>
      </c>
      <c r="B139" s="1" t="n">
        <v>19891024</v>
      </c>
      <c r="C139" s="1" t="n">
        <v>19891101</v>
      </c>
      <c r="D139" s="1" t="n">
        <v>20031031</v>
      </c>
      <c r="E139" s="1" t="s">
        <v>5</v>
      </c>
      <c r="F139" s="1" t="n">
        <v>282690</v>
      </c>
      <c r="G139" s="1" t="s">
        <v>227</v>
      </c>
      <c r="H139" s="1" t="s">
        <v>6</v>
      </c>
      <c r="I139" s="1" t="s">
        <v>40</v>
      </c>
      <c r="J139" s="28" t="n">
        <f aca="false">DATE(LEFT(B139,4),RIGHT(LEFT(B139,6),2),RIGHT(B139,2))</f>
        <v>32805</v>
      </c>
      <c r="K139" s="28" t="n">
        <f aca="false">DATE(LEFT(C139,4),RIGHT(LEFT(C139,6),2),RIGHT(C139,2))</f>
        <v>32813</v>
      </c>
      <c r="L139" s="29" t="n">
        <f aca="false">DATE(LEFT(D139,4),RIGHT(LEFT(D139,6),2),RIGHT(D139,2))</f>
        <v>37925</v>
      </c>
      <c r="M139" s="30" t="n">
        <f aca="false">VLOOKUP(H139,Fuel!$G$24:$I$35,3,FALSE())*(IF(L139&lt;$B$2,0,1))</f>
        <v>1</v>
      </c>
      <c r="N139" s="31" t="n">
        <f aca="false">VLOOKUP(I139,Fuel!$B$24:$D$43,3,FALSE())</f>
        <v>0.0451</v>
      </c>
      <c r="O139" s="32" t="n">
        <f aca="false">M139*F139*(1+N139)</f>
        <v>295439.319</v>
      </c>
      <c r="P139" s="33" t="n">
        <f aca="false">IF(VLOOKUP(H139,Fuel!$G$24:$I515,2,FALSE())="AB",O139/ABHEAT/28.174,O139/SASKHEAT/28.174)</f>
        <v>276.754810241818</v>
      </c>
      <c r="Q139" s="34" t="n">
        <f aca="false">M139*F139*N139</f>
        <v>12749.319</v>
      </c>
      <c r="R139" s="35" t="n">
        <f aca="false">IF(VLOOKUP(H139,Fuel!$G$24:$I560,2,FALSE())="AB",Q139/ABHEAT/28.174,Q139/SASKHEAT/28.174)</f>
        <v>11.9430120963601</v>
      </c>
    </row>
    <row r="140" customFormat="false" ht="12.75" hidden="false" customHeight="false" outlineLevel="0" collapsed="false">
      <c r="A140" s="1" t="s">
        <v>107</v>
      </c>
      <c r="B140" s="1" t="n">
        <v>19891027</v>
      </c>
      <c r="C140" s="1" t="n">
        <v>19891101</v>
      </c>
      <c r="D140" s="1" t="n">
        <v>20031031</v>
      </c>
      <c r="E140" s="1" t="s">
        <v>5</v>
      </c>
      <c r="F140" s="1" t="n">
        <v>72708</v>
      </c>
      <c r="G140" s="1" t="s">
        <v>228</v>
      </c>
      <c r="H140" s="1" t="s">
        <v>6</v>
      </c>
      <c r="I140" s="1" t="s">
        <v>40</v>
      </c>
      <c r="J140" s="28" t="n">
        <f aca="false">DATE(LEFT(B140,4),RIGHT(LEFT(B140,6),2),RIGHT(B140,2))</f>
        <v>32808</v>
      </c>
      <c r="K140" s="28" t="n">
        <f aca="false">DATE(LEFT(C140,4),RIGHT(LEFT(C140,6),2),RIGHT(C140,2))</f>
        <v>32813</v>
      </c>
      <c r="L140" s="29" t="n">
        <f aca="false">DATE(LEFT(D140,4),RIGHT(LEFT(D140,6),2),RIGHT(D140,2))</f>
        <v>37925</v>
      </c>
      <c r="M140" s="30" t="n">
        <f aca="false">VLOOKUP(H140,Fuel!$G$24:$I$35,3,FALSE())*(IF(L140&lt;$B$2,0,1))</f>
        <v>1</v>
      </c>
      <c r="N140" s="31" t="n">
        <f aca="false">VLOOKUP(I140,Fuel!$B$24:$D$43,3,FALSE())</f>
        <v>0.0451</v>
      </c>
      <c r="O140" s="32" t="n">
        <f aca="false">M140*F140*(1+N140)</f>
        <v>75987.1308</v>
      </c>
      <c r="P140" s="33" t="n">
        <f aca="false">IF(VLOOKUP(H140,Fuel!$G$24:$I559,2,FALSE())="AB",O140/ABHEAT/28.174,O140/SASKHEAT/28.174)</f>
        <v>71.1814664228026</v>
      </c>
      <c r="Q140" s="34" t="n">
        <f aca="false">M140*F140*N140</f>
        <v>3279.1308</v>
      </c>
      <c r="R140" s="35" t="n">
        <f aca="false">IF(VLOOKUP(H140,Fuel!$G$24:$I561,2,FALSE())="AB",Q140/ABHEAT/28.174,Q140/SASKHEAT/28.174)</f>
        <v>3.07174828788479</v>
      </c>
    </row>
    <row r="141" customFormat="false" ht="12.75" hidden="false" customHeight="false" outlineLevel="0" collapsed="false">
      <c r="A141" s="1" t="s">
        <v>107</v>
      </c>
      <c r="B141" s="1" t="n">
        <v>19891024</v>
      </c>
      <c r="C141" s="1" t="n">
        <v>19890101</v>
      </c>
      <c r="D141" s="1" t="n">
        <v>20031031</v>
      </c>
      <c r="E141" s="1" t="s">
        <v>5</v>
      </c>
      <c r="F141" s="1" t="n">
        <v>142457</v>
      </c>
      <c r="G141" s="1" t="s">
        <v>229</v>
      </c>
      <c r="H141" s="1" t="s">
        <v>6</v>
      </c>
      <c r="I141" s="1" t="s">
        <v>36</v>
      </c>
      <c r="J141" s="28" t="n">
        <f aca="false">DATE(LEFT(B141,4),RIGHT(LEFT(B141,6),2),RIGHT(B141,2))</f>
        <v>32805</v>
      </c>
      <c r="K141" s="28" t="n">
        <f aca="false">DATE(LEFT(C141,4),RIGHT(LEFT(C141,6),2),RIGHT(C141,2))</f>
        <v>32509</v>
      </c>
      <c r="L141" s="29" t="n">
        <f aca="false">DATE(LEFT(D141,4),RIGHT(LEFT(D141,6),2),RIGHT(D141,2))</f>
        <v>37925</v>
      </c>
      <c r="M141" s="30" t="n">
        <f aca="false">VLOOKUP(H141,Fuel!$G$24:$I$35,3,FALSE())*(IF(L141&lt;$B$2,0,1))</f>
        <v>1</v>
      </c>
      <c r="N141" s="31" t="n">
        <f aca="false">VLOOKUP(I141,Fuel!$B$24:$D$43,3,FALSE())</f>
        <v>0.0451</v>
      </c>
      <c r="O141" s="32" t="n">
        <f aca="false">M141*F141*(1+N141)</f>
        <v>148881.8107</v>
      </c>
      <c r="P141" s="33" t="n">
        <f aca="false">IF(VLOOKUP(H141,Fuel!$G$24:$I463,2,FALSE())="AB",O141/ABHEAT/28.174,O141/SASKHEAT/28.174)</f>
        <v>139.466058235589</v>
      </c>
      <c r="Q141" s="34" t="n">
        <f aca="false">M141*F141*N141</f>
        <v>6424.8107</v>
      </c>
      <c r="R141" s="35" t="n">
        <f aca="false">IF(VLOOKUP(H141,Fuel!$G$24:$I564,2,FALSE())="AB",Q141/ABHEAT/28.174,Q141/SASKHEAT/28.174)</f>
        <v>6.01848552906426</v>
      </c>
    </row>
    <row r="142" customFormat="false" ht="12.75" hidden="false" customHeight="false" outlineLevel="0" collapsed="false">
      <c r="A142" s="1" t="s">
        <v>107</v>
      </c>
      <c r="B142" s="1" t="n">
        <v>19891024</v>
      </c>
      <c r="C142" s="1" t="n">
        <v>19891101</v>
      </c>
      <c r="D142" s="1" t="n">
        <v>20031031</v>
      </c>
      <c r="E142" s="1" t="s">
        <v>5</v>
      </c>
      <c r="F142" s="1" t="n">
        <v>15520</v>
      </c>
      <c r="G142" s="1" t="s">
        <v>230</v>
      </c>
      <c r="H142" s="1" t="s">
        <v>6</v>
      </c>
      <c r="I142" s="1" t="s">
        <v>36</v>
      </c>
      <c r="J142" s="28" t="n">
        <f aca="false">DATE(LEFT(B142,4),RIGHT(LEFT(B142,6),2),RIGHT(B142,2))</f>
        <v>32805</v>
      </c>
      <c r="K142" s="28" t="n">
        <f aca="false">DATE(LEFT(C142,4),RIGHT(LEFT(C142,6),2),RIGHT(C142,2))</f>
        <v>32813</v>
      </c>
      <c r="L142" s="29" t="n">
        <f aca="false">DATE(LEFT(D142,4),RIGHT(LEFT(D142,6),2),RIGHT(D142,2))</f>
        <v>37925</v>
      </c>
      <c r="M142" s="30" t="n">
        <f aca="false">VLOOKUP(H142,Fuel!$G$24:$I$35,3,FALSE())*(IF(L142&lt;$B$2,0,1))</f>
        <v>1</v>
      </c>
      <c r="N142" s="31" t="n">
        <f aca="false">VLOOKUP(I142,Fuel!$B$24:$D$43,3,FALSE())</f>
        <v>0.0451</v>
      </c>
      <c r="O142" s="32" t="n">
        <f aca="false">M142*F142*(1+N142)</f>
        <v>16219.952</v>
      </c>
      <c r="P142" s="33" t="n">
        <f aca="false">IF(VLOOKUP(H142,Fuel!$G$24:$I700,2,FALSE())="AB",O142/ABHEAT/28.174,O142/SASKHEAT/28.174)</f>
        <v>15.194151384743</v>
      </c>
      <c r="Q142" s="34" t="n">
        <f aca="false">M142*F142*N142</f>
        <v>699.952</v>
      </c>
      <c r="R142" s="35" t="n">
        <f aca="false">IF(VLOOKUP(H142,Fuel!$G$24:$I565,2,FALSE())="AB",Q142/ABHEAT/28.174,Q142/SASKHEAT/28.174)</f>
        <v>0.655684841117511</v>
      </c>
    </row>
    <row r="143" customFormat="false" ht="12.75" hidden="false" customHeight="false" outlineLevel="0" collapsed="false">
      <c r="A143" s="1" t="s">
        <v>231</v>
      </c>
      <c r="B143" s="1" t="n">
        <v>19930817</v>
      </c>
      <c r="C143" s="1" t="n">
        <v>19931101</v>
      </c>
      <c r="D143" s="1" t="n">
        <v>20031031</v>
      </c>
      <c r="E143" s="1" t="s">
        <v>5</v>
      </c>
      <c r="F143" s="1" t="n">
        <v>1066</v>
      </c>
      <c r="G143" s="1" t="s">
        <v>232</v>
      </c>
      <c r="H143" s="1" t="s">
        <v>6</v>
      </c>
      <c r="I143" s="1" t="s">
        <v>36</v>
      </c>
      <c r="J143" s="28" t="n">
        <f aca="false">DATE(LEFT(B143,4),RIGHT(LEFT(B143,6),2),RIGHT(B143,2))</f>
        <v>34198</v>
      </c>
      <c r="K143" s="28" t="n">
        <f aca="false">DATE(LEFT(C143,4),RIGHT(LEFT(C143,6),2),RIGHT(C143,2))</f>
        <v>34274</v>
      </c>
      <c r="L143" s="29" t="n">
        <f aca="false">DATE(LEFT(D143,4),RIGHT(LEFT(D143,6),2),RIGHT(D143,2))</f>
        <v>37925</v>
      </c>
      <c r="M143" s="30" t="n">
        <f aca="false">VLOOKUP(H143,Fuel!$G$24:$I$35,3,FALSE())*(IF(L143&lt;$B$2,0,1))</f>
        <v>1</v>
      </c>
      <c r="N143" s="31" t="n">
        <f aca="false">VLOOKUP(I143,Fuel!$B$24:$D$43,3,FALSE())</f>
        <v>0.0451</v>
      </c>
      <c r="O143" s="32" t="n">
        <f aca="false">M143*F143*(1+N143)</f>
        <v>1114.0766</v>
      </c>
      <c r="P143" s="33" t="n">
        <f aca="false">IF(VLOOKUP(H143,Fuel!$G$24:$I613,2,FALSE())="AB",O143/ABHEAT/28.174,O143/SASKHEAT/28.174)</f>
        <v>1.04361890310155</v>
      </c>
      <c r="Q143" s="34" t="n">
        <f aca="false">M143*F143*N143</f>
        <v>48.0766</v>
      </c>
      <c r="R143" s="35" t="n">
        <f aca="false">IF(VLOOKUP(H143,Fuel!$G$24:$I584,2,FALSE())="AB",Q143/ABHEAT/28.174,Q143/SASKHEAT/28.174)</f>
        <v>0.0450360850922208</v>
      </c>
    </row>
    <row r="144" customFormat="false" ht="12.75" hidden="false" customHeight="false" outlineLevel="0" collapsed="false">
      <c r="A144" s="1" t="s">
        <v>86</v>
      </c>
      <c r="B144" s="1" t="n">
        <v>19981101</v>
      </c>
      <c r="C144" s="1" t="n">
        <v>19981101</v>
      </c>
      <c r="D144" s="1" t="n">
        <v>20031031</v>
      </c>
      <c r="E144" s="1" t="s">
        <v>5</v>
      </c>
      <c r="F144" s="1" t="n">
        <v>8478</v>
      </c>
      <c r="G144" s="1" t="s">
        <v>233</v>
      </c>
      <c r="H144" s="1" t="s">
        <v>6</v>
      </c>
      <c r="I144" s="1" t="s">
        <v>40</v>
      </c>
      <c r="J144" s="28" t="n">
        <f aca="false">DATE(LEFT(B144,4),RIGHT(LEFT(B144,6),2),RIGHT(B144,2))</f>
        <v>36100</v>
      </c>
      <c r="K144" s="28" t="n">
        <f aca="false">DATE(LEFT(C144,4),RIGHT(LEFT(C144,6),2),RIGHT(C144,2))</f>
        <v>36100</v>
      </c>
      <c r="L144" s="29" t="n">
        <f aca="false">DATE(LEFT(D144,4),RIGHT(LEFT(D144,6),2),RIGHT(D144,2))</f>
        <v>37925</v>
      </c>
      <c r="M144" s="30" t="n">
        <f aca="false">VLOOKUP(H144,Fuel!$G$24:$I$35,3,FALSE())*(IF(L144&lt;$B$2,0,1))</f>
        <v>1</v>
      </c>
      <c r="N144" s="31" t="n">
        <f aca="false">VLOOKUP(I144,Fuel!$B$24:$D$43,3,FALSE())</f>
        <v>0.0451</v>
      </c>
      <c r="O144" s="32" t="n">
        <f aca="false">M144*F144*(1+N144)</f>
        <v>8860.3578</v>
      </c>
      <c r="P144" s="33" t="n">
        <f aca="false">IF(VLOOKUP(H144,Fuel!$G$24:$I680,2,FALSE())="AB",O144/ABHEAT/28.174,O144/SASKHEAT/28.174)</f>
        <v>8.30000099483579</v>
      </c>
      <c r="Q144" s="34" t="n">
        <f aca="false">M144*F144*N144</f>
        <v>382.3578</v>
      </c>
      <c r="R144" s="35" t="n">
        <f aca="false">IF(VLOOKUP(H144,Fuel!$G$24:$I629,2,FALSE())="AB",Q144/ABHEAT/28.174,Q144/SASKHEAT/28.174)</f>
        <v>0.358176294007362</v>
      </c>
    </row>
    <row r="145" customFormat="false" ht="12.75" hidden="false" customHeight="false" outlineLevel="0" collapsed="false">
      <c r="A145" s="1" t="s">
        <v>234</v>
      </c>
      <c r="B145" s="1" t="n">
        <v>19990401</v>
      </c>
      <c r="C145" s="1" t="n">
        <v>19990401</v>
      </c>
      <c r="D145" s="1" t="n">
        <v>20031031</v>
      </c>
      <c r="E145" s="1" t="s">
        <v>5</v>
      </c>
      <c r="F145" s="1" t="n">
        <v>0</v>
      </c>
      <c r="G145" s="1" t="s">
        <v>235</v>
      </c>
      <c r="H145" s="1" t="s">
        <v>6</v>
      </c>
      <c r="I145" s="1" t="s">
        <v>207</v>
      </c>
      <c r="J145" s="28" t="n">
        <f aca="false">DATE(LEFT(B145,4),RIGHT(LEFT(B145,6),2),RIGHT(B145,2))</f>
        <v>36251</v>
      </c>
      <c r="K145" s="28" t="n">
        <f aca="false">DATE(LEFT(C145,4),RIGHT(LEFT(C145,6),2),RIGHT(C145,2))</f>
        <v>36251</v>
      </c>
      <c r="L145" s="29" t="n">
        <f aca="false">DATE(LEFT(D145,4),RIGHT(LEFT(D145,6),2),RIGHT(D145,2))</f>
        <v>37925</v>
      </c>
      <c r="M145" s="30" t="n">
        <f aca="false">VLOOKUP(H145,Fuel!$G$24:$I$35,3,FALSE())*(IF(L145&lt;$B$2,0,1))</f>
        <v>1</v>
      </c>
      <c r="N145" s="31" t="n">
        <f aca="false">VLOOKUP(I145,Fuel!$B$24:$D$43,3,FALSE())</f>
        <v>0.0524</v>
      </c>
      <c r="O145" s="32" t="n">
        <f aca="false">M145*F145*(1+N145)</f>
        <v>0</v>
      </c>
      <c r="P145" s="33" t="n">
        <f aca="false">IF(VLOOKUP(H145,Fuel!$G$24:$I836,2,FALSE())="AB",O145/ABHEAT/28.174,O145/SASKHEAT/28.174)</f>
        <v>0</v>
      </c>
      <c r="Q145" s="34" t="n">
        <f aca="false">M145*F145*N145</f>
        <v>0</v>
      </c>
      <c r="R145" s="35" t="n">
        <f aca="false">IF(VLOOKUP(H145,Fuel!$G$24:$I645,2,FALSE())="AB",Q145/ABHEAT/28.174,Q145/SASKHEAT/28.174)</f>
        <v>0</v>
      </c>
    </row>
    <row r="146" customFormat="false" ht="12.75" hidden="false" customHeight="false" outlineLevel="0" collapsed="false">
      <c r="A146" s="1" t="s">
        <v>236</v>
      </c>
      <c r="B146" s="1" t="n">
        <v>19970613</v>
      </c>
      <c r="C146" s="1" t="n">
        <v>19970616</v>
      </c>
      <c r="D146" s="1" t="n">
        <v>20031031</v>
      </c>
      <c r="E146" s="1" t="s">
        <v>5</v>
      </c>
      <c r="F146" s="1" t="n">
        <v>27028</v>
      </c>
      <c r="G146" s="1" t="s">
        <v>237</v>
      </c>
      <c r="H146" s="1" t="s">
        <v>6</v>
      </c>
      <c r="I146" s="1" t="s">
        <v>238</v>
      </c>
      <c r="J146" s="28" t="n">
        <f aca="false">DATE(LEFT(B146,4),RIGHT(LEFT(B146,6),2),RIGHT(B146,2))</f>
        <v>35594</v>
      </c>
      <c r="K146" s="28" t="n">
        <f aca="false">DATE(LEFT(C146,4),RIGHT(LEFT(C146,6),2),RIGHT(C146,2))</f>
        <v>35597</v>
      </c>
      <c r="L146" s="29" t="n">
        <f aca="false">DATE(LEFT(D146,4),RIGHT(LEFT(D146,6),2),RIGHT(D146,2))</f>
        <v>37925</v>
      </c>
      <c r="M146" s="30" t="n">
        <f aca="false">VLOOKUP(H146,Fuel!$G$24:$I$35,3,FALSE())*(IF(L146&lt;$B$2,0,1))</f>
        <v>1</v>
      </c>
      <c r="N146" s="31" t="n">
        <f aca="false">VLOOKUP(I146,Fuel!$B$24:$D$43,3,FALSE())</f>
        <v>0.0491</v>
      </c>
      <c r="O146" s="32" t="n">
        <f aca="false">M146*F146*(1+N146)</f>
        <v>28355.0748</v>
      </c>
      <c r="P146" s="33" t="n">
        <f aca="false">IF(VLOOKUP(H146,Fuel!$G$24:$I512,2,FALSE())="AB",O146/ABHEAT/28.174,O146/SASKHEAT/28.174)</f>
        <v>26.5618109743427</v>
      </c>
      <c r="Q146" s="34" t="n">
        <f aca="false">M146*F146*N146</f>
        <v>1327.0748</v>
      </c>
      <c r="R146" s="35" t="n">
        <f aca="false">IF(VLOOKUP(H146,Fuel!$G$24:$I672,2,FALSE())="AB",Q146/ABHEAT/28.174,Q146/SASKHEAT/28.174)</f>
        <v>1.24314642916808</v>
      </c>
    </row>
    <row r="147" customFormat="false" ht="12.75" hidden="false" customHeight="false" outlineLevel="0" collapsed="false">
      <c r="A147" s="1" t="s">
        <v>54</v>
      </c>
      <c r="B147" s="1" t="n">
        <v>19931101</v>
      </c>
      <c r="C147" s="1" t="n">
        <v>19931101</v>
      </c>
      <c r="D147" s="1" t="n">
        <v>20031031</v>
      </c>
      <c r="E147" s="1" t="s">
        <v>5</v>
      </c>
      <c r="F147" s="1" t="n">
        <v>8623</v>
      </c>
      <c r="G147" s="1" t="s">
        <v>239</v>
      </c>
      <c r="H147" s="1" t="s">
        <v>6</v>
      </c>
      <c r="I147" s="1" t="s">
        <v>73</v>
      </c>
      <c r="J147" s="28" t="n">
        <f aca="false">DATE(LEFT(B147,4),RIGHT(LEFT(B147,6),2),RIGHT(B147,2))</f>
        <v>34274</v>
      </c>
      <c r="K147" s="28" t="n">
        <f aca="false">DATE(LEFT(C147,4),RIGHT(LEFT(C147,6),2),RIGHT(C147,2))</f>
        <v>34274</v>
      </c>
      <c r="L147" s="29" t="n">
        <f aca="false">DATE(LEFT(D147,4),RIGHT(LEFT(D147,6),2),RIGHT(D147,2))</f>
        <v>37925</v>
      </c>
      <c r="M147" s="30" t="n">
        <f aca="false">VLOOKUP(H147,Fuel!$G$24:$I$35,3,FALSE())*(IF(L147&lt;$B$2,0,1))</f>
        <v>1</v>
      </c>
      <c r="N147" s="31" t="n">
        <f aca="false">VLOOKUP(I147,Fuel!$B$24:$D$43,3,FALSE())</f>
        <v>0.0168</v>
      </c>
      <c r="O147" s="32" t="n">
        <f aca="false">M147*F147*(1+N147)</f>
        <v>8767.8664</v>
      </c>
      <c r="P147" s="33" t="n">
        <f aca="false">IF(VLOOKUP(H147,Fuel!$G$24:$I866,2,FALSE())="AB",O147/ABHEAT/28.174,O147/SASKHEAT/28.174)</f>
        <v>8.21335904093933</v>
      </c>
      <c r="Q147" s="34" t="n">
        <f aca="false">M147*F147*N147</f>
        <v>144.8664</v>
      </c>
      <c r="R147" s="35" t="n">
        <f aca="false">IF(VLOOKUP(H147,Fuel!$G$24:$I703,2,FALSE())="AB",Q147/ABHEAT/28.174,Q147/SASKHEAT/28.174)</f>
        <v>0.135704594696873</v>
      </c>
    </row>
    <row r="148" customFormat="false" ht="12.75" hidden="false" customHeight="false" outlineLevel="0" collapsed="false">
      <c r="A148" s="1" t="s">
        <v>43</v>
      </c>
      <c r="B148" s="1" t="n">
        <v>20000401</v>
      </c>
      <c r="C148" s="1" t="n">
        <v>20000401</v>
      </c>
      <c r="D148" s="1" t="n">
        <v>20031031</v>
      </c>
      <c r="E148" s="1" t="s">
        <v>5</v>
      </c>
      <c r="F148" s="1" t="n">
        <v>9857</v>
      </c>
      <c r="G148" s="1" t="s">
        <v>240</v>
      </c>
      <c r="H148" s="1" t="s">
        <v>6</v>
      </c>
      <c r="I148" s="1" t="s">
        <v>65</v>
      </c>
      <c r="J148" s="28" t="n">
        <f aca="false">DATE(LEFT(B148,4),RIGHT(LEFT(B148,6),2),RIGHT(B148,2))</f>
        <v>36617</v>
      </c>
      <c r="K148" s="28" t="n">
        <f aca="false">DATE(LEFT(C148,4),RIGHT(LEFT(C148,6),2),RIGHT(C148,2))</f>
        <v>36617</v>
      </c>
      <c r="L148" s="29" t="n">
        <f aca="false">DATE(LEFT(D148,4),RIGHT(LEFT(D148,6),2),RIGHT(D148,2))</f>
        <v>37925</v>
      </c>
      <c r="M148" s="30" t="n">
        <f aca="false">VLOOKUP(H148,Fuel!$G$24:$I$35,3,FALSE())*(IF(L148&lt;$B$2,0,1))</f>
        <v>1</v>
      </c>
      <c r="N148" s="31" t="n">
        <f aca="false">VLOOKUP(I148,Fuel!$B$24:$D$43,3,FALSE())</f>
        <v>0.0168</v>
      </c>
      <c r="O148" s="32" t="n">
        <f aca="false">M148*F148*(1+N148)</f>
        <v>10022.5976</v>
      </c>
      <c r="P148" s="33" t="n">
        <f aca="false">IF(VLOOKUP(H148,Fuel!$G$24:$I557,2,FALSE())="AB",O148/ABHEAT/28.174,O148/SASKHEAT/28.174)</f>
        <v>9.38873710617406</v>
      </c>
      <c r="Q148" s="34" t="n">
        <f aca="false">M148*F148*N148</f>
        <v>165.5976</v>
      </c>
      <c r="R148" s="35" t="n">
        <f aca="false">IF(VLOOKUP(H148,Fuel!$G$24:$I812,2,FALSE())="AB",Q148/ABHEAT/28.174,Q148/SASKHEAT/28.174)</f>
        <v>0.155124688614992</v>
      </c>
    </row>
    <row r="149" customFormat="false" ht="12.75" hidden="false" customHeight="false" outlineLevel="0" collapsed="false">
      <c r="A149" s="1" t="s">
        <v>43</v>
      </c>
      <c r="B149" s="1" t="n">
        <v>20000401</v>
      </c>
      <c r="C149" s="1" t="n">
        <v>20000401</v>
      </c>
      <c r="D149" s="1" t="n">
        <v>20031031</v>
      </c>
      <c r="E149" s="1" t="s">
        <v>5</v>
      </c>
      <c r="F149" s="1" t="n">
        <v>9029</v>
      </c>
      <c r="G149" s="1" t="s">
        <v>241</v>
      </c>
      <c r="H149" s="1" t="s">
        <v>6</v>
      </c>
      <c r="I149" s="1" t="s">
        <v>65</v>
      </c>
      <c r="J149" s="28" t="n">
        <f aca="false">DATE(LEFT(B149,4),RIGHT(LEFT(B149,6),2),RIGHT(B149,2))</f>
        <v>36617</v>
      </c>
      <c r="K149" s="28" t="n">
        <f aca="false">DATE(LEFT(C149,4),RIGHT(LEFT(C149,6),2),RIGHT(C149,2))</f>
        <v>36617</v>
      </c>
      <c r="L149" s="29" t="n">
        <f aca="false">DATE(LEFT(D149,4),RIGHT(LEFT(D149,6),2),RIGHT(D149,2))</f>
        <v>37925</v>
      </c>
      <c r="M149" s="30" t="n">
        <f aca="false">VLOOKUP(H149,Fuel!$G$24:$I$35,3,FALSE())*(IF(L149&lt;$B$2,0,1))</f>
        <v>1</v>
      </c>
      <c r="N149" s="31" t="n">
        <f aca="false">VLOOKUP(I149,Fuel!$B$24:$D$43,3,FALSE())</f>
        <v>0.0168</v>
      </c>
      <c r="O149" s="32" t="n">
        <f aca="false">M149*F149*(1+N149)</f>
        <v>9180.6872</v>
      </c>
      <c r="P149" s="33" t="n">
        <f aca="false">IF(VLOOKUP(H149,Fuel!$G$24:$I501,2,FALSE())="AB",O149/ABHEAT/28.174,O149/SASKHEAT/28.174)</f>
        <v>8.60007175932288</v>
      </c>
      <c r="Q149" s="34" t="n">
        <f aca="false">M149*F149*N149</f>
        <v>151.6872</v>
      </c>
      <c r="R149" s="35" t="n">
        <f aca="false">IF(VLOOKUP(H149,Fuel!$G$24:$I813,2,FALSE())="AB",Q149/ABHEAT/28.174,Q149/SASKHEAT/28.174)</f>
        <v>0.142094025921149</v>
      </c>
    </row>
    <row r="150" customFormat="false" ht="12.75" hidden="false" customHeight="false" outlineLevel="0" collapsed="false">
      <c r="A150" s="1" t="s">
        <v>4</v>
      </c>
      <c r="B150" s="1" t="n">
        <v>19881228</v>
      </c>
      <c r="C150" s="1" t="n">
        <v>19890101</v>
      </c>
      <c r="D150" s="1" t="n">
        <v>20031231</v>
      </c>
      <c r="E150" s="1" t="s">
        <v>5</v>
      </c>
      <c r="F150" s="1" t="n">
        <v>9494</v>
      </c>
      <c r="G150" s="1" t="s">
        <v>242</v>
      </c>
      <c r="H150" s="1" t="s">
        <v>6</v>
      </c>
      <c r="I150" s="1" t="s">
        <v>40</v>
      </c>
      <c r="J150" s="28" t="n">
        <f aca="false">DATE(LEFT(B150,4),RIGHT(LEFT(B150,6),2),RIGHT(B150,2))</f>
        <v>32505</v>
      </c>
      <c r="K150" s="28" t="n">
        <f aca="false">DATE(LEFT(C150,4),RIGHT(LEFT(C150,6),2),RIGHT(C150,2))</f>
        <v>32509</v>
      </c>
      <c r="L150" s="29" t="n">
        <f aca="false">DATE(LEFT(D150,4),RIGHT(LEFT(D150,6),2),RIGHT(D150,2))</f>
        <v>37986</v>
      </c>
      <c r="M150" s="30" t="n">
        <f aca="false">VLOOKUP(H150,Fuel!$G$24:$I$35,3,FALSE())*(IF(L150&lt;$B$2,0,1))</f>
        <v>1</v>
      </c>
      <c r="N150" s="31" t="n">
        <f aca="false">VLOOKUP(I150,Fuel!$B$24:$D$43,3,FALSE())</f>
        <v>0.0451</v>
      </c>
      <c r="O150" s="32" t="n">
        <f aca="false">M150*F150*(1+N150)</f>
        <v>9922.1794</v>
      </c>
      <c r="P150" s="33" t="n">
        <f aca="false">IF(VLOOKUP(H150,Fuel!$G$24:$I474,2,FALSE())="AB",O150/ABHEAT/28.174,O150/SASKHEAT/28.174)</f>
        <v>9.29466966796072</v>
      </c>
      <c r="Q150" s="34" t="n">
        <f aca="false">M150*F150*N150</f>
        <v>428.1794</v>
      </c>
      <c r="R150" s="35" t="n">
        <f aca="false">IF(VLOOKUP(H150,Fuel!$G$24:$I474,2,FALSE())="AB",Q150/ABHEAT/28.174,Q150/SASKHEAT/28.174)</f>
        <v>0.401099992369179</v>
      </c>
    </row>
    <row r="151" customFormat="false" ht="12.75" hidden="false" customHeight="false" outlineLevel="0" collapsed="false">
      <c r="A151" s="1" t="s">
        <v>4</v>
      </c>
      <c r="B151" s="1" t="n">
        <v>19881228</v>
      </c>
      <c r="C151" s="1" t="n">
        <v>19890101</v>
      </c>
      <c r="D151" s="1" t="n">
        <v>20031231</v>
      </c>
      <c r="E151" s="1" t="s">
        <v>5</v>
      </c>
      <c r="F151" s="1" t="n">
        <v>52481</v>
      </c>
      <c r="G151" s="1" t="s">
        <v>243</v>
      </c>
      <c r="H151" s="1" t="s">
        <v>6</v>
      </c>
      <c r="I151" s="1" t="s">
        <v>36</v>
      </c>
      <c r="J151" s="28" t="n">
        <f aca="false">DATE(LEFT(B151,4),RIGHT(LEFT(B151,6),2),RIGHT(B151,2))</f>
        <v>32505</v>
      </c>
      <c r="K151" s="28" t="n">
        <f aca="false">DATE(LEFT(C151,4),RIGHT(LEFT(C151,6),2),RIGHT(C151,2))</f>
        <v>32509</v>
      </c>
      <c r="L151" s="29" t="n">
        <f aca="false">DATE(LEFT(D151,4),RIGHT(LEFT(D151,6),2),RIGHT(D151,2))</f>
        <v>37986</v>
      </c>
      <c r="M151" s="30" t="n">
        <f aca="false">VLOOKUP(H151,Fuel!$G$24:$I$35,3,FALSE())*(IF(L151&lt;$B$2,0,1))</f>
        <v>1</v>
      </c>
      <c r="N151" s="31" t="n">
        <f aca="false">VLOOKUP(I151,Fuel!$B$24:$D$43,3,FALSE())</f>
        <v>0.0451</v>
      </c>
      <c r="O151" s="32" t="n">
        <f aca="false">M151*F151*(1+N151)</f>
        <v>54847.8931</v>
      </c>
      <c r="P151" s="33" t="n">
        <f aca="false">IF(VLOOKUP(H151,Fuel!$G$24:$I482,2,FALSE())="AB",O151/ABHEAT/28.174,O151/SASKHEAT/28.174)</f>
        <v>51.3791403880605</v>
      </c>
      <c r="Q151" s="34" t="n">
        <f aca="false">M151*F151*N151</f>
        <v>2366.8931</v>
      </c>
      <c r="R151" s="35" t="n">
        <f aca="false">IF(VLOOKUP(H151,Fuel!$G$24:$I476,2,FALSE())="AB",Q151/ABHEAT/28.174,Q151/SASKHEAT/28.174)</f>
        <v>2.21720335996702</v>
      </c>
    </row>
    <row r="152" customFormat="false" ht="12.75" hidden="false" customHeight="false" outlineLevel="0" collapsed="false">
      <c r="A152" s="1" t="s">
        <v>4</v>
      </c>
      <c r="B152" s="1" t="n">
        <v>19881228</v>
      </c>
      <c r="C152" s="1" t="n">
        <v>19890101</v>
      </c>
      <c r="D152" s="1" t="n">
        <v>20031231</v>
      </c>
      <c r="E152" s="1" t="s">
        <v>5</v>
      </c>
      <c r="F152" s="1" t="n">
        <v>128480</v>
      </c>
      <c r="G152" s="1" t="s">
        <v>244</v>
      </c>
      <c r="H152" s="1" t="s">
        <v>6</v>
      </c>
      <c r="I152" s="1" t="s">
        <v>9</v>
      </c>
      <c r="J152" s="28" t="n">
        <f aca="false">DATE(LEFT(B152,4),RIGHT(LEFT(B152,6),2),RIGHT(B152,2))</f>
        <v>32505</v>
      </c>
      <c r="K152" s="28" t="n">
        <f aca="false">DATE(LEFT(C152,4),RIGHT(LEFT(C152,6),2),RIGHT(C152,2))</f>
        <v>32509</v>
      </c>
      <c r="L152" s="29" t="n">
        <f aca="false">DATE(LEFT(D152,4),RIGHT(LEFT(D152,6),2),RIGHT(D152,2))</f>
        <v>37986</v>
      </c>
      <c r="M152" s="30" t="n">
        <f aca="false">VLOOKUP(H152,Fuel!$G$24:$I$35,3,FALSE())*(IF(L152&lt;$B$2,0,1))</f>
        <v>1</v>
      </c>
      <c r="N152" s="31" t="n">
        <f aca="false">VLOOKUP(I152,Fuel!$B$24:$D$43,3,FALSE())</f>
        <v>0.0357</v>
      </c>
      <c r="O152" s="32" t="n">
        <f aca="false">M152*F152*(1+N152)</f>
        <v>133066.736</v>
      </c>
      <c r="P152" s="33" t="n">
        <f aca="false">IF(VLOOKUP(H152,Fuel!$G$24:$I657,2,FALSE())="AB",O152/ABHEAT/28.174,O152/SASKHEAT/28.174)</f>
        <v>124.651178441073</v>
      </c>
      <c r="Q152" s="34" t="n">
        <f aca="false">M152*F152*N152</f>
        <v>4586.736</v>
      </c>
      <c r="R152" s="35" t="n">
        <f aca="false">IF(VLOOKUP(H152,Fuel!$G$24:$I483,2,FALSE())="AB",Q152/ABHEAT/28.174,Q152/SASKHEAT/28.174)</f>
        <v>4.29665643559554</v>
      </c>
    </row>
    <row r="153" customFormat="false" ht="12.75" hidden="false" customHeight="false" outlineLevel="0" collapsed="false">
      <c r="A153" s="1" t="s">
        <v>4</v>
      </c>
      <c r="B153" s="1" t="n">
        <v>19881228</v>
      </c>
      <c r="C153" s="1" t="n">
        <v>19890101</v>
      </c>
      <c r="D153" s="1" t="n">
        <v>20031231</v>
      </c>
      <c r="E153" s="1" t="s">
        <v>5</v>
      </c>
      <c r="F153" s="1" t="n">
        <v>30474</v>
      </c>
      <c r="G153" s="1" t="s">
        <v>245</v>
      </c>
      <c r="H153" s="1" t="s">
        <v>6</v>
      </c>
      <c r="I153" s="1" t="s">
        <v>216</v>
      </c>
      <c r="J153" s="28" t="n">
        <f aca="false">DATE(LEFT(B153,4),RIGHT(LEFT(B153,6),2),RIGHT(B153,2))</f>
        <v>32505</v>
      </c>
      <c r="K153" s="28" t="n">
        <f aca="false">DATE(LEFT(C153,4),RIGHT(LEFT(C153,6),2),RIGHT(C153,2))</f>
        <v>32509</v>
      </c>
      <c r="L153" s="29" t="n">
        <f aca="false">DATE(LEFT(D153,4),RIGHT(LEFT(D153,6),2),RIGHT(D153,2))</f>
        <v>37986</v>
      </c>
      <c r="M153" s="30" t="n">
        <f aca="false">VLOOKUP(H153,Fuel!$G$24:$I$35,3,FALSE())*(IF(L153&lt;$B$2,0,1))</f>
        <v>1</v>
      </c>
      <c r="N153" s="31" t="n">
        <f aca="false">VLOOKUP(I153,Fuel!$B$24:$D$43,3,FALSE())</f>
        <v>0.0357</v>
      </c>
      <c r="O153" s="32" t="n">
        <f aca="false">M153*F153*(1+N153)</f>
        <v>31561.9218</v>
      </c>
      <c r="P153" s="33" t="n">
        <f aca="false">IF(VLOOKUP(H153,Fuel!$G$24:$I671,2,FALSE())="AB",O153/ABHEAT/28.174,O153/SASKHEAT/28.174)</f>
        <v>29.5658469163547</v>
      </c>
      <c r="Q153" s="34" t="n">
        <f aca="false">M153*F153*N153</f>
        <v>1087.9218</v>
      </c>
      <c r="R153" s="35" t="n">
        <f aca="false">IF(VLOOKUP(H153,Fuel!$G$24:$I486,2,FALSE())="AB",Q153/ABHEAT/28.174,Q153/SASKHEAT/28.174)</f>
        <v>1.01911821465083</v>
      </c>
    </row>
    <row r="154" customFormat="false" ht="12.75" hidden="false" customHeight="false" outlineLevel="0" collapsed="false">
      <c r="A154" s="1" t="s">
        <v>4</v>
      </c>
      <c r="B154" s="1" t="n">
        <v>19881228</v>
      </c>
      <c r="C154" s="1" t="n">
        <v>19890101</v>
      </c>
      <c r="D154" s="1" t="n">
        <v>20031231</v>
      </c>
      <c r="E154" s="1" t="s">
        <v>5</v>
      </c>
      <c r="F154" s="1" t="n">
        <v>79764</v>
      </c>
      <c r="G154" s="1" t="s">
        <v>246</v>
      </c>
      <c r="H154" s="1" t="s">
        <v>6</v>
      </c>
      <c r="I154" s="1" t="s">
        <v>7</v>
      </c>
      <c r="J154" s="28" t="n">
        <f aca="false">DATE(LEFT(B154,4),RIGHT(LEFT(B154,6),2),RIGHT(B154,2))</f>
        <v>32505</v>
      </c>
      <c r="K154" s="28" t="n">
        <f aca="false">DATE(LEFT(C154,4),RIGHT(LEFT(C154,6),2),RIGHT(C154,2))</f>
        <v>32509</v>
      </c>
      <c r="L154" s="29" t="n">
        <f aca="false">DATE(LEFT(D154,4),RIGHT(LEFT(D154,6),2),RIGHT(D154,2))</f>
        <v>37986</v>
      </c>
      <c r="M154" s="30" t="n">
        <f aca="false">VLOOKUP(H154,Fuel!$G$24:$I$35,3,FALSE())*(IF(L154&lt;$B$2,0,1))</f>
        <v>1</v>
      </c>
      <c r="N154" s="31" t="n">
        <f aca="false">VLOOKUP(I154,Fuel!$B$24:$D$43,3,FALSE())</f>
        <v>0.0232</v>
      </c>
      <c r="O154" s="32" t="n">
        <f aca="false">M154*F154*(1+N154)</f>
        <v>81614.5248</v>
      </c>
      <c r="P154" s="33" t="n">
        <f aca="false">IF(VLOOKUP(H154,Fuel!$G$24:$I494,2,FALSE())="AB",O154/ABHEAT/28.174,O154/SASKHEAT/28.174)</f>
        <v>76.4529663839366</v>
      </c>
      <c r="Q154" s="34" t="n">
        <f aca="false">M154*F154*N154</f>
        <v>1850.5248</v>
      </c>
      <c r="R154" s="35" t="n">
        <f aca="false">IF(VLOOKUP(H154,Fuel!$G$24:$I489,2,FALSE())="AB",Q154/ABHEAT/28.174,Q154/SASKHEAT/28.174)</f>
        <v>1.73349181011271</v>
      </c>
    </row>
    <row r="155" customFormat="false" ht="12.75" hidden="false" customHeight="false" outlineLevel="0" collapsed="false">
      <c r="A155" s="1" t="s">
        <v>247</v>
      </c>
      <c r="B155" s="1" t="n">
        <v>19901031</v>
      </c>
      <c r="C155" s="1" t="n">
        <v>19901101</v>
      </c>
      <c r="D155" s="1" t="n">
        <v>20031231</v>
      </c>
      <c r="E155" s="1" t="s">
        <v>5</v>
      </c>
      <c r="F155" s="1" t="n">
        <v>5652</v>
      </c>
      <c r="G155" s="1" t="s">
        <v>72</v>
      </c>
      <c r="H155" s="1" t="s">
        <v>6</v>
      </c>
      <c r="I155" s="1" t="s">
        <v>71</v>
      </c>
      <c r="J155" s="28" t="n">
        <f aca="false">DATE(LEFT(B155,4),RIGHT(LEFT(B155,6),2),RIGHT(B155,2))</f>
        <v>33177</v>
      </c>
      <c r="K155" s="28" t="n">
        <f aca="false">DATE(LEFT(C155,4),RIGHT(LEFT(C155,6),2),RIGHT(C155,2))</f>
        <v>33178</v>
      </c>
      <c r="L155" s="29" t="n">
        <f aca="false">DATE(LEFT(D155,4),RIGHT(LEFT(D155,6),2),RIGHT(D155,2))</f>
        <v>37986</v>
      </c>
      <c r="M155" s="30" t="n">
        <f aca="false">VLOOKUP(H155,Fuel!$G$24:$I$35,3,FALSE())*(IF(L155&lt;$B$2,0,1))</f>
        <v>1</v>
      </c>
      <c r="N155" s="31" t="n">
        <f aca="false">VLOOKUP(I155,Fuel!$B$24:$D$43,3,FALSE())</f>
        <v>0.0156</v>
      </c>
      <c r="O155" s="32" t="n">
        <f aca="false">M155*F155*(1+N155)</f>
        <v>5740.1712</v>
      </c>
      <c r="P155" s="33" t="n">
        <f aca="false">IF(VLOOKUP(H155,Fuel!$G$24:$I655,2,FALSE())="AB",O155/ABHEAT/28.174,O155/SASKHEAT/28.174)</f>
        <v>5.3771447774409</v>
      </c>
      <c r="Q155" s="34" t="n">
        <f aca="false">M155*F155*N155</f>
        <v>88.1712</v>
      </c>
      <c r="R155" s="35" t="n">
        <f aca="false">IF(VLOOKUP(H155,Fuel!$G$24:$I664,2,FALSE())="AB",Q155/ABHEAT/28.174,Q155/SASKHEAT/28.174)</f>
        <v>0.0825949768886157</v>
      </c>
    </row>
    <row r="156" customFormat="false" ht="12.75" hidden="false" customHeight="false" outlineLevel="0" collapsed="false">
      <c r="A156" s="1" t="s">
        <v>107</v>
      </c>
      <c r="B156" s="1" t="n">
        <v>19880311</v>
      </c>
      <c r="C156" s="1" t="n">
        <v>19890808</v>
      </c>
      <c r="D156" s="1" t="n">
        <v>20040415</v>
      </c>
      <c r="E156" s="1" t="s">
        <v>131</v>
      </c>
      <c r="F156" s="1" t="n">
        <v>35089</v>
      </c>
      <c r="G156" s="1" t="s">
        <v>248</v>
      </c>
      <c r="H156" s="1" t="s">
        <v>133</v>
      </c>
      <c r="I156" s="1" t="s">
        <v>36</v>
      </c>
      <c r="J156" s="28" t="n">
        <f aca="false">DATE(LEFT(B156,4),RIGHT(LEFT(B156,6),2),RIGHT(B156,2))</f>
        <v>32213</v>
      </c>
      <c r="K156" s="28" t="n">
        <f aca="false">DATE(LEFT(C156,4),RIGHT(LEFT(C156,6),2),RIGHT(C156,2))</f>
        <v>32728</v>
      </c>
      <c r="L156" s="29" t="n">
        <f aca="false">DATE(LEFT(D156,4),RIGHT(LEFT(D156,6),2),RIGHT(D156,2))</f>
        <v>38092</v>
      </c>
      <c r="M156" s="30" t="n">
        <f aca="false">VLOOKUP(H156,Fuel!$G$24:$I$35,3,FALSE())*(IF(L156&lt;$B$2,0,1))</f>
        <v>0</v>
      </c>
      <c r="N156" s="31" t="n">
        <f aca="false">VLOOKUP(I156,Fuel!$B$24:$D$43,3,FALSE())</f>
        <v>0.0451</v>
      </c>
      <c r="O156" s="32" t="n">
        <f aca="false">M156*F156*(1+N156)</f>
        <v>0</v>
      </c>
      <c r="P156" s="33" t="n">
        <f aca="false">IF(VLOOKUP(H156,Fuel!$G$24:$I730,2,FALSE())="AB",O156/ABHEAT/28.174,O156/SASKHEAT/28.174)</f>
        <v>0</v>
      </c>
      <c r="Q156" s="34" t="n">
        <f aca="false">M156*F156*N156</f>
        <v>0</v>
      </c>
      <c r="R156" s="35" t="n">
        <f aca="false">IF(VLOOKUP(H156,Fuel!$G$24:$I578,2,FALSE())="AB",Q156/ABHEAT/28.174,Q156/SASKHEAT/28.174)</f>
        <v>0</v>
      </c>
    </row>
    <row r="157" customFormat="false" ht="12.75" hidden="false" customHeight="false" outlineLevel="0" collapsed="false">
      <c r="A157" s="1" t="s">
        <v>236</v>
      </c>
      <c r="B157" s="1" t="n">
        <v>19970613</v>
      </c>
      <c r="C157" s="1" t="n">
        <v>19970616</v>
      </c>
      <c r="D157" s="1" t="n">
        <v>20040814</v>
      </c>
      <c r="E157" s="1" t="s">
        <v>5</v>
      </c>
      <c r="F157" s="1" t="n">
        <v>16174</v>
      </c>
      <c r="G157" s="1" t="s">
        <v>249</v>
      </c>
      <c r="H157" s="1" t="s">
        <v>6</v>
      </c>
      <c r="I157" s="1" t="s">
        <v>73</v>
      </c>
      <c r="J157" s="28" t="n">
        <f aca="false">DATE(LEFT(B157,4),RIGHT(LEFT(B157,6),2),RIGHT(B157,2))</f>
        <v>35594</v>
      </c>
      <c r="K157" s="28" t="n">
        <f aca="false">DATE(LEFT(C157,4),RIGHT(LEFT(C157,6),2),RIGHT(C157,2))</f>
        <v>35597</v>
      </c>
      <c r="L157" s="29" t="n">
        <f aca="false">DATE(LEFT(D157,4),RIGHT(LEFT(D157,6),2),RIGHT(D157,2))</f>
        <v>38213</v>
      </c>
      <c r="M157" s="30" t="n">
        <f aca="false">VLOOKUP(H157,Fuel!$G$24:$I$35,3,FALSE())*(IF(L157&lt;$B$2,0,1))</f>
        <v>1</v>
      </c>
      <c r="N157" s="31" t="n">
        <f aca="false">VLOOKUP(I157,Fuel!$B$24:$D$43,3,FALSE())</f>
        <v>0.0168</v>
      </c>
      <c r="O157" s="32" t="n">
        <f aca="false">M157*F157*(1+N157)</f>
        <v>16445.7232</v>
      </c>
      <c r="P157" s="33" t="n">
        <f aca="false">IF(VLOOKUP(H157,Fuel!$G$24:$I500,2,FALSE())="AB",O157/ABHEAT/28.174,O157/SASKHEAT/28.174)</f>
        <v>15.4056441062452</v>
      </c>
      <c r="Q157" s="34" t="n">
        <f aca="false">M157*F157*N157</f>
        <v>271.7232</v>
      </c>
      <c r="R157" s="35" t="n">
        <f aca="false">IF(VLOOKUP(H157,Fuel!$G$24:$I673,2,FALSE())="AB",Q157/ABHEAT/28.174,Q157/SASKHEAT/28.174)</f>
        <v>0.254538572959205</v>
      </c>
    </row>
    <row r="158" customFormat="false" ht="12.75" hidden="false" customHeight="false" outlineLevel="0" collapsed="false">
      <c r="A158" s="1" t="s">
        <v>103</v>
      </c>
      <c r="B158" s="1" t="n">
        <v>19990324</v>
      </c>
      <c r="C158" s="1" t="n">
        <v>19990401</v>
      </c>
      <c r="D158" s="1" t="n">
        <v>20040814</v>
      </c>
      <c r="E158" s="1" t="s">
        <v>5</v>
      </c>
      <c r="F158" s="1" t="n">
        <v>15093</v>
      </c>
      <c r="G158" s="1" t="s">
        <v>250</v>
      </c>
      <c r="H158" s="1" t="s">
        <v>6</v>
      </c>
      <c r="I158" s="1" t="s">
        <v>73</v>
      </c>
      <c r="J158" s="28" t="n">
        <f aca="false">DATE(LEFT(B158,4),RIGHT(LEFT(B158,6),2),RIGHT(B158,2))</f>
        <v>36243</v>
      </c>
      <c r="K158" s="28" t="n">
        <f aca="false">DATE(LEFT(C158,4),RIGHT(LEFT(C158,6),2),RIGHT(C158,2))</f>
        <v>36251</v>
      </c>
      <c r="L158" s="29" t="n">
        <f aca="false">DATE(LEFT(D158,4),RIGHT(LEFT(D158,6),2),RIGHT(D158,2))</f>
        <v>38213</v>
      </c>
      <c r="M158" s="30" t="n">
        <f aca="false">VLOOKUP(H158,Fuel!$G$24:$I$35,3,FALSE())*(IF(L158&lt;$B$2,0,1))</f>
        <v>1</v>
      </c>
      <c r="N158" s="31" t="n">
        <f aca="false">VLOOKUP(I158,Fuel!$B$24:$D$43,3,FALSE())</f>
        <v>0.0168</v>
      </c>
      <c r="O158" s="32" t="n">
        <f aca="false">M158*F158*(1+N158)</f>
        <v>15346.5624</v>
      </c>
      <c r="P158" s="33" t="n">
        <f aca="false">IF(VLOOKUP(H158,Fuel!$G$24:$I609,2,FALSE())="AB",O158/ABHEAT/28.174,O158/SASKHEAT/28.174)</f>
        <v>14.3759976811895</v>
      </c>
      <c r="Q158" s="34" t="n">
        <f aca="false">M158*F158*N158</f>
        <v>253.5624</v>
      </c>
      <c r="R158" s="35" t="n">
        <f aca="false">IF(VLOOKUP(H158,Fuel!$G$24:$I684,2,FALSE())="AB",Q158/ABHEAT/28.174,Q158/SASKHEAT/28.174)</f>
        <v>0.237526318886688</v>
      </c>
    </row>
    <row r="159" customFormat="false" ht="12.75" hidden="false" customHeight="false" outlineLevel="0" collapsed="false">
      <c r="A159" s="1" t="s">
        <v>43</v>
      </c>
      <c r="B159" s="1" t="n">
        <v>20000318</v>
      </c>
      <c r="C159" s="1" t="n">
        <v>20000401</v>
      </c>
      <c r="D159" s="1" t="n">
        <v>20040814</v>
      </c>
      <c r="E159" s="1" t="s">
        <v>5</v>
      </c>
      <c r="F159" s="1" t="n">
        <v>16170</v>
      </c>
      <c r="G159" s="1" t="s">
        <v>251</v>
      </c>
      <c r="H159" s="1" t="s">
        <v>6</v>
      </c>
      <c r="I159" s="1" t="s">
        <v>73</v>
      </c>
      <c r="J159" s="28" t="n">
        <f aca="false">DATE(LEFT(B159,4),RIGHT(LEFT(B159,6),2),RIGHT(B159,2))</f>
        <v>36603</v>
      </c>
      <c r="K159" s="28" t="n">
        <f aca="false">DATE(LEFT(C159,4),RIGHT(LEFT(C159,6),2),RIGHT(C159,2))</f>
        <v>36617</v>
      </c>
      <c r="L159" s="29" t="n">
        <f aca="false">DATE(LEFT(D159,4),RIGHT(LEFT(D159,6),2),RIGHT(D159,2))</f>
        <v>38213</v>
      </c>
      <c r="M159" s="30" t="n">
        <f aca="false">VLOOKUP(H159,Fuel!$G$24:$I$35,3,FALSE())*(IF(L159&lt;$B$2,0,1))</f>
        <v>1</v>
      </c>
      <c r="N159" s="31" t="n">
        <f aca="false">VLOOKUP(I159,Fuel!$B$24:$D$43,3,FALSE())</f>
        <v>0.0168</v>
      </c>
      <c r="O159" s="32" t="n">
        <f aca="false">M159*F159*(1+N159)</f>
        <v>16441.656</v>
      </c>
      <c r="P159" s="33" t="n">
        <f aca="false">IF(VLOOKUP(H159,Fuel!$G$24:$I853,2,FALSE())="AB",O159/ABHEAT/28.174,O159/SASKHEAT/28.174)</f>
        <v>15.4018341287242</v>
      </c>
      <c r="Q159" s="34" t="n">
        <f aca="false">M159*F159*N159</f>
        <v>271.656</v>
      </c>
      <c r="R159" s="35" t="n">
        <f aca="false">IF(VLOOKUP(H159,Fuel!$G$24:$I810,2,FALSE())="AB",Q159/ABHEAT/28.174,Q159/SASKHEAT/28.174)</f>
        <v>0.254475622897883</v>
      </c>
    </row>
    <row r="160" customFormat="false" ht="12.75" hidden="false" customHeight="false" outlineLevel="0" collapsed="false">
      <c r="A160" s="1" t="s">
        <v>107</v>
      </c>
      <c r="B160" s="1" t="n">
        <v>19891024</v>
      </c>
      <c r="C160" s="1" t="n">
        <v>19891101</v>
      </c>
      <c r="D160" s="1" t="n">
        <v>20041031</v>
      </c>
      <c r="E160" s="1" t="s">
        <v>5</v>
      </c>
      <c r="F160" s="1" t="n">
        <v>32357</v>
      </c>
      <c r="G160" s="1" t="s">
        <v>252</v>
      </c>
      <c r="H160" s="1" t="s">
        <v>6</v>
      </c>
      <c r="I160" s="1" t="s">
        <v>36</v>
      </c>
      <c r="J160" s="28" t="n">
        <f aca="false">DATE(LEFT(B160,4),RIGHT(LEFT(B160,6),2),RIGHT(B160,2))</f>
        <v>32805</v>
      </c>
      <c r="K160" s="28" t="n">
        <f aca="false">DATE(LEFT(C160,4),RIGHT(LEFT(C160,6),2),RIGHT(C160,2))</f>
        <v>32813</v>
      </c>
      <c r="L160" s="29" t="n">
        <f aca="false">DATE(LEFT(D160,4),RIGHT(LEFT(D160,6),2),RIGHT(D160,2))</f>
        <v>38291</v>
      </c>
      <c r="M160" s="30" t="n">
        <f aca="false">VLOOKUP(H160,Fuel!$G$24:$I$35,3,FALSE())*(IF(L160&lt;$B$2,0,1))</f>
        <v>1</v>
      </c>
      <c r="N160" s="31" t="n">
        <f aca="false">VLOOKUP(I160,Fuel!$B$24:$D$43,3,FALSE())</f>
        <v>0.0451</v>
      </c>
      <c r="O160" s="32" t="n">
        <f aca="false">M160*F160*(1+N160)</f>
        <v>33816.3007</v>
      </c>
      <c r="P160" s="33" t="n">
        <f aca="false">IF(VLOOKUP(H160,Fuel!$G$24:$I640,2,FALSE())="AB",O160/ABHEAT/28.174,O160/SASKHEAT/28.174)</f>
        <v>31.6776518270703</v>
      </c>
      <c r="Q160" s="34" t="n">
        <f aca="false">M160*F160*N160</f>
        <v>1459.3007</v>
      </c>
      <c r="R160" s="35" t="n">
        <f aca="false">IF(VLOOKUP(H160,Fuel!$G$24:$I566,2,FALSE())="AB",Q160/ABHEAT/28.174,Q160/SASKHEAT/28.174)</f>
        <v>1.36700994871387</v>
      </c>
    </row>
    <row r="161" customFormat="false" ht="12.75" hidden="false" customHeight="false" outlineLevel="0" collapsed="false">
      <c r="A161" s="1" t="s">
        <v>107</v>
      </c>
      <c r="B161" s="1" t="n">
        <v>19940215</v>
      </c>
      <c r="C161" s="1" t="n">
        <v>19941101</v>
      </c>
      <c r="D161" s="1" t="n">
        <v>20041031</v>
      </c>
      <c r="E161" s="1" t="s">
        <v>5</v>
      </c>
      <c r="F161" s="1" t="n">
        <v>7613</v>
      </c>
      <c r="G161" s="1" t="s">
        <v>253</v>
      </c>
      <c r="H161" s="1" t="s">
        <v>6</v>
      </c>
      <c r="I161" s="1" t="s">
        <v>36</v>
      </c>
      <c r="J161" s="28" t="n">
        <f aca="false">DATE(LEFT(B161,4),RIGHT(LEFT(B161,6),2),RIGHT(B161,2))</f>
        <v>34380</v>
      </c>
      <c r="K161" s="28" t="n">
        <f aca="false">DATE(LEFT(C161,4),RIGHT(LEFT(C161,6),2),RIGHT(C161,2))</f>
        <v>34639</v>
      </c>
      <c r="L161" s="29" t="n">
        <f aca="false">DATE(LEFT(D161,4),RIGHT(LEFT(D161,6),2),RIGHT(D161,2))</f>
        <v>38291</v>
      </c>
      <c r="M161" s="30" t="n">
        <f aca="false">VLOOKUP(H161,Fuel!$G$24:$I$35,3,FALSE())*(IF(L161&lt;$B$2,0,1))</f>
        <v>1</v>
      </c>
      <c r="N161" s="31" t="n">
        <f aca="false">VLOOKUP(I161,Fuel!$B$24:$D$43,3,FALSE())</f>
        <v>0.0451</v>
      </c>
      <c r="O161" s="32" t="n">
        <f aca="false">M161*F161*(1+N161)</f>
        <v>7956.3463</v>
      </c>
      <c r="P161" s="33" t="n">
        <f aca="false">IF(VLOOKUP(H161,Fuel!$G$24:$I672,2,FALSE())="AB",O161/ABHEAT/28.174,O161/SASKHEAT/28.174)</f>
        <v>7.45316201624025</v>
      </c>
      <c r="Q161" s="34" t="n">
        <f aca="false">M161*F161*N161</f>
        <v>343.3463</v>
      </c>
      <c r="R161" s="35" t="n">
        <f aca="false">IF(VLOOKUP(H161,Fuel!$G$24:$I569,2,FALSE())="AB",Q161/ABHEAT/28.174,Q161/SASKHEAT/28.174)</f>
        <v>0.321632003571367</v>
      </c>
    </row>
    <row r="162" customFormat="false" ht="12.75" hidden="false" customHeight="false" outlineLevel="0" collapsed="false">
      <c r="A162" s="1" t="s">
        <v>231</v>
      </c>
      <c r="B162" s="1" t="n">
        <v>19881221</v>
      </c>
      <c r="C162" s="1" t="n">
        <v>19891101</v>
      </c>
      <c r="D162" s="1" t="n">
        <v>20041031</v>
      </c>
      <c r="E162" s="1" t="s">
        <v>5</v>
      </c>
      <c r="F162" s="1" t="n">
        <v>1941</v>
      </c>
      <c r="G162" s="1" t="s">
        <v>254</v>
      </c>
      <c r="H162" s="1" t="s">
        <v>6</v>
      </c>
      <c r="I162" s="1" t="s">
        <v>36</v>
      </c>
      <c r="J162" s="28" t="n">
        <f aca="false">DATE(LEFT(B162,4),RIGHT(LEFT(B162,6),2),RIGHT(B162,2))</f>
        <v>32498</v>
      </c>
      <c r="K162" s="28" t="n">
        <f aca="false">DATE(LEFT(C162,4),RIGHT(LEFT(C162,6),2),RIGHT(C162,2))</f>
        <v>32813</v>
      </c>
      <c r="L162" s="29" t="n">
        <f aca="false">DATE(LEFT(D162,4),RIGHT(LEFT(D162,6),2),RIGHT(D162,2))</f>
        <v>38291</v>
      </c>
      <c r="M162" s="30" t="n">
        <f aca="false">VLOOKUP(H162,Fuel!$G$24:$I$35,3,FALSE())*(IF(L162&lt;$B$2,0,1))</f>
        <v>1</v>
      </c>
      <c r="N162" s="31" t="n">
        <f aca="false">VLOOKUP(I162,Fuel!$B$24:$D$43,3,FALSE())</f>
        <v>0.0451</v>
      </c>
      <c r="O162" s="32" t="n">
        <f aca="false">M162*F162*(1+N162)</f>
        <v>2028.5391</v>
      </c>
      <c r="P162" s="33" t="n">
        <f aca="false">IF(VLOOKUP(H162,Fuel!$G$24:$I479,2,FALSE())="AB",O162/ABHEAT/28.174,O162/SASKHEAT/28.174)</f>
        <v>1.90024792769241</v>
      </c>
      <c r="Q162" s="34" t="n">
        <f aca="false">M162*F162*N162</f>
        <v>87.5391</v>
      </c>
      <c r="R162" s="35" t="n">
        <f aca="false">IF(VLOOKUP(H162,Fuel!$G$24:$I583,2,FALSE())="AB",Q162/ABHEAT/28.174,Q162/SASKHEAT/28.174)</f>
        <v>0.082002852874297</v>
      </c>
    </row>
    <row r="163" customFormat="false" ht="12.75" hidden="false" customHeight="false" outlineLevel="0" collapsed="false">
      <c r="A163" s="1" t="s">
        <v>119</v>
      </c>
      <c r="B163" s="1" t="n">
        <v>19900430</v>
      </c>
      <c r="C163" s="1" t="n">
        <v>19980501</v>
      </c>
      <c r="D163" s="1" t="n">
        <v>20041031</v>
      </c>
      <c r="E163" s="1" t="s">
        <v>5</v>
      </c>
      <c r="F163" s="1" t="n">
        <v>10782</v>
      </c>
      <c r="G163" s="1" t="s">
        <v>120</v>
      </c>
      <c r="H163" s="1" t="s">
        <v>6</v>
      </c>
      <c r="I163" s="1" t="s">
        <v>73</v>
      </c>
      <c r="J163" s="28" t="n">
        <f aca="false">DATE(LEFT(B163,4),RIGHT(LEFT(B163,6),2),RIGHT(B163,2))</f>
        <v>32993</v>
      </c>
      <c r="K163" s="28" t="n">
        <f aca="false">DATE(LEFT(C163,4),RIGHT(LEFT(C163,6),2),RIGHT(C163,2))</f>
        <v>35916</v>
      </c>
      <c r="L163" s="29" t="n">
        <f aca="false">DATE(LEFT(D163,4),RIGHT(LEFT(D163,6),2),RIGHT(D163,2))</f>
        <v>38291</v>
      </c>
      <c r="M163" s="30" t="n">
        <f aca="false">VLOOKUP(H163,Fuel!$G$24:$I$35,3,FALSE())*(IF(L163&lt;$B$2,0,1))</f>
        <v>1</v>
      </c>
      <c r="N163" s="31" t="n">
        <f aca="false">VLOOKUP(I163,Fuel!$B$24:$D$43,3,FALSE())</f>
        <v>0.0168</v>
      </c>
      <c r="O163" s="32" t="n">
        <f aca="false">M163*F163*(1+N163)</f>
        <v>10963.1376</v>
      </c>
      <c r="P163" s="33" t="n">
        <f aca="false">IF(VLOOKUP(H163,Fuel!$G$24:$I503,2,FALSE())="AB",O163/ABHEAT/28.174,O163/SASKHEAT/28.174)</f>
        <v>10.26979440791</v>
      </c>
      <c r="Q163" s="34" t="n">
        <f aca="false">M163*F163*N163</f>
        <v>181.1376</v>
      </c>
      <c r="R163" s="35" t="n">
        <f aca="false">IF(VLOOKUP(H163,Fuel!$G$24:$I638,2,FALSE())="AB",Q163/ABHEAT/28.174,Q163/SASKHEAT/28.174)</f>
        <v>0.169681890295916</v>
      </c>
    </row>
    <row r="164" customFormat="false" ht="12.75" hidden="false" customHeight="false" outlineLevel="0" collapsed="false">
      <c r="A164" s="1" t="s">
        <v>46</v>
      </c>
      <c r="B164" s="1" t="n">
        <v>19890914</v>
      </c>
      <c r="C164" s="1" t="n">
        <v>19900501</v>
      </c>
      <c r="D164" s="1" t="n">
        <v>20041031</v>
      </c>
      <c r="E164" s="1" t="s">
        <v>5</v>
      </c>
      <c r="F164" s="1" t="n">
        <v>16170</v>
      </c>
      <c r="G164" s="1" t="s">
        <v>251</v>
      </c>
      <c r="H164" s="1" t="s">
        <v>6</v>
      </c>
      <c r="I164" s="1" t="s">
        <v>73</v>
      </c>
      <c r="J164" s="28" t="n">
        <f aca="false">DATE(LEFT(B164,4),RIGHT(LEFT(B164,6),2),RIGHT(B164,2))</f>
        <v>32765</v>
      </c>
      <c r="K164" s="28" t="n">
        <f aca="false">DATE(LEFT(C164,4),RIGHT(LEFT(C164,6),2),RIGHT(C164,2))</f>
        <v>32994</v>
      </c>
      <c r="L164" s="29" t="n">
        <f aca="false">DATE(LEFT(D164,4),RIGHT(LEFT(D164,6),2),RIGHT(D164,2))</f>
        <v>38291</v>
      </c>
      <c r="M164" s="30" t="n">
        <f aca="false">VLOOKUP(H164,Fuel!$G$24:$I$35,3,FALSE())*(IF(L164&lt;$B$2,0,1))</f>
        <v>1</v>
      </c>
      <c r="N164" s="31" t="n">
        <f aca="false">VLOOKUP(I164,Fuel!$B$24:$D$43,3,FALSE())</f>
        <v>0.0168</v>
      </c>
      <c r="O164" s="32" t="n">
        <f aca="false">M164*F164*(1+N164)</f>
        <v>16441.656</v>
      </c>
      <c r="P164" s="33" t="n">
        <f aca="false">IF(VLOOKUP(H164,Fuel!$G$24:$I534,2,FALSE())="AB",O164/ABHEAT/28.174,O164/SASKHEAT/28.174)</f>
        <v>15.4018341287242</v>
      </c>
      <c r="Q164" s="34" t="n">
        <f aca="false">M164*F164*N164</f>
        <v>271.656</v>
      </c>
      <c r="R164" s="35" t="n">
        <f aca="false">IF(VLOOKUP(H164,Fuel!$G$24:$I652,2,FALSE())="AB",Q164/ABHEAT/28.174,Q164/SASKHEAT/28.174)</f>
        <v>0.254475622897883</v>
      </c>
    </row>
    <row r="165" customFormat="false" ht="12.75" hidden="false" customHeight="false" outlineLevel="0" collapsed="false">
      <c r="A165" s="1" t="s">
        <v>236</v>
      </c>
      <c r="B165" s="1" t="n">
        <v>19971201</v>
      </c>
      <c r="C165" s="1" t="n">
        <v>19971201</v>
      </c>
      <c r="D165" s="1" t="n">
        <v>20041031</v>
      </c>
      <c r="E165" s="1" t="s">
        <v>5</v>
      </c>
      <c r="F165" s="1" t="n">
        <v>16174</v>
      </c>
      <c r="G165" s="1" t="s">
        <v>255</v>
      </c>
      <c r="H165" s="1" t="s">
        <v>6</v>
      </c>
      <c r="I165" s="1" t="s">
        <v>73</v>
      </c>
      <c r="J165" s="28" t="n">
        <f aca="false">DATE(LEFT(B165,4),RIGHT(LEFT(B165,6),2),RIGHT(B165,2))</f>
        <v>35765</v>
      </c>
      <c r="K165" s="28" t="n">
        <f aca="false">DATE(LEFT(C165,4),RIGHT(LEFT(C165,6),2),RIGHT(C165,2))</f>
        <v>35765</v>
      </c>
      <c r="L165" s="29" t="n">
        <f aca="false">DATE(LEFT(D165,4),RIGHT(LEFT(D165,6),2),RIGHT(D165,2))</f>
        <v>38291</v>
      </c>
      <c r="M165" s="30" t="n">
        <f aca="false">VLOOKUP(H165,Fuel!$G$24:$I$35,3,FALSE())*(IF(L165&lt;$B$2,0,1))</f>
        <v>1</v>
      </c>
      <c r="N165" s="31" t="n">
        <f aca="false">VLOOKUP(I165,Fuel!$B$24:$D$43,3,FALSE())</f>
        <v>0.0168</v>
      </c>
      <c r="O165" s="32" t="n">
        <f aca="false">M165*F165*(1+N165)</f>
        <v>16445.7232</v>
      </c>
      <c r="P165" s="33" t="n">
        <f aca="false">IF(VLOOKUP(H165,Fuel!$G$24:$I597,2,FALSE())="AB",O165/ABHEAT/28.174,O165/SASKHEAT/28.174)</f>
        <v>15.4056441062452</v>
      </c>
      <c r="Q165" s="34" t="n">
        <f aca="false">M165*F165*N165</f>
        <v>271.7232</v>
      </c>
      <c r="R165" s="35" t="n">
        <f aca="false">IF(VLOOKUP(H165,Fuel!$G$24:$I676,2,FALSE())="AB",Q165/ABHEAT/28.174,Q165/SASKHEAT/28.174)</f>
        <v>0.254538572959205</v>
      </c>
    </row>
    <row r="166" customFormat="false" ht="12.75" hidden="false" customHeight="false" outlineLevel="0" collapsed="false">
      <c r="A166" s="1" t="s">
        <v>54</v>
      </c>
      <c r="B166" s="1" t="n">
        <v>19941028</v>
      </c>
      <c r="C166" s="1" t="n">
        <v>19941101</v>
      </c>
      <c r="D166" s="1" t="n">
        <v>20041031</v>
      </c>
      <c r="E166" s="1" t="s">
        <v>5</v>
      </c>
      <c r="F166" s="1" t="n">
        <v>17251</v>
      </c>
      <c r="G166" s="1" t="s">
        <v>256</v>
      </c>
      <c r="H166" s="1" t="s">
        <v>6</v>
      </c>
      <c r="I166" s="1" t="s">
        <v>73</v>
      </c>
      <c r="J166" s="28" t="n">
        <f aca="false">DATE(LEFT(B166,4),RIGHT(LEFT(B166,6),2),RIGHT(B166,2))</f>
        <v>34635</v>
      </c>
      <c r="K166" s="28" t="n">
        <f aca="false">DATE(LEFT(C166,4),RIGHT(LEFT(C166,6),2),RIGHT(C166,2))</f>
        <v>34639</v>
      </c>
      <c r="L166" s="29" t="n">
        <f aca="false">DATE(LEFT(D166,4),RIGHT(LEFT(D166,6),2),RIGHT(D166,2))</f>
        <v>38291</v>
      </c>
      <c r="M166" s="30" t="n">
        <f aca="false">VLOOKUP(H166,Fuel!$G$24:$I$35,3,FALSE())*(IF(L166&lt;$B$2,0,1))</f>
        <v>1</v>
      </c>
      <c r="N166" s="31" t="n">
        <f aca="false">VLOOKUP(I166,Fuel!$B$24:$D$43,3,FALSE())</f>
        <v>0.0168</v>
      </c>
      <c r="O166" s="32" t="n">
        <f aca="false">M166*F166*(1+N166)</f>
        <v>17540.8168</v>
      </c>
      <c r="P166" s="33" t="n">
        <f aca="false">IF(VLOOKUP(H166,Fuel!$G$24:$I630,2,FALSE())="AB",O166/ABHEAT/28.174,O166/SASKHEAT/28.174)</f>
        <v>16.4314805537799</v>
      </c>
      <c r="Q166" s="34" t="n">
        <f aca="false">M166*F166*N166</f>
        <v>289.8168</v>
      </c>
      <c r="R166" s="35" t="n">
        <f aca="false">IF(VLOOKUP(H166,Fuel!$G$24:$I707,2,FALSE())="AB",Q166/ABHEAT/28.174,Q166/SASKHEAT/28.174)</f>
        <v>0.2714878769704</v>
      </c>
    </row>
    <row r="167" customFormat="false" ht="12.75" hidden="false" customHeight="false" outlineLevel="0" collapsed="false">
      <c r="A167" s="1" t="s">
        <v>125</v>
      </c>
      <c r="B167" s="1" t="n">
        <v>19940527</v>
      </c>
      <c r="C167" s="1" t="n">
        <v>19941101</v>
      </c>
      <c r="D167" s="1" t="n">
        <v>20041031</v>
      </c>
      <c r="E167" s="1" t="s">
        <v>5</v>
      </c>
      <c r="F167" s="1" t="n">
        <v>16906</v>
      </c>
      <c r="G167" s="1" t="s">
        <v>257</v>
      </c>
      <c r="H167" s="1" t="s">
        <v>6</v>
      </c>
      <c r="I167" s="1" t="s">
        <v>65</v>
      </c>
      <c r="J167" s="28" t="n">
        <f aca="false">DATE(LEFT(B167,4),RIGHT(LEFT(B167,6),2),RIGHT(B167,2))</f>
        <v>34481</v>
      </c>
      <c r="K167" s="28" t="n">
        <f aca="false">DATE(LEFT(C167,4),RIGHT(LEFT(C167,6),2),RIGHT(C167,2))</f>
        <v>34639</v>
      </c>
      <c r="L167" s="29" t="n">
        <f aca="false">DATE(LEFT(D167,4),RIGHT(LEFT(D167,6),2),RIGHT(D167,2))</f>
        <v>38291</v>
      </c>
      <c r="M167" s="30" t="n">
        <f aca="false">VLOOKUP(H167,Fuel!$G$24:$I$35,3,FALSE())*(IF(L167&lt;$B$2,0,1))</f>
        <v>1</v>
      </c>
      <c r="N167" s="31" t="n">
        <f aca="false">VLOOKUP(I167,Fuel!$B$24:$D$43,3,FALSE())</f>
        <v>0.0168</v>
      </c>
      <c r="O167" s="32" t="n">
        <f aca="false">M167*F167*(1+N167)</f>
        <v>17190.0208</v>
      </c>
      <c r="P167" s="33" t="n">
        <f aca="false">IF(VLOOKUP(H167,Fuel!$G$24:$I502,2,FALSE())="AB",O167/ABHEAT/28.174,O167/SASKHEAT/28.174)</f>
        <v>16.1028699925919</v>
      </c>
      <c r="Q167" s="34" t="n">
        <f aca="false">M167*F167*N167</f>
        <v>284.0208</v>
      </c>
      <c r="R167" s="35" t="n">
        <f aca="false">IF(VLOOKUP(H167,Fuel!$G$24:$I750,2,FALSE())="AB",Q167/ABHEAT/28.174,Q167/SASKHEAT/28.174)</f>
        <v>0.266058434181299</v>
      </c>
    </row>
    <row r="168" customFormat="false" ht="12.75" hidden="false" customHeight="false" outlineLevel="0" collapsed="false">
      <c r="A168" s="1" t="s">
        <v>63</v>
      </c>
      <c r="B168" s="1" t="n">
        <v>19940526</v>
      </c>
      <c r="C168" s="1" t="n">
        <v>19941101</v>
      </c>
      <c r="D168" s="1" t="n">
        <v>20041031</v>
      </c>
      <c r="E168" s="1" t="s">
        <v>5</v>
      </c>
      <c r="F168" s="1" t="n">
        <v>0</v>
      </c>
      <c r="G168" s="1" t="s">
        <v>72</v>
      </c>
      <c r="H168" s="1" t="s">
        <v>6</v>
      </c>
      <c r="I168" s="1" t="s">
        <v>73</v>
      </c>
      <c r="J168" s="28" t="n">
        <f aca="false">DATE(LEFT(B168,4),RIGHT(LEFT(B168,6),2),RIGHT(B168,2))</f>
        <v>34480</v>
      </c>
      <c r="K168" s="28" t="n">
        <f aca="false">DATE(LEFT(C168,4),RIGHT(LEFT(C168,6),2),RIGHT(C168,2))</f>
        <v>34639</v>
      </c>
      <c r="L168" s="29" t="n">
        <f aca="false">DATE(LEFT(D168,4),RIGHT(LEFT(D168,6),2),RIGHT(D168,2))</f>
        <v>38291</v>
      </c>
      <c r="M168" s="30" t="n">
        <f aca="false">VLOOKUP(H168,Fuel!$G$24:$I$35,3,FALSE())*(IF(L168&lt;$B$2,0,1))</f>
        <v>1</v>
      </c>
      <c r="N168" s="31" t="n">
        <f aca="false">VLOOKUP(I168,Fuel!$B$24:$D$43,3,FALSE())</f>
        <v>0.0168</v>
      </c>
      <c r="O168" s="32" t="n">
        <f aca="false">M168*F168*(1+N168)</f>
        <v>0</v>
      </c>
      <c r="P168" s="33" t="n">
        <f aca="false">IF(VLOOKUP(H168,Fuel!$G$24:$I845,2,FALSE())="AB",O168/ABHEAT/28.174,O168/SASKHEAT/28.174)</f>
        <v>0</v>
      </c>
      <c r="Q168" s="34" t="n">
        <f aca="false">M168*F168*N168</f>
        <v>0</v>
      </c>
      <c r="R168" s="35" t="n">
        <f aca="false">IF(VLOOKUP(H168,Fuel!$G$24:$I774,2,FALSE())="AB",Q168/ABHEAT/28.174,Q168/SASKHEAT/28.174)</f>
        <v>0</v>
      </c>
    </row>
    <row r="169" customFormat="false" ht="12.75" hidden="false" customHeight="false" outlineLevel="0" collapsed="false">
      <c r="A169" s="1" t="s">
        <v>163</v>
      </c>
      <c r="B169" s="1" t="n">
        <v>19870701</v>
      </c>
      <c r="C169" s="1" t="n">
        <v>19871101</v>
      </c>
      <c r="D169" s="1" t="n">
        <v>20041031</v>
      </c>
      <c r="E169" s="1" t="s">
        <v>5</v>
      </c>
      <c r="F169" s="1" t="n">
        <v>97206</v>
      </c>
      <c r="G169" s="1" t="s">
        <v>258</v>
      </c>
      <c r="H169" s="1" t="s">
        <v>6</v>
      </c>
      <c r="I169" s="1" t="s">
        <v>176</v>
      </c>
      <c r="J169" s="28" t="n">
        <f aca="false">DATE(LEFT(B169,4),RIGHT(LEFT(B169,6),2),RIGHT(B169,2))</f>
        <v>31959</v>
      </c>
      <c r="K169" s="28" t="n">
        <f aca="false">DATE(LEFT(C169,4),RIGHT(LEFT(C169,6),2),RIGHT(C169,2))</f>
        <v>32082</v>
      </c>
      <c r="L169" s="29" t="n">
        <f aca="false">DATE(LEFT(D169,4),RIGHT(LEFT(D169,6),2),RIGHT(D169,2))</f>
        <v>38291</v>
      </c>
      <c r="M169" s="30" t="n">
        <f aca="false">VLOOKUP(H169,Fuel!$G$24:$I$35,3,FALSE())*(IF(L169&lt;$B$2,0,1))</f>
        <v>1</v>
      </c>
      <c r="N169" s="31" t="n">
        <f aca="false">VLOOKUP(I169,Fuel!$B$24:$D$43,3,FALSE())</f>
        <v>0.0467</v>
      </c>
      <c r="O169" s="32" t="n">
        <f aca="false">M169*F169*(1+N169)</f>
        <v>101745.5202</v>
      </c>
      <c r="P169" s="33" t="n">
        <f aca="false">IF(VLOOKUP(H169,Fuel!$G$24:$I675,2,FALSE())="AB",O169/ABHEAT/28.174,O169/SASKHEAT/28.174)</f>
        <v>95.3108145226466</v>
      </c>
      <c r="Q169" s="34" t="n">
        <f aca="false">M169*F169*N169</f>
        <v>4539.5202</v>
      </c>
      <c r="R169" s="35" t="n">
        <f aca="false">IF(VLOOKUP(H169,Fuel!$G$24:$I821,2,FALSE())="AB",Q169/ABHEAT/28.174,Q169/SASKHEAT/28.174)</f>
        <v>4.25242671081265</v>
      </c>
    </row>
    <row r="170" customFormat="false" ht="12.75" hidden="false" customHeight="false" outlineLevel="0" collapsed="false">
      <c r="A170" s="1" t="s">
        <v>163</v>
      </c>
      <c r="B170" s="1" t="n">
        <v>19900423</v>
      </c>
      <c r="C170" s="1" t="n">
        <v>19900501</v>
      </c>
      <c r="D170" s="1" t="n">
        <v>20041031</v>
      </c>
      <c r="E170" s="1" t="s">
        <v>5</v>
      </c>
      <c r="F170" s="1" t="n">
        <v>16174</v>
      </c>
      <c r="G170" s="1" t="s">
        <v>255</v>
      </c>
      <c r="H170" s="1" t="s">
        <v>6</v>
      </c>
      <c r="I170" s="1" t="s">
        <v>73</v>
      </c>
      <c r="J170" s="28" t="n">
        <f aca="false">DATE(LEFT(B170,4),RIGHT(LEFT(B170,6),2),RIGHT(B170,2))</f>
        <v>32986</v>
      </c>
      <c r="K170" s="28" t="n">
        <f aca="false">DATE(LEFT(C170,4),RIGHT(LEFT(C170,6),2),RIGHT(C170,2))</f>
        <v>32994</v>
      </c>
      <c r="L170" s="29" t="n">
        <f aca="false">DATE(LEFT(D170,4),RIGHT(LEFT(D170,6),2),RIGHT(D170,2))</f>
        <v>38291</v>
      </c>
      <c r="M170" s="30" t="n">
        <f aca="false">VLOOKUP(H170,Fuel!$G$24:$I$35,3,FALSE())*(IF(L170&lt;$B$2,0,1))</f>
        <v>1</v>
      </c>
      <c r="N170" s="31" t="n">
        <f aca="false">VLOOKUP(I170,Fuel!$B$24:$D$43,3,FALSE())</f>
        <v>0.0168</v>
      </c>
      <c r="O170" s="32" t="n">
        <f aca="false">M170*F170*(1+N170)</f>
        <v>16445.7232</v>
      </c>
      <c r="P170" s="33" t="n">
        <f aca="false">IF(VLOOKUP(H170,Fuel!$G$24:$I450,2,FALSE())="AB",O170/ABHEAT/28.174,O170/SASKHEAT/28.174)</f>
        <v>15.4056441062452</v>
      </c>
      <c r="Q170" s="34" t="n">
        <f aca="false">M170*F170*N170</f>
        <v>271.7232</v>
      </c>
      <c r="R170" s="35" t="n">
        <f aca="false">IF(VLOOKUP(H170,Fuel!$G$24:$I825,2,FALSE())="AB",Q170/ABHEAT/28.174,Q170/SASKHEAT/28.174)</f>
        <v>0.254538572959205</v>
      </c>
    </row>
    <row r="171" customFormat="false" ht="12.75" hidden="false" customHeight="false" outlineLevel="0" collapsed="false">
      <c r="A171" s="1" t="s">
        <v>231</v>
      </c>
      <c r="B171" s="1" t="n">
        <v>19750401</v>
      </c>
      <c r="C171" s="1" t="n">
        <v>19750401</v>
      </c>
      <c r="D171" s="1" t="n">
        <v>20041031</v>
      </c>
      <c r="E171" s="1" t="s">
        <v>131</v>
      </c>
      <c r="F171" s="1" t="n">
        <v>13167</v>
      </c>
      <c r="G171" s="1" t="s">
        <v>259</v>
      </c>
      <c r="H171" s="1" t="s">
        <v>133</v>
      </c>
      <c r="I171" s="1" t="s">
        <v>36</v>
      </c>
      <c r="J171" s="28" t="n">
        <f aca="false">DATE(LEFT(B171,4),RIGHT(LEFT(B171,6),2),RIGHT(B171,2))</f>
        <v>27485</v>
      </c>
      <c r="K171" s="28" t="n">
        <f aca="false">DATE(LEFT(C171,4),RIGHT(LEFT(C171,6),2),RIGHT(C171,2))</f>
        <v>27485</v>
      </c>
      <c r="L171" s="29" t="n">
        <f aca="false">DATE(LEFT(D171,4),RIGHT(LEFT(D171,6),2),RIGHT(D171,2))</f>
        <v>38291</v>
      </c>
      <c r="M171" s="30" t="n">
        <f aca="false">VLOOKUP(H171,Fuel!$G$24:$I$35,3,FALSE())*(IF(L171&lt;$B$2,0,1))</f>
        <v>0</v>
      </c>
      <c r="N171" s="31" t="n">
        <f aca="false">VLOOKUP(I171,Fuel!$B$24:$D$43,3,FALSE())</f>
        <v>0.0451</v>
      </c>
      <c r="O171" s="32" t="n">
        <f aca="false">M171*F171*(1+N171)</f>
        <v>0</v>
      </c>
      <c r="P171" s="33" t="n">
        <f aca="false">IF(VLOOKUP(H171,Fuel!$G$24:$I742,2,FALSE())="AB",O171/ABHEAT/28.174,O171/SASKHEAT/28.174)</f>
        <v>0</v>
      </c>
      <c r="Q171" s="34" t="n">
        <f aca="false">M171*F171*N171</f>
        <v>0</v>
      </c>
      <c r="R171" s="35" t="n">
        <f aca="false">IF(VLOOKUP(H171,Fuel!$G$24:$I585,2,FALSE())="AB",Q171/ABHEAT/28.174,Q171/SASKHEAT/28.174)</f>
        <v>0</v>
      </c>
    </row>
    <row r="172" customFormat="false" ht="12.75" hidden="false" customHeight="false" outlineLevel="0" collapsed="false">
      <c r="A172" s="1" t="s">
        <v>211</v>
      </c>
      <c r="B172" s="1" t="n">
        <v>19931201</v>
      </c>
      <c r="C172" s="1" t="n">
        <v>19931201</v>
      </c>
      <c r="D172" s="1" t="n">
        <v>20041231</v>
      </c>
      <c r="E172" s="1" t="s">
        <v>5</v>
      </c>
      <c r="F172" s="1" t="n">
        <v>200952</v>
      </c>
      <c r="G172" s="1" t="s">
        <v>260</v>
      </c>
      <c r="H172" s="1" t="s">
        <v>6</v>
      </c>
      <c r="I172" s="1" t="s">
        <v>95</v>
      </c>
      <c r="J172" s="28" t="n">
        <f aca="false">DATE(LEFT(B172,4),RIGHT(LEFT(B172,6),2),RIGHT(B172,2))</f>
        <v>34304</v>
      </c>
      <c r="K172" s="28" t="n">
        <f aca="false">DATE(LEFT(C172,4),RIGHT(LEFT(C172,6),2),RIGHT(C172,2))</f>
        <v>34304</v>
      </c>
      <c r="L172" s="29" t="n">
        <f aca="false">DATE(LEFT(D172,4),RIGHT(LEFT(D172,6),2),RIGHT(D172,2))</f>
        <v>38352</v>
      </c>
      <c r="M172" s="30" t="n">
        <f aca="false">VLOOKUP(H172,Fuel!$G$24:$I$35,3,FALSE())*(IF(L172&lt;$B$2,0,1))</f>
        <v>1</v>
      </c>
      <c r="N172" s="31" t="n">
        <f aca="false">VLOOKUP(I172,Fuel!$B$24:$D$43,3,FALSE())</f>
        <v>0.0139</v>
      </c>
      <c r="O172" s="32" t="n">
        <f aca="false">M172*F172*(1+N172)</f>
        <v>203745.2328</v>
      </c>
      <c r="P172" s="33" t="n">
        <f aca="false">IF(VLOOKUP(H172,Fuel!$G$24:$I469,2,FALSE())="AB",O172/ABHEAT/28.174,O172/SASKHEAT/28.174)</f>
        <v>190.859745521005</v>
      </c>
      <c r="Q172" s="34" t="n">
        <f aca="false">M172*F172*N172</f>
        <v>2793.2328</v>
      </c>
      <c r="R172" s="35" t="n">
        <f aca="false">IF(VLOOKUP(H172,Fuel!$G$24:$I515,2,FALSE())="AB",Q172/ABHEAT/28.174,Q172/SASKHEAT/28.174)</f>
        <v>2.61658000073179</v>
      </c>
    </row>
    <row r="173" customFormat="false" ht="12.75" hidden="false" customHeight="false" outlineLevel="0" collapsed="false">
      <c r="A173" s="1" t="s">
        <v>211</v>
      </c>
      <c r="B173" s="1" t="n">
        <v>19931201</v>
      </c>
      <c r="C173" s="1" t="n">
        <v>19931201</v>
      </c>
      <c r="D173" s="1" t="n">
        <v>20041231</v>
      </c>
      <c r="E173" s="1" t="s">
        <v>5</v>
      </c>
      <c r="F173" s="1" t="n">
        <v>3832</v>
      </c>
      <c r="G173" s="1" t="s">
        <v>261</v>
      </c>
      <c r="H173" s="1" t="s">
        <v>6</v>
      </c>
      <c r="I173" s="1" t="s">
        <v>102</v>
      </c>
      <c r="J173" s="28" t="n">
        <f aca="false">DATE(LEFT(B173,4),RIGHT(LEFT(B173,6),2),RIGHT(B173,2))</f>
        <v>34304</v>
      </c>
      <c r="K173" s="28" t="n">
        <f aca="false">DATE(LEFT(C173,4),RIGHT(LEFT(C173,6),2),RIGHT(C173,2))</f>
        <v>34304</v>
      </c>
      <c r="L173" s="29" t="n">
        <f aca="false">DATE(LEFT(D173,4),RIGHT(LEFT(D173,6),2),RIGHT(D173,2))</f>
        <v>38352</v>
      </c>
      <c r="M173" s="30" t="n">
        <f aca="false">VLOOKUP(H173,Fuel!$G$24:$I$35,3,FALSE())*(IF(L173&lt;$B$2,0,1))</f>
        <v>1</v>
      </c>
      <c r="N173" s="31" t="n">
        <f aca="false">VLOOKUP(I173,Fuel!$B$24:$D$43,3,FALSE())</f>
        <v>0.0081</v>
      </c>
      <c r="O173" s="32" t="n">
        <f aca="false">M173*F173*(1+N173)</f>
        <v>3863.0392</v>
      </c>
      <c r="P173" s="33" t="n">
        <f aca="false">IF(VLOOKUP(H173,Fuel!$G$24:$I805,2,FALSE())="AB",O173/ABHEAT/28.174,O173/SASKHEAT/28.174)</f>
        <v>3.61872849007177</v>
      </c>
      <c r="Q173" s="34" t="n">
        <f aca="false">M173*F173*N173</f>
        <v>31.0392</v>
      </c>
      <c r="R173" s="35" t="n">
        <f aca="false">IF(VLOOKUP(H173,Fuel!$G$24:$I516,2,FALSE())="AB",Q173/ABHEAT/28.174,Q173/SASKHEAT/28.174)</f>
        <v>0.0290761836817591</v>
      </c>
    </row>
    <row r="174" customFormat="false" ht="12.75" hidden="false" customHeight="false" outlineLevel="0" collapsed="false">
      <c r="A174" s="1" t="s">
        <v>4</v>
      </c>
      <c r="B174" s="1" t="n">
        <v>19900401</v>
      </c>
      <c r="C174" s="1" t="n">
        <v>19960701</v>
      </c>
      <c r="D174" s="1" t="n">
        <v>20041231</v>
      </c>
      <c r="E174" s="1" t="s">
        <v>5</v>
      </c>
      <c r="F174" s="1" t="n">
        <v>4522</v>
      </c>
      <c r="G174" s="1" t="s">
        <v>262</v>
      </c>
      <c r="H174" s="1" t="s">
        <v>6</v>
      </c>
      <c r="I174" s="1" t="s">
        <v>95</v>
      </c>
      <c r="J174" s="28" t="n">
        <f aca="false">DATE(LEFT(B174,4),RIGHT(LEFT(B174,6),2),RIGHT(B174,2))</f>
        <v>32964</v>
      </c>
      <c r="K174" s="28" t="n">
        <f aca="false">DATE(LEFT(C174,4),RIGHT(LEFT(C174,6),2),RIGHT(C174,2))</f>
        <v>35247</v>
      </c>
      <c r="L174" s="29" t="n">
        <f aca="false">DATE(LEFT(D174,4),RIGHT(LEFT(D174,6),2),RIGHT(D174,2))</f>
        <v>38352</v>
      </c>
      <c r="M174" s="30" t="n">
        <f aca="false">VLOOKUP(H174,Fuel!$G$24:$I$35,3,FALSE())*(IF(L174&lt;$B$2,0,1))</f>
        <v>1</v>
      </c>
      <c r="N174" s="31" t="n">
        <f aca="false">VLOOKUP(I174,Fuel!$B$24:$D$43,3,FALSE())</f>
        <v>0.0139</v>
      </c>
      <c r="O174" s="32" t="n">
        <f aca="false">M174*F174*(1+N174)</f>
        <v>4584.8558</v>
      </c>
      <c r="P174" s="33" t="n">
        <f aca="false">IF(VLOOKUP(H174,Fuel!$G$24:$I551,2,FALSE())="AB",O174/ABHEAT/28.174,O174/SASKHEAT/28.174)</f>
        <v>4.29489514533811</v>
      </c>
      <c r="Q174" s="34" t="n">
        <f aca="false">M174*F174*N174</f>
        <v>62.8558</v>
      </c>
      <c r="R174" s="35" t="n">
        <f aca="false">IF(VLOOKUP(H174,Fuel!$G$24:$I530,2,FALSE())="AB",Q174/ABHEAT/28.174,Q174/SASKHEAT/28.174)</f>
        <v>0.0588806021503104</v>
      </c>
    </row>
    <row r="175" customFormat="false" ht="12.75" hidden="false" customHeight="false" outlineLevel="0" collapsed="false">
      <c r="A175" s="1" t="s">
        <v>231</v>
      </c>
      <c r="B175" s="1" t="n">
        <v>19890127</v>
      </c>
      <c r="C175" s="1" t="n">
        <v>19890101</v>
      </c>
      <c r="D175" s="1" t="n">
        <v>20041231</v>
      </c>
      <c r="E175" s="1" t="s">
        <v>5</v>
      </c>
      <c r="F175" s="1" t="n">
        <v>7786</v>
      </c>
      <c r="G175" s="1" t="s">
        <v>263</v>
      </c>
      <c r="H175" s="1" t="s">
        <v>6</v>
      </c>
      <c r="I175" s="1" t="s">
        <v>36</v>
      </c>
      <c r="J175" s="28" t="n">
        <f aca="false">DATE(LEFT(B175,4),RIGHT(LEFT(B175,6),2),RIGHT(B175,2))</f>
        <v>32535</v>
      </c>
      <c r="K175" s="28" t="n">
        <f aca="false">DATE(LEFT(C175,4),RIGHT(LEFT(C175,6),2),RIGHT(C175,2))</f>
        <v>32509</v>
      </c>
      <c r="L175" s="29" t="n">
        <f aca="false">DATE(LEFT(D175,4),RIGHT(LEFT(D175,6),2),RIGHT(D175,2))</f>
        <v>38352</v>
      </c>
      <c r="M175" s="30" t="n">
        <f aca="false">VLOOKUP(H175,Fuel!$G$24:$I$35,3,FALSE())*(IF(L175&lt;$B$2,0,1))</f>
        <v>1</v>
      </c>
      <c r="N175" s="31" t="n">
        <f aca="false">VLOOKUP(I175,Fuel!$B$24:$D$43,3,FALSE())</f>
        <v>0.0451</v>
      </c>
      <c r="O175" s="32" t="n">
        <f aca="false">M175*F175*(1+N175)</f>
        <v>8137.1486</v>
      </c>
      <c r="P175" s="33" t="n">
        <f aca="false">IF(VLOOKUP(H175,Fuel!$G$24:$I856,2,FALSE())="AB",O175/ABHEAT/28.174,O175/SASKHEAT/28.174)</f>
        <v>7.62252981195936</v>
      </c>
      <c r="Q175" s="34" t="n">
        <f aca="false">M175*F175*N175</f>
        <v>351.1486</v>
      </c>
      <c r="R175" s="35" t="n">
        <f aca="false">IF(VLOOKUP(H175,Fuel!$G$24:$I582,2,FALSE())="AB",Q175/ABHEAT/28.174,Q175/SASKHEAT/28.174)</f>
        <v>0.328940861658566</v>
      </c>
    </row>
    <row r="176" customFormat="false" ht="12.75" hidden="false" customHeight="false" outlineLevel="0" collapsed="false">
      <c r="A176" s="1" t="s">
        <v>54</v>
      </c>
      <c r="B176" s="1" t="n">
        <v>19890707</v>
      </c>
      <c r="C176" s="1" t="n">
        <v>19890809</v>
      </c>
      <c r="D176" s="1" t="n">
        <v>20041231</v>
      </c>
      <c r="E176" s="1" t="s">
        <v>5</v>
      </c>
      <c r="F176" s="1" t="n">
        <v>16010</v>
      </c>
      <c r="G176" s="1" t="s">
        <v>264</v>
      </c>
      <c r="H176" s="1" t="s">
        <v>6</v>
      </c>
      <c r="I176" s="1" t="s">
        <v>73</v>
      </c>
      <c r="J176" s="28" t="n">
        <f aca="false">DATE(LEFT(B176,4),RIGHT(LEFT(B176,6),2),RIGHT(B176,2))</f>
        <v>32696</v>
      </c>
      <c r="K176" s="28" t="n">
        <f aca="false">DATE(LEFT(C176,4),RIGHT(LEFT(C176,6),2),RIGHT(C176,2))</f>
        <v>32729</v>
      </c>
      <c r="L176" s="29" t="n">
        <f aca="false">DATE(LEFT(D176,4),RIGHT(LEFT(D176,6),2),RIGHT(D176,2))</f>
        <v>38352</v>
      </c>
      <c r="M176" s="30" t="n">
        <f aca="false">VLOOKUP(H176,Fuel!$G$24:$I$35,3,FALSE())*(IF(L176&lt;$B$2,0,1))</f>
        <v>1</v>
      </c>
      <c r="N176" s="31" t="n">
        <f aca="false">VLOOKUP(I176,Fuel!$B$24:$D$43,3,FALSE())</f>
        <v>0.0168</v>
      </c>
      <c r="O176" s="32" t="n">
        <f aca="false">M176*F176*(1+N176)</f>
        <v>16278.968</v>
      </c>
      <c r="P176" s="33" t="n">
        <f aca="false">IF(VLOOKUP(H176,Fuel!$G$24:$I858,2,FALSE())="AB",O176/ABHEAT/28.174,O176/SASKHEAT/28.174)</f>
        <v>15.2494350278834</v>
      </c>
      <c r="Q176" s="34" t="n">
        <f aca="false">M176*F176*N176</f>
        <v>268.968</v>
      </c>
      <c r="R176" s="35" t="n">
        <f aca="false">IF(VLOOKUP(H176,Fuel!$G$24:$I702,2,FALSE())="AB",Q176/ABHEAT/28.174,Q176/SASKHEAT/28.174)</f>
        <v>0.251957620444966</v>
      </c>
    </row>
    <row r="177" customFormat="false" ht="12.75" hidden="false" customHeight="false" outlineLevel="0" collapsed="false">
      <c r="A177" s="1" t="s">
        <v>46</v>
      </c>
      <c r="B177" s="1" t="n">
        <v>19890719</v>
      </c>
      <c r="C177" s="1" t="n">
        <v>19890824</v>
      </c>
      <c r="D177" s="1" t="n">
        <v>20050331</v>
      </c>
      <c r="E177" s="1" t="s">
        <v>5</v>
      </c>
      <c r="F177" s="1" t="n">
        <v>16170</v>
      </c>
      <c r="G177" s="1" t="s">
        <v>251</v>
      </c>
      <c r="H177" s="1" t="s">
        <v>6</v>
      </c>
      <c r="I177" s="1" t="s">
        <v>73</v>
      </c>
      <c r="J177" s="28" t="n">
        <f aca="false">DATE(LEFT(B177,4),RIGHT(LEFT(B177,6),2),RIGHT(B177,2))</f>
        <v>32708</v>
      </c>
      <c r="K177" s="28" t="n">
        <f aca="false">DATE(LEFT(C177,4),RIGHT(LEFT(C177,6),2),RIGHT(C177,2))</f>
        <v>32744</v>
      </c>
      <c r="L177" s="29" t="n">
        <f aca="false">DATE(LEFT(D177,4),RIGHT(LEFT(D177,6),2),RIGHT(D177,2))</f>
        <v>38442</v>
      </c>
      <c r="M177" s="30" t="n">
        <f aca="false">VLOOKUP(H177,Fuel!$G$24:$I$35,3,FALSE())*(IF(L177&lt;$B$2,0,1))</f>
        <v>1</v>
      </c>
      <c r="N177" s="31" t="n">
        <f aca="false">VLOOKUP(I177,Fuel!$B$24:$D$43,3,FALSE())</f>
        <v>0.0168</v>
      </c>
      <c r="O177" s="32" t="n">
        <f aca="false">M177*F177*(1+N177)</f>
        <v>16441.656</v>
      </c>
      <c r="P177" s="33" t="n">
        <f aca="false">IF(VLOOKUP(H177,Fuel!$G$24:$I736,2,FALSE())="AB",O177/ABHEAT/28.174,O177/SASKHEAT/28.174)</f>
        <v>15.4018341287242</v>
      </c>
      <c r="Q177" s="34" t="n">
        <f aca="false">M177*F177*N177</f>
        <v>271.656</v>
      </c>
      <c r="R177" s="35" t="n">
        <f aca="false">IF(VLOOKUP(H177,Fuel!$G$24:$I651,2,FALSE())="AB",Q177/ABHEAT/28.174,Q177/SASKHEAT/28.174)</f>
        <v>0.254475622897883</v>
      </c>
    </row>
    <row r="178" customFormat="false" ht="12.75" hidden="false" customHeight="false" outlineLevel="0" collapsed="false">
      <c r="A178" s="1" t="s">
        <v>265</v>
      </c>
      <c r="B178" s="1" t="n">
        <v>19970924</v>
      </c>
      <c r="C178" s="1" t="n">
        <v>19971101</v>
      </c>
      <c r="D178" s="1" t="n">
        <v>20050331</v>
      </c>
      <c r="E178" s="1" t="s">
        <v>266</v>
      </c>
      <c r="F178" s="1" t="n">
        <v>5275</v>
      </c>
      <c r="G178" s="1" t="s">
        <v>267</v>
      </c>
      <c r="H178" s="1" t="s">
        <v>6</v>
      </c>
      <c r="I178" s="1" t="s">
        <v>62</v>
      </c>
      <c r="J178" s="28" t="n">
        <f aca="false">DATE(LEFT(B178,4),RIGHT(LEFT(B178,6),2),RIGHT(B178,2))</f>
        <v>35697</v>
      </c>
      <c r="K178" s="28" t="n">
        <f aca="false">DATE(LEFT(C178,4),RIGHT(LEFT(C178,6),2),RIGHT(C178,2))</f>
        <v>35735</v>
      </c>
      <c r="L178" s="29" t="n">
        <f aca="false">DATE(LEFT(D178,4),RIGHT(LEFT(D178,6),2),RIGHT(D178,2))</f>
        <v>38442</v>
      </c>
      <c r="M178" s="30" t="n">
        <f aca="false">VLOOKUP(H178,Fuel!$G$24:$I$35,3,FALSE())*(IF(L178&lt;$B$2,0,1))</f>
        <v>1</v>
      </c>
      <c r="N178" s="31" t="n">
        <f aca="false">VLOOKUP(I178,Fuel!$B$24:$D$43,3,FALSE())</f>
        <v>0.0508</v>
      </c>
      <c r="O178" s="32" t="n">
        <f aca="false">M178*F178*(1+N178)</f>
        <v>5542.97</v>
      </c>
      <c r="P178" s="33" t="n">
        <f aca="false">IF(VLOOKUP(H178,Fuel!$G$24:$I827,2,FALSE())="AB",O178/ABHEAT/28.174,O178/SASKHEAT/28.174)</f>
        <v>5.19241519956959</v>
      </c>
      <c r="Q178" s="34" t="n">
        <f aca="false">M178*F178*N178</f>
        <v>267.97</v>
      </c>
      <c r="R178" s="35" t="n">
        <f aca="false">IF(VLOOKUP(H178,Fuel!$G$24:$I678,2,FALSE())="AB",Q178/ABHEAT/28.174,Q178/SASKHEAT/28.174)</f>
        <v>0.251022737093771</v>
      </c>
    </row>
    <row r="179" customFormat="false" ht="12.75" hidden="false" customHeight="false" outlineLevel="0" collapsed="false">
      <c r="A179" s="1" t="s">
        <v>103</v>
      </c>
      <c r="B179" s="1" t="n">
        <v>19990324</v>
      </c>
      <c r="C179" s="1" t="n">
        <v>19990401</v>
      </c>
      <c r="D179" s="1" t="n">
        <v>20050331</v>
      </c>
      <c r="E179" s="1" t="s">
        <v>5</v>
      </c>
      <c r="F179" s="1" t="n">
        <v>10782</v>
      </c>
      <c r="G179" s="1" t="s">
        <v>120</v>
      </c>
      <c r="H179" s="1" t="s">
        <v>6</v>
      </c>
      <c r="I179" s="1" t="s">
        <v>73</v>
      </c>
      <c r="J179" s="28" t="n">
        <f aca="false">DATE(LEFT(B179,4),RIGHT(LEFT(B179,6),2),RIGHT(B179,2))</f>
        <v>36243</v>
      </c>
      <c r="K179" s="28" t="n">
        <f aca="false">DATE(LEFT(C179,4),RIGHT(LEFT(C179,6),2),RIGHT(C179,2))</f>
        <v>36251</v>
      </c>
      <c r="L179" s="29" t="n">
        <f aca="false">DATE(LEFT(D179,4),RIGHT(LEFT(D179,6),2),RIGHT(D179,2))</f>
        <v>38442</v>
      </c>
      <c r="M179" s="30" t="n">
        <f aca="false">VLOOKUP(H179,Fuel!$G$24:$I$35,3,FALSE())*(IF(L179&lt;$B$2,0,1))</f>
        <v>1</v>
      </c>
      <c r="N179" s="31" t="n">
        <f aca="false">VLOOKUP(I179,Fuel!$B$24:$D$43,3,FALSE())</f>
        <v>0.0168</v>
      </c>
      <c r="O179" s="32" t="n">
        <f aca="false">M179*F179*(1+N179)</f>
        <v>10963.1376</v>
      </c>
      <c r="P179" s="33" t="n">
        <f aca="false">IF(VLOOKUP(H179,Fuel!$G$24:$I653,2,FALSE())="AB",O179/ABHEAT/28.174,O179/SASKHEAT/28.174)</f>
        <v>10.26979440791</v>
      </c>
      <c r="Q179" s="34" t="n">
        <f aca="false">M179*F179*N179</f>
        <v>181.1376</v>
      </c>
      <c r="R179" s="35" t="n">
        <f aca="false">IF(VLOOKUP(H179,Fuel!$G$24:$I685,2,FALSE())="AB",Q179/ABHEAT/28.174,Q179/SASKHEAT/28.174)</f>
        <v>0.169681890295916</v>
      </c>
    </row>
    <row r="180" customFormat="false" ht="12.75" hidden="false" customHeight="false" outlineLevel="0" collapsed="false">
      <c r="A180" s="1" t="s">
        <v>268</v>
      </c>
      <c r="B180" s="1" t="n">
        <v>19950606</v>
      </c>
      <c r="C180" s="1" t="n">
        <v>19951101</v>
      </c>
      <c r="D180" s="1" t="n">
        <v>20050331</v>
      </c>
      <c r="E180" s="1" t="s">
        <v>266</v>
      </c>
      <c r="F180" s="1" t="n">
        <v>48634</v>
      </c>
      <c r="G180" s="1" t="s">
        <v>269</v>
      </c>
      <c r="H180" s="1" t="s">
        <v>6</v>
      </c>
      <c r="I180" s="1" t="s">
        <v>62</v>
      </c>
      <c r="J180" s="28" t="n">
        <f aca="false">DATE(LEFT(B180,4),RIGHT(LEFT(B180,6),2),RIGHT(B180,2))</f>
        <v>34856</v>
      </c>
      <c r="K180" s="28" t="n">
        <f aca="false">DATE(LEFT(C180,4),RIGHT(LEFT(C180,6),2),RIGHT(C180,2))</f>
        <v>35004</v>
      </c>
      <c r="L180" s="29" t="n">
        <f aca="false">DATE(LEFT(D180,4),RIGHT(LEFT(D180,6),2),RIGHT(D180,2))</f>
        <v>38442</v>
      </c>
      <c r="M180" s="30" t="n">
        <f aca="false">VLOOKUP(H180,Fuel!$G$24:$I$35,3,FALSE())*(IF(L180&lt;$B$2,0,1))</f>
        <v>1</v>
      </c>
      <c r="N180" s="31" t="n">
        <f aca="false">VLOOKUP(I180,Fuel!$B$24:$D$43,3,FALSE())</f>
        <v>0.0508</v>
      </c>
      <c r="O180" s="32" t="n">
        <f aca="false">M180*F180*(1+N180)</f>
        <v>51104.6072</v>
      </c>
      <c r="P180" s="33" t="n">
        <f aca="false">IF(VLOOKUP(H180,Fuel!$G$24:$I462,2,FALSE())="AB",O180/ABHEAT/28.174,O180/SASKHEAT/28.174)</f>
        <v>47.8725916238611</v>
      </c>
      <c r="Q180" s="34" t="n">
        <f aca="false">M180*F180*N180</f>
        <v>2470.6072</v>
      </c>
      <c r="R180" s="35" t="n">
        <f aca="false">IF(VLOOKUP(H180,Fuel!$G$24:$I797,2,FALSE())="AB",Q180/ABHEAT/28.174,Q180/SASKHEAT/28.174)</f>
        <v>2.31435825513147</v>
      </c>
    </row>
    <row r="181" customFormat="false" ht="12.75" hidden="false" customHeight="false" outlineLevel="0" collapsed="false">
      <c r="A181" s="1" t="s">
        <v>247</v>
      </c>
      <c r="B181" s="1" t="n">
        <v>19901114</v>
      </c>
      <c r="C181" s="1" t="n">
        <v>19901209</v>
      </c>
      <c r="D181" s="1" t="n">
        <v>20051031</v>
      </c>
      <c r="E181" s="1" t="s">
        <v>5</v>
      </c>
      <c r="F181" s="1" t="n">
        <v>1130</v>
      </c>
      <c r="G181" s="1" t="s">
        <v>270</v>
      </c>
      <c r="H181" s="1" t="s">
        <v>6</v>
      </c>
      <c r="I181" s="1" t="s">
        <v>95</v>
      </c>
      <c r="J181" s="28" t="n">
        <f aca="false">DATE(LEFT(B181,4),RIGHT(LEFT(B181,6),2),RIGHT(B181,2))</f>
        <v>33191</v>
      </c>
      <c r="K181" s="28" t="n">
        <f aca="false">DATE(LEFT(C181,4),RIGHT(LEFT(C181,6),2),RIGHT(C181,2))</f>
        <v>33216</v>
      </c>
      <c r="L181" s="29" t="n">
        <f aca="false">DATE(LEFT(D181,4),RIGHT(LEFT(D181,6),2),RIGHT(D181,2))</f>
        <v>38656</v>
      </c>
      <c r="M181" s="30" t="n">
        <f aca="false">VLOOKUP(H181,Fuel!$G$24:$I$35,3,FALSE())*(IF(L181&lt;$B$2,0,1))</f>
        <v>1</v>
      </c>
      <c r="N181" s="31" t="n">
        <f aca="false">VLOOKUP(I181,Fuel!$B$24:$D$43,3,FALSE())</f>
        <v>0.0139</v>
      </c>
      <c r="O181" s="32" t="n">
        <f aca="false">M181*F181*(1+N181)</f>
        <v>1145.707</v>
      </c>
      <c r="P181" s="33" t="n">
        <f aca="false">IF(VLOOKUP(H181,Fuel!$G$24:$I632,2,FALSE())="AB",O181/ABHEAT/28.174,O181/SASKHEAT/28.174)</f>
        <v>1.07324889744185</v>
      </c>
      <c r="Q181" s="34" t="n">
        <f aca="false">M181*F181*N181</f>
        <v>15.707</v>
      </c>
      <c r="R181" s="35" t="n">
        <f aca="false">IF(VLOOKUP(H181,Fuel!$G$24:$I531,2,FALSE())="AB",Q181/ABHEAT/28.174,Q181/SASKHEAT/28.174)</f>
        <v>0.0147136400773664</v>
      </c>
    </row>
    <row r="182" customFormat="false" ht="12.75" hidden="false" customHeight="false" outlineLevel="0" collapsed="false">
      <c r="A182" s="1" t="s">
        <v>271</v>
      </c>
      <c r="B182" s="1" t="n">
        <v>19950615</v>
      </c>
      <c r="C182" s="1" t="n">
        <v>19950615</v>
      </c>
      <c r="D182" s="1" t="n">
        <v>20051031</v>
      </c>
      <c r="E182" s="1" t="s">
        <v>5</v>
      </c>
      <c r="F182" s="1" t="n">
        <v>24350</v>
      </c>
      <c r="G182" s="1" t="s">
        <v>272</v>
      </c>
      <c r="H182" s="1" t="s">
        <v>6</v>
      </c>
      <c r="I182" s="1" t="s">
        <v>95</v>
      </c>
      <c r="J182" s="28" t="n">
        <f aca="false">DATE(LEFT(B182,4),RIGHT(LEFT(B182,6),2),RIGHT(B182,2))</f>
        <v>34865</v>
      </c>
      <c r="K182" s="28" t="n">
        <f aca="false">DATE(LEFT(C182,4),RIGHT(LEFT(C182,6),2),RIGHT(C182,2))</f>
        <v>34865</v>
      </c>
      <c r="L182" s="29" t="n">
        <f aca="false">DATE(LEFT(D182,4),RIGHT(LEFT(D182,6),2),RIGHT(D182,2))</f>
        <v>38656</v>
      </c>
      <c r="M182" s="30" t="n">
        <f aca="false">VLOOKUP(H182,Fuel!$G$24:$I$35,3,FALSE())*(IF(L182&lt;$B$2,0,1))</f>
        <v>1</v>
      </c>
      <c r="N182" s="31" t="n">
        <f aca="false">VLOOKUP(I182,Fuel!$B$24:$D$43,3,FALSE())</f>
        <v>0.0139</v>
      </c>
      <c r="O182" s="32" t="n">
        <f aca="false">M182*F182*(1+N182)</f>
        <v>24688.465</v>
      </c>
      <c r="P182" s="33" t="n">
        <f aca="false">IF(VLOOKUP(H182,Fuel!$G$24:$I677,2,FALSE())="AB",O182/ABHEAT/28.174,O182/SASKHEAT/28.174)</f>
        <v>23.1270890731939</v>
      </c>
      <c r="Q182" s="34" t="n">
        <f aca="false">M182*F182*N182</f>
        <v>338.465</v>
      </c>
      <c r="R182" s="35" t="n">
        <f aca="false">IF(VLOOKUP(H182,Fuel!$G$24:$I532,2,FALSE())="AB",Q182/ABHEAT/28.174,Q182/SASKHEAT/28.174)</f>
        <v>0.317059412286612</v>
      </c>
    </row>
    <row r="183" customFormat="false" ht="12.75" hidden="false" customHeight="false" outlineLevel="0" collapsed="false">
      <c r="A183" s="1" t="s">
        <v>146</v>
      </c>
      <c r="B183" s="1" t="n">
        <v>19910121</v>
      </c>
      <c r="C183" s="1" t="n">
        <v>19911101</v>
      </c>
      <c r="D183" s="1" t="n">
        <v>20051031</v>
      </c>
      <c r="E183" s="1" t="s">
        <v>5</v>
      </c>
      <c r="F183" s="1" t="n">
        <v>20353</v>
      </c>
      <c r="G183" s="1" t="s">
        <v>273</v>
      </c>
      <c r="H183" s="1" t="s">
        <v>6</v>
      </c>
      <c r="I183" s="1" t="s">
        <v>36</v>
      </c>
      <c r="J183" s="28" t="n">
        <f aca="false">DATE(LEFT(B183,4),RIGHT(LEFT(B183,6),2),RIGHT(B183,2))</f>
        <v>33259</v>
      </c>
      <c r="K183" s="28" t="n">
        <f aca="false">DATE(LEFT(C183,4),RIGHT(LEFT(C183,6),2),RIGHT(C183,2))</f>
        <v>33543</v>
      </c>
      <c r="L183" s="29" t="n">
        <f aca="false">DATE(LEFT(D183,4),RIGHT(LEFT(D183,6),2),RIGHT(D183,2))</f>
        <v>38656</v>
      </c>
      <c r="M183" s="30" t="n">
        <f aca="false">VLOOKUP(H183,Fuel!$G$24:$I$35,3,FALSE())*(IF(L183&lt;$B$2,0,1))</f>
        <v>1</v>
      </c>
      <c r="N183" s="31" t="n">
        <f aca="false">VLOOKUP(I183,Fuel!$B$24:$D$43,3,FALSE())</f>
        <v>0.0451</v>
      </c>
      <c r="O183" s="32" t="n">
        <f aca="false">M183*F183*(1+N183)</f>
        <v>21270.9203</v>
      </c>
      <c r="P183" s="33" t="n">
        <f aca="false">IF(VLOOKUP(H183,Fuel!$G$24:$I758,2,FALSE())="AB",O183/ABHEAT/28.174,O183/SASKHEAT/28.174)</f>
        <v>19.9256806142832</v>
      </c>
      <c r="Q183" s="34" t="n">
        <f aca="false">M183*F183*N183</f>
        <v>917.9203</v>
      </c>
      <c r="R183" s="35" t="n">
        <f aca="false">IF(VLOOKUP(H183,Fuel!$G$24:$I535,2,FALSE())="AB",Q183/ABHEAT/28.174,Q183/SASKHEAT/28.174)</f>
        <v>0.859868142478396</v>
      </c>
    </row>
    <row r="184" customFormat="false" ht="12.75" hidden="false" customHeight="false" outlineLevel="0" collapsed="false">
      <c r="A184" s="1" t="s">
        <v>107</v>
      </c>
      <c r="B184" s="1" t="n">
        <v>19901130</v>
      </c>
      <c r="C184" s="1" t="n">
        <v>19911101</v>
      </c>
      <c r="D184" s="1" t="n">
        <v>20051031</v>
      </c>
      <c r="E184" s="1" t="s">
        <v>5</v>
      </c>
      <c r="F184" s="1" t="n">
        <v>21584</v>
      </c>
      <c r="G184" s="1" t="s">
        <v>274</v>
      </c>
      <c r="H184" s="1" t="s">
        <v>6</v>
      </c>
      <c r="I184" s="1" t="s">
        <v>36</v>
      </c>
      <c r="J184" s="28" t="n">
        <f aca="false">DATE(LEFT(B184,4),RIGHT(LEFT(B184,6),2),RIGHT(B184,2))</f>
        <v>33207</v>
      </c>
      <c r="K184" s="28" t="n">
        <f aca="false">DATE(LEFT(C184,4),RIGHT(LEFT(C184,6),2),RIGHT(C184,2))</f>
        <v>33543</v>
      </c>
      <c r="L184" s="29" t="n">
        <f aca="false">DATE(LEFT(D184,4),RIGHT(LEFT(D184,6),2),RIGHT(D184,2))</f>
        <v>38656</v>
      </c>
      <c r="M184" s="30" t="n">
        <f aca="false">VLOOKUP(H184,Fuel!$G$24:$I$35,3,FALSE())*(IF(L184&lt;$B$2,0,1))</f>
        <v>1</v>
      </c>
      <c r="N184" s="31" t="n">
        <f aca="false">VLOOKUP(I184,Fuel!$B$24:$D$43,3,FALSE())</f>
        <v>0.0451</v>
      </c>
      <c r="O184" s="32" t="n">
        <f aca="false">M184*F184*(1+N184)</f>
        <v>22557.4384</v>
      </c>
      <c r="P184" s="33" t="n">
        <f aca="false">IF(VLOOKUP(H184,Fuel!$G$24:$I549,2,FALSE())="AB",O184/ABHEAT/28.174,O184/SASKHEAT/28.174)</f>
        <v>21.1308352763076</v>
      </c>
      <c r="Q184" s="34" t="n">
        <f aca="false">M184*F184*N184</f>
        <v>973.4384</v>
      </c>
      <c r="R184" s="35" t="n">
        <f aca="false">IF(VLOOKUP(H184,Fuel!$G$24:$I567,2,FALSE())="AB",Q184/ABHEAT/28.174,Q184/SASKHEAT/28.174)</f>
        <v>0.911875103780951</v>
      </c>
    </row>
    <row r="185" customFormat="false" ht="12.75" hidden="false" customHeight="false" outlineLevel="0" collapsed="false">
      <c r="A185" s="1" t="s">
        <v>107</v>
      </c>
      <c r="B185" s="1" t="n">
        <v>19950217</v>
      </c>
      <c r="C185" s="1" t="n">
        <v>19951101</v>
      </c>
      <c r="D185" s="1" t="n">
        <v>20051031</v>
      </c>
      <c r="E185" s="1" t="s">
        <v>5</v>
      </c>
      <c r="F185" s="1" t="n">
        <v>10773</v>
      </c>
      <c r="G185" s="1" t="s">
        <v>275</v>
      </c>
      <c r="H185" s="1" t="s">
        <v>6</v>
      </c>
      <c r="I185" s="1" t="s">
        <v>36</v>
      </c>
      <c r="J185" s="28" t="n">
        <f aca="false">DATE(LEFT(B185,4),RIGHT(LEFT(B185,6),2),RIGHT(B185,2))</f>
        <v>34747</v>
      </c>
      <c r="K185" s="28" t="n">
        <f aca="false">DATE(LEFT(C185,4),RIGHT(LEFT(C185,6),2),RIGHT(C185,2))</f>
        <v>35004</v>
      </c>
      <c r="L185" s="29" t="n">
        <f aca="false">DATE(LEFT(D185,4),RIGHT(LEFT(D185,6),2),RIGHT(D185,2))</f>
        <v>38656</v>
      </c>
      <c r="M185" s="30" t="n">
        <f aca="false">VLOOKUP(H185,Fuel!$G$24:$I$35,3,FALSE())*(IF(L185&lt;$B$2,0,1))</f>
        <v>1</v>
      </c>
      <c r="N185" s="31" t="n">
        <f aca="false">VLOOKUP(I185,Fuel!$B$24:$D$43,3,FALSE())</f>
        <v>0.0451</v>
      </c>
      <c r="O185" s="32" t="n">
        <f aca="false">M185*F185*(1+N185)</f>
        <v>11258.8623</v>
      </c>
      <c r="P185" s="33" t="n">
        <f aca="false">IF(VLOOKUP(H185,Fuel!$G$24:$I695,2,FALSE())="AB",O185/ABHEAT/28.174,O185/SASKHEAT/28.174)</f>
        <v>10.5468165507627</v>
      </c>
      <c r="Q185" s="34" t="n">
        <f aca="false">M185*F185*N185</f>
        <v>485.8623</v>
      </c>
      <c r="R185" s="35" t="n">
        <f aca="false">IF(VLOOKUP(H185,Fuel!$G$24:$I570,2,FALSE())="AB",Q185/ABHEAT/28.174,Q185/SASKHEAT/28.174)</f>
        <v>0.455134844932922</v>
      </c>
    </row>
    <row r="186" customFormat="false" ht="12.75" hidden="false" customHeight="false" outlineLevel="0" collapsed="false">
      <c r="A186" s="1" t="s">
        <v>38</v>
      </c>
      <c r="B186" s="1" t="n">
        <v>19910116</v>
      </c>
      <c r="C186" s="1" t="n">
        <v>19910201</v>
      </c>
      <c r="D186" s="1" t="n">
        <v>20051031</v>
      </c>
      <c r="E186" s="1" t="s">
        <v>5</v>
      </c>
      <c r="F186" s="1" t="n">
        <v>13410</v>
      </c>
      <c r="G186" s="1" t="s">
        <v>276</v>
      </c>
      <c r="H186" s="1" t="s">
        <v>6</v>
      </c>
      <c r="I186" s="1" t="s">
        <v>176</v>
      </c>
      <c r="J186" s="28" t="n">
        <f aca="false">DATE(LEFT(B186,4),RIGHT(LEFT(B186,6),2),RIGHT(B186,2))</f>
        <v>33254</v>
      </c>
      <c r="K186" s="28" t="n">
        <f aca="false">DATE(LEFT(C186,4),RIGHT(LEFT(C186,6),2),RIGHT(C186,2))</f>
        <v>33270</v>
      </c>
      <c r="L186" s="29" t="n">
        <f aca="false">DATE(LEFT(D186,4),RIGHT(LEFT(D186,6),2),RIGHT(D186,2))</f>
        <v>38656</v>
      </c>
      <c r="M186" s="30" t="n">
        <f aca="false">VLOOKUP(H186,Fuel!$G$24:$I$35,3,FALSE())*(IF(L186&lt;$B$2,0,1))</f>
        <v>1</v>
      </c>
      <c r="N186" s="31" t="n">
        <f aca="false">VLOOKUP(I186,Fuel!$B$24:$D$43,3,FALSE())</f>
        <v>0.0467</v>
      </c>
      <c r="O186" s="32" t="n">
        <f aca="false">M186*F186*(1+N186)</f>
        <v>14036.247</v>
      </c>
      <c r="P186" s="33" t="n">
        <f aca="false">IF(VLOOKUP(H186,Fuel!$G$24:$I480,2,FALSE())="AB",O186/ABHEAT/28.174,O186/SASKHEAT/28.174)</f>
        <v>13.1485507350235</v>
      </c>
      <c r="Q186" s="34" t="n">
        <f aca="false">M186*F186*N186</f>
        <v>626.247</v>
      </c>
      <c r="R186" s="35" t="n">
        <f aca="false">IF(VLOOKUP(H186,Fuel!$G$24:$I647,2,FALSE())="AB",Q186/ABHEAT/28.174,Q186/SASKHEAT/28.174)</f>
        <v>0.586641176388264</v>
      </c>
    </row>
    <row r="187" customFormat="false" ht="12.75" hidden="false" customHeight="false" outlineLevel="0" collapsed="false">
      <c r="A187" s="1" t="s">
        <v>277</v>
      </c>
      <c r="B187" s="1" t="n">
        <v>19901011</v>
      </c>
      <c r="C187" s="1" t="n">
        <v>19901116</v>
      </c>
      <c r="D187" s="1" t="n">
        <v>20051031</v>
      </c>
      <c r="E187" s="1" t="s">
        <v>5</v>
      </c>
      <c r="F187" s="1" t="n">
        <v>21375</v>
      </c>
      <c r="G187" s="1" t="s">
        <v>278</v>
      </c>
      <c r="H187" s="1" t="s">
        <v>6</v>
      </c>
      <c r="I187" s="1" t="s">
        <v>176</v>
      </c>
      <c r="J187" s="28" t="n">
        <f aca="false">DATE(LEFT(B187,4),RIGHT(LEFT(B187,6),2),RIGHT(B187,2))</f>
        <v>33157</v>
      </c>
      <c r="K187" s="28" t="n">
        <f aca="false">DATE(LEFT(C187,4),RIGHT(LEFT(C187,6),2),RIGHT(C187,2))</f>
        <v>33193</v>
      </c>
      <c r="L187" s="29" t="n">
        <f aca="false">DATE(LEFT(D187,4),RIGHT(LEFT(D187,6),2),RIGHT(D187,2))</f>
        <v>38656</v>
      </c>
      <c r="M187" s="30" t="n">
        <f aca="false">VLOOKUP(H187,Fuel!$G$24:$I$35,3,FALSE())*(IF(L187&lt;$B$2,0,1))</f>
        <v>1</v>
      </c>
      <c r="N187" s="31" t="n">
        <f aca="false">VLOOKUP(I187,Fuel!$B$24:$D$43,3,FALSE())</f>
        <v>0.0467</v>
      </c>
      <c r="O187" s="32" t="n">
        <f aca="false">M187*F187*(1+N187)</f>
        <v>22373.2125</v>
      </c>
      <c r="P187" s="33" t="n">
        <f aca="false">IF(VLOOKUP(H187,Fuel!$G$24:$I529,2,FALSE())="AB",O187/ABHEAT/28.174,O187/SASKHEAT/28.174)</f>
        <v>20.9582603997857</v>
      </c>
      <c r="Q187" s="34" t="n">
        <f aca="false">M187*F187*N187</f>
        <v>998.2125</v>
      </c>
      <c r="R187" s="35" t="n">
        <f aca="false">IF(VLOOKUP(H187,Fuel!$G$24:$I654,2,FALSE())="AB",Q187/ABHEAT/28.174,Q187/SASKHEAT/28.174)</f>
        <v>0.935082412028273</v>
      </c>
    </row>
    <row r="188" customFormat="false" ht="12.75" hidden="false" customHeight="false" outlineLevel="0" collapsed="false">
      <c r="A188" s="1" t="s">
        <v>177</v>
      </c>
      <c r="B188" s="1" t="n">
        <v>19910201</v>
      </c>
      <c r="C188" s="1" t="n">
        <v>19911101</v>
      </c>
      <c r="D188" s="1" t="n">
        <v>20051031</v>
      </c>
      <c r="E188" s="1" t="s">
        <v>5</v>
      </c>
      <c r="F188" s="1" t="n">
        <v>52273</v>
      </c>
      <c r="G188" s="1" t="s">
        <v>279</v>
      </c>
      <c r="H188" s="1" t="s">
        <v>6</v>
      </c>
      <c r="I188" s="1" t="s">
        <v>176</v>
      </c>
      <c r="J188" s="28" t="n">
        <f aca="false">DATE(LEFT(B188,4),RIGHT(LEFT(B188,6),2),RIGHT(B188,2))</f>
        <v>33270</v>
      </c>
      <c r="K188" s="28" t="n">
        <f aca="false">DATE(LEFT(C188,4),RIGHT(LEFT(C188,6),2),RIGHT(C188,2))</f>
        <v>33543</v>
      </c>
      <c r="L188" s="29" t="n">
        <f aca="false">DATE(LEFT(D188,4),RIGHT(LEFT(D188,6),2),RIGHT(D188,2))</f>
        <v>38656</v>
      </c>
      <c r="M188" s="30" t="n">
        <f aca="false">VLOOKUP(H188,Fuel!$G$24:$I$35,3,FALSE())*(IF(L188&lt;$B$2,0,1))</f>
        <v>1</v>
      </c>
      <c r="N188" s="31" t="n">
        <f aca="false">VLOOKUP(I188,Fuel!$B$24:$D$43,3,FALSE())</f>
        <v>0.0467</v>
      </c>
      <c r="O188" s="32" t="n">
        <f aca="false">M188*F188*(1+N188)</f>
        <v>54714.1491</v>
      </c>
      <c r="P188" s="33" t="n">
        <f aca="false">IF(VLOOKUP(H188,Fuel!$G$24:$I442,2,FALSE())="AB",O188/ABHEAT/28.174,O188/SASKHEAT/28.174)</f>
        <v>51.2538547779181</v>
      </c>
      <c r="Q188" s="34" t="n">
        <f aca="false">M188*F188*N188</f>
        <v>2441.1491</v>
      </c>
      <c r="R188" s="35" t="n">
        <f aca="false">IF(VLOOKUP(H188,Fuel!$G$24:$I662,2,FALSE())="AB",Q188/ABHEAT/28.174,Q188/SASKHEAT/28.174)</f>
        <v>2.28676317772884</v>
      </c>
    </row>
    <row r="189" customFormat="false" ht="12.75" hidden="false" customHeight="false" outlineLevel="0" collapsed="false">
      <c r="A189" s="1" t="s">
        <v>280</v>
      </c>
      <c r="B189" s="1" t="n">
        <v>19990129</v>
      </c>
      <c r="C189" s="1" t="n">
        <v>19990201</v>
      </c>
      <c r="D189" s="1" t="n">
        <v>20051031</v>
      </c>
      <c r="E189" s="1" t="s">
        <v>5</v>
      </c>
      <c r="F189" s="1" t="n">
        <v>6418</v>
      </c>
      <c r="G189" s="1" t="s">
        <v>281</v>
      </c>
      <c r="H189" s="1" t="s">
        <v>6</v>
      </c>
      <c r="I189" s="1" t="s">
        <v>176</v>
      </c>
      <c r="J189" s="28" t="n">
        <f aca="false">DATE(LEFT(B189,4),RIGHT(LEFT(B189,6),2),RIGHT(B189,2))</f>
        <v>36189</v>
      </c>
      <c r="K189" s="28" t="n">
        <f aca="false">DATE(LEFT(C189,4),RIGHT(LEFT(C189,6),2),RIGHT(C189,2))</f>
        <v>36192</v>
      </c>
      <c r="L189" s="29" t="n">
        <f aca="false">DATE(LEFT(D189,4),RIGHT(LEFT(D189,6),2),RIGHT(D189,2))</f>
        <v>38656</v>
      </c>
      <c r="M189" s="30" t="n">
        <f aca="false">VLOOKUP(H189,Fuel!$G$24:$I$35,3,FALSE())*(IF(L189&lt;$B$2,0,1))</f>
        <v>1</v>
      </c>
      <c r="N189" s="31" t="n">
        <f aca="false">VLOOKUP(I189,Fuel!$B$24:$D$43,3,FALSE())</f>
        <v>0.0467</v>
      </c>
      <c r="O189" s="32" t="n">
        <f aca="false">M189*F189*(1+N189)</f>
        <v>6717.7206</v>
      </c>
      <c r="P189" s="33" t="n">
        <f aca="false">IF(VLOOKUP(H189,Fuel!$G$24:$I707,2,FALSE())="AB",O189/ABHEAT/28.174,O189/SASKHEAT/28.174)</f>
        <v>6.29287088869356</v>
      </c>
      <c r="Q189" s="34" t="n">
        <f aca="false">M189*F189*N189</f>
        <v>299.7206</v>
      </c>
      <c r="R189" s="35" t="n">
        <f aca="false">IF(VLOOKUP(H189,Fuel!$G$24:$I687,2,FALSE())="AB",Q189/ABHEAT/28.174,Q189/SASKHEAT/28.174)</f>
        <v>0.280765329609238</v>
      </c>
    </row>
    <row r="190" customFormat="false" ht="12.75" hidden="false" customHeight="false" outlineLevel="0" collapsed="false">
      <c r="A190" s="1" t="s">
        <v>54</v>
      </c>
      <c r="B190" s="1" t="n">
        <v>19941116</v>
      </c>
      <c r="C190" s="1" t="n">
        <v>19951101</v>
      </c>
      <c r="D190" s="1" t="n">
        <v>20051031</v>
      </c>
      <c r="E190" s="1" t="s">
        <v>5</v>
      </c>
      <c r="F190" s="1" t="n">
        <v>8007</v>
      </c>
      <c r="G190" s="1" t="s">
        <v>282</v>
      </c>
      <c r="H190" s="1" t="s">
        <v>6</v>
      </c>
      <c r="I190" s="1" t="s">
        <v>176</v>
      </c>
      <c r="J190" s="28" t="n">
        <f aca="false">DATE(LEFT(B190,4),RIGHT(LEFT(B190,6),2),RIGHT(B190,2))</f>
        <v>34654</v>
      </c>
      <c r="K190" s="28" t="n">
        <f aca="false">DATE(LEFT(C190,4),RIGHT(LEFT(C190,6),2),RIGHT(C190,2))</f>
        <v>35004</v>
      </c>
      <c r="L190" s="29" t="n">
        <f aca="false">DATE(LEFT(D190,4),RIGHT(LEFT(D190,6),2),RIGHT(D190,2))</f>
        <v>38656</v>
      </c>
      <c r="M190" s="30" t="n">
        <f aca="false">VLOOKUP(H190,Fuel!$G$24:$I$35,3,FALSE())*(IF(L190&lt;$B$2,0,1))</f>
        <v>1</v>
      </c>
      <c r="N190" s="31" t="n">
        <f aca="false">VLOOKUP(I190,Fuel!$B$24:$D$43,3,FALSE())</f>
        <v>0.0467</v>
      </c>
      <c r="O190" s="32" t="n">
        <f aca="false">M190*F190*(1+N190)</f>
        <v>8380.9269</v>
      </c>
      <c r="P190" s="33" t="n">
        <f aca="false">IF(VLOOKUP(H190,Fuel!$G$24:$I840,2,FALSE())="AB",O190/ABHEAT/28.174,O190/SASKHEAT/28.174)</f>
        <v>7.85089080800394</v>
      </c>
      <c r="Q190" s="34" t="n">
        <f aca="false">M190*F190*N190</f>
        <v>373.9269</v>
      </c>
      <c r="R190" s="35" t="n">
        <f aca="false">IF(VLOOKUP(H190,Fuel!$G$24:$I710,2,FALSE())="AB",Q190/ABHEAT/28.174,Q190/SASKHEAT/28.174)</f>
        <v>0.350278590554872</v>
      </c>
    </row>
    <row r="191" customFormat="false" ht="12.75" hidden="false" customHeight="false" outlineLevel="0" collapsed="false">
      <c r="A191" s="1" t="s">
        <v>283</v>
      </c>
      <c r="B191" s="1" t="n">
        <v>19901109</v>
      </c>
      <c r="C191" s="1" t="n">
        <v>19910101</v>
      </c>
      <c r="D191" s="1" t="n">
        <v>20051031</v>
      </c>
      <c r="E191" s="1" t="s">
        <v>5</v>
      </c>
      <c r="F191" s="1" t="n">
        <v>12873</v>
      </c>
      <c r="G191" s="1" t="s">
        <v>284</v>
      </c>
      <c r="H191" s="1" t="s">
        <v>6</v>
      </c>
      <c r="I191" s="1" t="s">
        <v>176</v>
      </c>
      <c r="J191" s="28" t="n">
        <f aca="false">DATE(LEFT(B191,4),RIGHT(LEFT(B191,6),2),RIGHT(B191,2))</f>
        <v>33186</v>
      </c>
      <c r="K191" s="28" t="n">
        <f aca="false">DATE(LEFT(C191,4),RIGHT(LEFT(C191,6),2),RIGHT(C191,2))</f>
        <v>33239</v>
      </c>
      <c r="L191" s="29" t="n">
        <f aca="false">DATE(LEFT(D191,4),RIGHT(LEFT(D191,6),2),RIGHT(D191,2))</f>
        <v>38656</v>
      </c>
      <c r="M191" s="30" t="n">
        <f aca="false">VLOOKUP(H191,Fuel!$G$24:$I$35,3,FALSE())*(IF(L191&lt;$B$2,0,1))</f>
        <v>1</v>
      </c>
      <c r="N191" s="31" t="n">
        <f aca="false">VLOOKUP(I191,Fuel!$B$24:$D$43,3,FALSE())</f>
        <v>0.0467</v>
      </c>
      <c r="O191" s="32" t="n">
        <f aca="false">M191*F191*(1+N191)</f>
        <v>13474.1691</v>
      </c>
      <c r="P191" s="33" t="n">
        <f aca="false">IF(VLOOKUP(H191,Fuel!$G$24:$I541,2,FALSE())="AB",O191/ABHEAT/28.174,O191/SASKHEAT/28.174)</f>
        <v>12.6220204035762</v>
      </c>
      <c r="Q191" s="34" t="n">
        <f aca="false">M191*F191*N191</f>
        <v>601.1691</v>
      </c>
      <c r="R191" s="35" t="n">
        <f aca="false">IF(VLOOKUP(H191,Fuel!$G$24:$I729,2,FALSE())="AB",Q191/ABHEAT/28.174,Q191/SASKHEAT/28.174)</f>
        <v>0.563149281405378</v>
      </c>
    </row>
    <row r="192" customFormat="false" ht="12.75" hidden="false" customHeight="false" outlineLevel="0" collapsed="false">
      <c r="A192" s="1" t="s">
        <v>285</v>
      </c>
      <c r="B192" s="1" t="n">
        <v>19910122</v>
      </c>
      <c r="C192" s="1" t="n">
        <v>19911101</v>
      </c>
      <c r="D192" s="1" t="n">
        <v>20051031</v>
      </c>
      <c r="E192" s="1" t="s">
        <v>5</v>
      </c>
      <c r="F192" s="1" t="n">
        <v>6501</v>
      </c>
      <c r="G192" s="1" t="s">
        <v>286</v>
      </c>
      <c r="H192" s="1" t="s">
        <v>6</v>
      </c>
      <c r="I192" s="1" t="s">
        <v>176</v>
      </c>
      <c r="J192" s="28" t="n">
        <f aca="false">DATE(LEFT(B192,4),RIGHT(LEFT(B192,6),2),RIGHT(B192,2))</f>
        <v>33260</v>
      </c>
      <c r="K192" s="28" t="n">
        <f aca="false">DATE(LEFT(C192,4),RIGHT(LEFT(C192,6),2),RIGHT(C192,2))</f>
        <v>33543</v>
      </c>
      <c r="L192" s="29" t="n">
        <f aca="false">DATE(LEFT(D192,4),RIGHT(LEFT(D192,6),2),RIGHT(D192,2))</f>
        <v>38656</v>
      </c>
      <c r="M192" s="30" t="n">
        <f aca="false">VLOOKUP(H192,Fuel!$G$24:$I$35,3,FALSE())*(IF(L192&lt;$B$2,0,1))</f>
        <v>1</v>
      </c>
      <c r="N192" s="31" t="n">
        <f aca="false">VLOOKUP(I192,Fuel!$B$24:$D$43,3,FALSE())</f>
        <v>0.0467</v>
      </c>
      <c r="O192" s="32" t="n">
        <f aca="false">M192*F192*(1+N192)</f>
        <v>6804.5967</v>
      </c>
      <c r="P192" s="33" t="n">
        <f aca="false">IF(VLOOKUP(H192,Fuel!$G$24:$I789,2,FALSE())="AB",O192/ABHEAT/28.174,O192/SASKHEAT/28.174)</f>
        <v>6.37425267176641</v>
      </c>
      <c r="Q192" s="34" t="n">
        <f aca="false">M192*F192*N192</f>
        <v>303.5967</v>
      </c>
      <c r="R192" s="35" t="n">
        <f aca="false">IF(VLOOKUP(H192,Fuel!$G$24:$I737,2,FALSE())="AB",Q192/ABHEAT/28.174,Q192/SASKHEAT/28.174)</f>
        <v>0.284396292893371</v>
      </c>
    </row>
    <row r="193" customFormat="false" ht="12.75" hidden="false" customHeight="false" outlineLevel="0" collapsed="false">
      <c r="A193" s="1" t="s">
        <v>287</v>
      </c>
      <c r="B193" s="1" t="n">
        <v>19931015</v>
      </c>
      <c r="C193" s="1" t="n">
        <v>19931101</v>
      </c>
      <c r="D193" s="1" t="n">
        <v>20051031</v>
      </c>
      <c r="E193" s="1" t="s">
        <v>5</v>
      </c>
      <c r="F193" s="1" t="n">
        <v>4775</v>
      </c>
      <c r="G193" s="1" t="s">
        <v>72</v>
      </c>
      <c r="H193" s="1" t="s">
        <v>6</v>
      </c>
      <c r="I193" s="1" t="s">
        <v>288</v>
      </c>
      <c r="J193" s="28" t="n">
        <f aca="false">DATE(LEFT(B193,4),RIGHT(LEFT(B193,6),2),RIGHT(B193,2))</f>
        <v>34257</v>
      </c>
      <c r="K193" s="28" t="n">
        <f aca="false">DATE(LEFT(C193,4),RIGHT(LEFT(C193,6),2),RIGHT(C193,2))</f>
        <v>34274</v>
      </c>
      <c r="L193" s="29" t="n">
        <f aca="false">DATE(LEFT(D193,4),RIGHT(LEFT(D193,6),2),RIGHT(D193,2))</f>
        <v>38656</v>
      </c>
      <c r="M193" s="30" t="n">
        <f aca="false">VLOOKUP(H193,Fuel!$G$24:$I$35,3,FALSE())*(IF(L193&lt;$B$2,0,1))</f>
        <v>1</v>
      </c>
      <c r="N193" s="31" t="n">
        <f aca="false">VLOOKUP(I193,Fuel!$B$24:$D$43,3,FALSE())</f>
        <v>0.0493</v>
      </c>
      <c r="O193" s="32" t="n">
        <f aca="false">M193*F193*(1+N193)</f>
        <v>5010.4075</v>
      </c>
      <c r="P193" s="33" t="n">
        <f aca="false">IF(VLOOKUP(H193,Fuel!$G$24:$I639,2,FALSE())="AB",O193/ABHEAT/28.174,O193/SASKHEAT/28.174)</f>
        <v>4.69353362169333</v>
      </c>
      <c r="Q193" s="34" t="n">
        <f aca="false">M193*F193*N193</f>
        <v>235.4075</v>
      </c>
      <c r="R193" s="35" t="n">
        <f aca="false">IF(VLOOKUP(H193,Fuel!$G$24:$I746,2,FALSE())="AB",Q193/ABHEAT/28.174,Q193/SASKHEAT/28.174)</f>
        <v>0.220519591679673</v>
      </c>
    </row>
    <row r="194" customFormat="false" ht="12.75" hidden="false" customHeight="false" outlineLevel="0" collapsed="false">
      <c r="A194" s="1" t="s">
        <v>287</v>
      </c>
      <c r="B194" s="1" t="n">
        <v>19931015</v>
      </c>
      <c r="C194" s="1" t="n">
        <v>19931101</v>
      </c>
      <c r="D194" s="1" t="n">
        <v>20051031</v>
      </c>
      <c r="E194" s="1" t="s">
        <v>5</v>
      </c>
      <c r="F194" s="1" t="n">
        <v>3805</v>
      </c>
      <c r="G194" s="1" t="s">
        <v>72</v>
      </c>
      <c r="H194" s="1" t="s">
        <v>6</v>
      </c>
      <c r="I194" s="1" t="s">
        <v>288</v>
      </c>
      <c r="J194" s="28" t="n">
        <f aca="false">DATE(LEFT(B194,4),RIGHT(LEFT(B194,6),2),RIGHT(B194,2))</f>
        <v>34257</v>
      </c>
      <c r="K194" s="28" t="n">
        <f aca="false">DATE(LEFT(C194,4),RIGHT(LEFT(C194,6),2),RIGHT(C194,2))</f>
        <v>34274</v>
      </c>
      <c r="L194" s="29" t="n">
        <f aca="false">DATE(LEFT(D194,4),RIGHT(LEFT(D194,6),2),RIGHT(D194,2))</f>
        <v>38656</v>
      </c>
      <c r="M194" s="30" t="n">
        <f aca="false">VLOOKUP(H194,Fuel!$G$24:$I$35,3,FALSE())*(IF(L194&lt;$B$2,0,1))</f>
        <v>1</v>
      </c>
      <c r="N194" s="31" t="n">
        <f aca="false">VLOOKUP(I194,Fuel!$B$24:$D$43,3,FALSE())</f>
        <v>0.0493</v>
      </c>
      <c r="O194" s="32" t="n">
        <f aca="false">M194*F194*(1+N194)</f>
        <v>3992.5865</v>
      </c>
      <c r="P194" s="33" t="n">
        <f aca="false">IF(VLOOKUP(H194,Fuel!$G$24:$I625,2,FALSE())="AB",O194/ABHEAT/28.174,O194/SASKHEAT/28.174)</f>
        <v>3.74008281267918</v>
      </c>
      <c r="Q194" s="34" t="n">
        <f aca="false">M194*F194*N194</f>
        <v>187.5865</v>
      </c>
      <c r="R194" s="35" t="n">
        <f aca="false">IF(VLOOKUP(H194,Fuel!$G$24:$I747,2,FALSE())="AB",Q194/ABHEAT/28.174,Q194/SASKHEAT/28.174)</f>
        <v>0.175722941642127</v>
      </c>
    </row>
    <row r="195" customFormat="false" ht="12.75" hidden="false" customHeight="false" outlineLevel="0" collapsed="false">
      <c r="A195" s="1" t="s">
        <v>63</v>
      </c>
      <c r="B195" s="1" t="n">
        <v>19931101</v>
      </c>
      <c r="C195" s="1" t="n">
        <v>19931101</v>
      </c>
      <c r="D195" s="1" t="n">
        <v>20051031</v>
      </c>
      <c r="E195" s="1" t="s">
        <v>5</v>
      </c>
      <c r="F195" s="1" t="n">
        <v>7386</v>
      </c>
      <c r="G195" s="1" t="s">
        <v>72</v>
      </c>
      <c r="H195" s="1" t="s">
        <v>6</v>
      </c>
      <c r="I195" s="1" t="s">
        <v>176</v>
      </c>
      <c r="J195" s="28" t="n">
        <f aca="false">DATE(LEFT(B195,4),RIGHT(LEFT(B195,6),2),RIGHT(B195,2))</f>
        <v>34274</v>
      </c>
      <c r="K195" s="28" t="n">
        <f aca="false">DATE(LEFT(C195,4),RIGHT(LEFT(C195,6),2),RIGHT(C195,2))</f>
        <v>34274</v>
      </c>
      <c r="L195" s="29" t="n">
        <f aca="false">DATE(LEFT(D195,4),RIGHT(LEFT(D195,6),2),RIGHT(D195,2))</f>
        <v>38656</v>
      </c>
      <c r="M195" s="30" t="n">
        <f aca="false">VLOOKUP(H195,Fuel!$G$24:$I$35,3,FALSE())*(IF(L195&lt;$B$2,0,1))</f>
        <v>1</v>
      </c>
      <c r="N195" s="31" t="n">
        <f aca="false">VLOOKUP(I195,Fuel!$B$24:$D$43,3,FALSE())</f>
        <v>0.0467</v>
      </c>
      <c r="O195" s="32" t="n">
        <f aca="false">M195*F195*(1+N195)</f>
        <v>7730.9262</v>
      </c>
      <c r="P195" s="33" t="n">
        <f aca="false">IF(VLOOKUP(H195,Fuel!$G$24:$I556,2,FALSE())="AB",O195/ABHEAT/28.174,O195/SASKHEAT/28.174)</f>
        <v>7.24199819007333</v>
      </c>
      <c r="Q195" s="34" t="n">
        <f aca="false">M195*F195*N195</f>
        <v>344.9262</v>
      </c>
      <c r="R195" s="35" t="n">
        <f aca="false">IF(VLOOKUP(H195,Fuel!$G$24:$I772,2,FALSE())="AB",Q195/ABHEAT/28.174,Q195/SASKHEAT/28.174)</f>
        <v>0.323111985742261</v>
      </c>
    </row>
    <row r="196" customFormat="false" ht="12.75" hidden="false" customHeight="false" outlineLevel="0" collapsed="false">
      <c r="A196" s="1" t="s">
        <v>163</v>
      </c>
      <c r="B196" s="1" t="n">
        <v>19901017</v>
      </c>
      <c r="C196" s="1" t="n">
        <v>19901201</v>
      </c>
      <c r="D196" s="1" t="n">
        <v>20051031</v>
      </c>
      <c r="E196" s="1" t="s">
        <v>5</v>
      </c>
      <c r="F196" s="1" t="n">
        <v>13508</v>
      </c>
      <c r="G196" s="1" t="s">
        <v>289</v>
      </c>
      <c r="H196" s="1" t="s">
        <v>6</v>
      </c>
      <c r="I196" s="1" t="s">
        <v>122</v>
      </c>
      <c r="J196" s="28" t="n">
        <f aca="false">DATE(LEFT(B196,4),RIGHT(LEFT(B196,6),2),RIGHT(B196,2))</f>
        <v>33163</v>
      </c>
      <c r="K196" s="28" t="n">
        <f aca="false">DATE(LEFT(C196,4),RIGHT(LEFT(C196,6),2),RIGHT(C196,2))</f>
        <v>33208</v>
      </c>
      <c r="L196" s="29" t="n">
        <f aca="false">DATE(LEFT(D196,4),RIGHT(LEFT(D196,6),2),RIGHT(D196,2))</f>
        <v>38656</v>
      </c>
      <c r="M196" s="30" t="n">
        <f aca="false">VLOOKUP(H196,Fuel!$G$24:$I$35,3,FALSE())*(IF(L196&lt;$B$2,0,1))</f>
        <v>1</v>
      </c>
      <c r="N196" s="31" t="n">
        <f aca="false">VLOOKUP(I196,Fuel!$B$24:$D$43,3,FALSE())</f>
        <v>0.0506</v>
      </c>
      <c r="O196" s="32" t="n">
        <f aca="false">M196*F196*(1+N196)</f>
        <v>14191.5048</v>
      </c>
      <c r="P196" s="33" t="n">
        <f aca="false">IF(VLOOKUP(H196,Fuel!$G$24:$I659,2,FALSE())="AB",O196/ABHEAT/28.174,O196/SASKHEAT/28.174)</f>
        <v>13.2939895450065</v>
      </c>
      <c r="Q196" s="34" t="n">
        <f aca="false">M196*F196*N196</f>
        <v>683.5048</v>
      </c>
      <c r="R196" s="35" t="n">
        <f aca="false">IF(VLOOKUP(H196,Fuel!$G$24:$I826,2,FALSE())="AB",Q196/ABHEAT/28.174,Q196/SASKHEAT/28.174)</f>
        <v>0.640277813608728</v>
      </c>
    </row>
    <row r="197" customFormat="false" ht="12.75" hidden="false" customHeight="false" outlineLevel="0" collapsed="false">
      <c r="A197" s="1" t="s">
        <v>146</v>
      </c>
      <c r="B197" s="1" t="n">
        <v>19950322</v>
      </c>
      <c r="C197" s="1" t="n">
        <v>19950401</v>
      </c>
      <c r="D197" s="1" t="n">
        <v>20060331</v>
      </c>
      <c r="E197" s="1" t="s">
        <v>131</v>
      </c>
      <c r="F197" s="1" t="n">
        <v>20279</v>
      </c>
      <c r="G197" s="1" t="s">
        <v>290</v>
      </c>
      <c r="H197" s="1" t="s">
        <v>133</v>
      </c>
      <c r="I197" s="1" t="s">
        <v>129</v>
      </c>
      <c r="J197" s="28" t="n">
        <f aca="false">DATE(LEFT(B197,4),RIGHT(LEFT(B197,6),2),RIGHT(B197,2))</f>
        <v>34780</v>
      </c>
      <c r="K197" s="28" t="n">
        <f aca="false">DATE(LEFT(C197,4),RIGHT(LEFT(C197,6),2),RIGHT(C197,2))</f>
        <v>34790</v>
      </c>
      <c r="L197" s="29" t="n">
        <f aca="false">DATE(LEFT(D197,4),RIGHT(LEFT(D197,6),2),RIGHT(D197,2))</f>
        <v>38807</v>
      </c>
      <c r="M197" s="30" t="n">
        <f aca="false">VLOOKUP(H197,Fuel!$G$24:$I$35,3,FALSE())*(IF(L197&lt;$B$2,0,1))</f>
        <v>0</v>
      </c>
      <c r="N197" s="31" t="n">
        <f aca="false">VLOOKUP(I197,Fuel!$B$24:$D$43,3,FALSE())</f>
        <v>0.0496</v>
      </c>
      <c r="O197" s="32" t="n">
        <f aca="false">M197*F197*(1+N197)</f>
        <v>0</v>
      </c>
      <c r="P197" s="33" t="n">
        <f aca="false">IF(VLOOKUP(H197,Fuel!$G$24:$I734,2,FALSE())="AB",O197/ABHEAT/28.174,O197/SASKHEAT/28.174)</f>
        <v>0</v>
      </c>
      <c r="Q197" s="34" t="n">
        <f aca="false">M197*F197*N197</f>
        <v>0</v>
      </c>
      <c r="R197" s="35" t="n">
        <f aca="false">IF(VLOOKUP(H197,Fuel!$G$24:$I695,2,FALSE())="AB",Q197/ABHEAT/28.174,Q197/SASKHEAT/28.174)</f>
        <v>0</v>
      </c>
    </row>
    <row r="198" customFormat="false" ht="12.75" hidden="false" customHeight="false" outlineLevel="0" collapsed="false">
      <c r="A198" s="1" t="s">
        <v>146</v>
      </c>
      <c r="B198" s="1" t="n">
        <v>19850416</v>
      </c>
      <c r="C198" s="1" t="n">
        <v>19851101</v>
      </c>
      <c r="D198" s="1" t="n">
        <v>20060415</v>
      </c>
      <c r="E198" s="1" t="s">
        <v>131</v>
      </c>
      <c r="F198" s="1" t="n">
        <v>25629</v>
      </c>
      <c r="G198" s="1" t="s">
        <v>291</v>
      </c>
      <c r="H198" s="1" t="s">
        <v>133</v>
      </c>
      <c r="I198" s="1" t="s">
        <v>36</v>
      </c>
      <c r="J198" s="28" t="n">
        <f aca="false">DATE(LEFT(B198,4),RIGHT(LEFT(B198,6),2),RIGHT(B198,2))</f>
        <v>31153</v>
      </c>
      <c r="K198" s="28" t="n">
        <f aca="false">DATE(LEFT(C198,4),RIGHT(LEFT(C198,6),2),RIGHT(C198,2))</f>
        <v>31352</v>
      </c>
      <c r="L198" s="29" t="n">
        <f aca="false">DATE(LEFT(D198,4),RIGHT(LEFT(D198,6),2),RIGHT(D198,2))</f>
        <v>38822</v>
      </c>
      <c r="M198" s="30" t="n">
        <f aca="false">VLOOKUP(H198,Fuel!$G$24:$I$35,3,FALSE())*(IF(L198&lt;$B$2,0,1))</f>
        <v>0</v>
      </c>
      <c r="N198" s="31" t="n">
        <f aca="false">VLOOKUP(I198,Fuel!$B$24:$D$43,3,FALSE())</f>
        <v>0.0451</v>
      </c>
      <c r="O198" s="32" t="n">
        <f aca="false">M198*F198*(1+N198)</f>
        <v>0</v>
      </c>
      <c r="P198" s="33" t="n">
        <f aca="false">IF(VLOOKUP(H198,Fuel!$G$24:$I838,2,FALSE())="AB",O198/ABHEAT/28.174,O198/SASKHEAT/28.174)</f>
        <v>0</v>
      </c>
      <c r="Q198" s="34" t="n">
        <f aca="false">M198*F198*N198</f>
        <v>0</v>
      </c>
      <c r="R198" s="35" t="n">
        <f aca="false">IF(VLOOKUP(H198,Fuel!$G$24:$I540,2,FALSE())="AB",Q198/ABHEAT/28.174,Q198/SASKHEAT/28.174)</f>
        <v>0</v>
      </c>
    </row>
    <row r="199" customFormat="false" ht="12.75" hidden="false" customHeight="false" outlineLevel="0" collapsed="false">
      <c r="A199" s="1" t="s">
        <v>43</v>
      </c>
      <c r="B199" s="1" t="n">
        <v>20000401</v>
      </c>
      <c r="C199" s="1" t="n">
        <v>20000401</v>
      </c>
      <c r="D199" s="1" t="n">
        <v>20060504</v>
      </c>
      <c r="E199" s="1" t="s">
        <v>5</v>
      </c>
      <c r="F199" s="1" t="n">
        <v>0</v>
      </c>
      <c r="G199" s="1" t="s">
        <v>72</v>
      </c>
      <c r="H199" s="1" t="s">
        <v>6</v>
      </c>
      <c r="I199" s="1" t="s">
        <v>169</v>
      </c>
      <c r="J199" s="28" t="n">
        <f aca="false">DATE(LEFT(B199,4),RIGHT(LEFT(B199,6),2),RIGHT(B199,2))</f>
        <v>36617</v>
      </c>
      <c r="K199" s="28" t="n">
        <f aca="false">DATE(LEFT(C199,4),RIGHT(LEFT(C199,6),2),RIGHT(C199,2))</f>
        <v>36617</v>
      </c>
      <c r="L199" s="29" t="n">
        <f aca="false">DATE(LEFT(D199,4),RIGHT(LEFT(D199,6),2),RIGHT(D199,2))</f>
        <v>38841</v>
      </c>
      <c r="M199" s="30" t="n">
        <f aca="false">VLOOKUP(H199,Fuel!$G$24:$I$35,3,FALSE())*(IF(L199&lt;$B$2,0,1))</f>
        <v>1</v>
      </c>
      <c r="N199" s="31" t="n">
        <f aca="false">VLOOKUP(I199,Fuel!$B$24:$D$43,3,FALSE())</f>
        <v>0.047</v>
      </c>
      <c r="O199" s="32" t="n">
        <f aca="false">M199*F199*(1+N199)</f>
        <v>0</v>
      </c>
      <c r="P199" s="33" t="n">
        <f aca="false">IF(VLOOKUP(H199,Fuel!$G$24:$I490,2,FALSE())="AB",O199/ABHEAT/28.174,O199/SASKHEAT/28.174)</f>
        <v>0</v>
      </c>
      <c r="Q199" s="34" t="n">
        <f aca="false">M199*F199*N199</f>
        <v>0</v>
      </c>
      <c r="R199" s="35" t="n">
        <f aca="false">IF(VLOOKUP(H199,Fuel!$G$24:$I814,2,FALSE())="AB",Q199/ABHEAT/28.174,Q199/SASKHEAT/28.174)</f>
        <v>0</v>
      </c>
    </row>
    <row r="200" customFormat="false" ht="12.75" hidden="false" customHeight="false" outlineLevel="0" collapsed="false">
      <c r="A200" s="1" t="s">
        <v>43</v>
      </c>
      <c r="B200" s="1" t="n">
        <v>20000318</v>
      </c>
      <c r="C200" s="1" t="n">
        <v>20000401</v>
      </c>
      <c r="D200" s="1" t="n">
        <v>20060504</v>
      </c>
      <c r="E200" s="1" t="s">
        <v>5</v>
      </c>
      <c r="F200" s="1" t="n">
        <v>12612</v>
      </c>
      <c r="G200" s="1" t="s">
        <v>292</v>
      </c>
      <c r="H200" s="1" t="s">
        <v>6</v>
      </c>
      <c r="I200" s="1" t="s">
        <v>62</v>
      </c>
      <c r="J200" s="28" t="n">
        <f aca="false">DATE(LEFT(B200,4),RIGHT(LEFT(B200,6),2),RIGHT(B200,2))</f>
        <v>36603</v>
      </c>
      <c r="K200" s="28" t="n">
        <f aca="false">DATE(LEFT(C200,4),RIGHT(LEFT(C200,6),2),RIGHT(C200,2))</f>
        <v>36617</v>
      </c>
      <c r="L200" s="29" t="n">
        <f aca="false">DATE(LEFT(D200,4),RIGHT(LEFT(D200,6),2),RIGHT(D200,2))</f>
        <v>38841</v>
      </c>
      <c r="M200" s="30" t="n">
        <f aca="false">VLOOKUP(H200,Fuel!$G$24:$I$35,3,FALSE())*(IF(L200&lt;$B$2,0,1))</f>
        <v>1</v>
      </c>
      <c r="N200" s="31" t="n">
        <f aca="false">VLOOKUP(I200,Fuel!$B$24:$D$43,3,FALSE())</f>
        <v>0.0508</v>
      </c>
      <c r="O200" s="32" t="n">
        <f aca="false">M200*F200*(1+N200)</f>
        <v>13252.6896</v>
      </c>
      <c r="P200" s="33" t="n">
        <f aca="false">IF(VLOOKUP(H200,Fuel!$G$24:$I776,2,FALSE())="AB",O200/ABHEAT/28.174,O200/SASKHEAT/28.174)</f>
        <v>12.4145479615112</v>
      </c>
      <c r="Q200" s="34" t="n">
        <f aca="false">M200*F200*N200</f>
        <v>640.6896</v>
      </c>
      <c r="R200" s="35" t="n">
        <f aca="false">IF(VLOOKUP(H200,Fuel!$G$24:$I815,2,FALSE())="AB",Q200/ABHEAT/28.174,Q200/SASKHEAT/28.174)</f>
        <v>0.60017038108562</v>
      </c>
    </row>
    <row r="201" customFormat="false" ht="12.75" hidden="false" customHeight="false" outlineLevel="0" collapsed="false">
      <c r="A201" s="1" t="s">
        <v>163</v>
      </c>
      <c r="B201" s="1" t="n">
        <v>19910122</v>
      </c>
      <c r="C201" s="1" t="n">
        <v>19910505</v>
      </c>
      <c r="D201" s="1" t="n">
        <v>20060504</v>
      </c>
      <c r="E201" s="1" t="s">
        <v>5</v>
      </c>
      <c r="F201" s="1" t="n">
        <v>0</v>
      </c>
      <c r="G201" s="1" t="s">
        <v>72</v>
      </c>
      <c r="H201" s="1" t="s">
        <v>6</v>
      </c>
      <c r="I201" s="1" t="s">
        <v>169</v>
      </c>
      <c r="J201" s="28" t="n">
        <f aca="false">DATE(LEFT(B201,4),RIGHT(LEFT(B201,6),2),RIGHT(B201,2))</f>
        <v>33260</v>
      </c>
      <c r="K201" s="28" t="n">
        <f aca="false">DATE(LEFT(C201,4),RIGHT(LEFT(C201,6),2),RIGHT(C201,2))</f>
        <v>33363</v>
      </c>
      <c r="L201" s="29" t="n">
        <f aca="false">DATE(LEFT(D201,4),RIGHT(LEFT(D201,6),2),RIGHT(D201,2))</f>
        <v>38841</v>
      </c>
      <c r="M201" s="30" t="n">
        <f aca="false">VLOOKUP(H201,Fuel!$G$24:$I$35,3,FALSE())*(IF(L201&lt;$B$2,0,1))</f>
        <v>1</v>
      </c>
      <c r="N201" s="31" t="n">
        <f aca="false">VLOOKUP(I201,Fuel!$B$24:$D$43,3,FALSE())</f>
        <v>0.047</v>
      </c>
      <c r="O201" s="32" t="n">
        <f aca="false">M201*F201*(1+N201)</f>
        <v>0</v>
      </c>
      <c r="P201" s="33" t="n">
        <f aca="false">IF(VLOOKUP(H201,Fuel!$G$24:$I633,2,FALSE())="AB",O201/ABHEAT/28.174,O201/SASKHEAT/28.174)</f>
        <v>0</v>
      </c>
      <c r="Q201" s="34" t="n">
        <f aca="false">M201*F201*N201</f>
        <v>0</v>
      </c>
      <c r="R201" s="35" t="n">
        <f aca="false">IF(VLOOKUP(H201,Fuel!$G$24:$I822,2,FALSE())="AB",Q201/ABHEAT/28.174,Q201/SASKHEAT/28.174)</f>
        <v>0</v>
      </c>
    </row>
    <row r="202" customFormat="false" ht="12.75" hidden="false" customHeight="false" outlineLevel="0" collapsed="false">
      <c r="A202" s="1" t="s">
        <v>293</v>
      </c>
      <c r="B202" s="1" t="n">
        <v>19960801</v>
      </c>
      <c r="C202" s="1" t="n">
        <v>19960820</v>
      </c>
      <c r="D202" s="1" t="n">
        <v>20060731</v>
      </c>
      <c r="E202" s="1" t="s">
        <v>5</v>
      </c>
      <c r="F202" s="1" t="n">
        <v>863</v>
      </c>
      <c r="G202" s="1" t="s">
        <v>294</v>
      </c>
      <c r="H202" s="1" t="s">
        <v>6</v>
      </c>
      <c r="I202" s="1" t="s">
        <v>95</v>
      </c>
      <c r="J202" s="28" t="n">
        <f aca="false">DATE(LEFT(B202,4),RIGHT(LEFT(B202,6),2),RIGHT(B202,2))</f>
        <v>35278</v>
      </c>
      <c r="K202" s="28" t="n">
        <f aca="false">DATE(LEFT(C202,4),RIGHT(LEFT(C202,6),2),RIGHT(C202,2))</f>
        <v>35297</v>
      </c>
      <c r="L202" s="29" t="n">
        <f aca="false">DATE(LEFT(D202,4),RIGHT(LEFT(D202,6),2),RIGHT(D202,2))</f>
        <v>38929</v>
      </c>
      <c r="M202" s="30" t="n">
        <f aca="false">VLOOKUP(H202,Fuel!$G$24:$I$35,3,FALSE())*(IF(L202&lt;$B$2,0,1))</f>
        <v>1</v>
      </c>
      <c r="N202" s="31" t="n">
        <f aca="false">VLOOKUP(I202,Fuel!$B$24:$D$43,3,FALSE())</f>
        <v>0.0139</v>
      </c>
      <c r="O202" s="32" t="n">
        <f aca="false">M202*F202*(1+N202)</f>
        <v>874.9957</v>
      </c>
      <c r="P202" s="33" t="n">
        <f aca="false">IF(VLOOKUP(H202,Fuel!$G$24:$I485,2,FALSE())="AB",O202/ABHEAT/28.174,O202/SASKHEAT/28.174)</f>
        <v>0.819658228754265</v>
      </c>
      <c r="Q202" s="34" t="n">
        <f aca="false">M202*F202*N202</f>
        <v>11.9957</v>
      </c>
      <c r="R202" s="35" t="n">
        <f aca="false">IF(VLOOKUP(H202,Fuel!$G$24:$I546,2,FALSE())="AB",Q202/ABHEAT/28.174,Q202/SASKHEAT/28.174)</f>
        <v>0.0112370543245727</v>
      </c>
    </row>
    <row r="203" customFormat="false" ht="12.75" hidden="false" customHeight="false" outlineLevel="0" collapsed="false">
      <c r="A203" s="1" t="s">
        <v>295</v>
      </c>
      <c r="B203" s="1" t="n">
        <v>19960901</v>
      </c>
      <c r="C203" s="1" t="n">
        <v>19960901</v>
      </c>
      <c r="D203" s="1" t="n">
        <v>20060831</v>
      </c>
      <c r="E203" s="1" t="s">
        <v>5</v>
      </c>
      <c r="F203" s="1" t="n">
        <v>762</v>
      </c>
      <c r="G203" s="1" t="s">
        <v>296</v>
      </c>
      <c r="H203" s="1" t="s">
        <v>6</v>
      </c>
      <c r="I203" s="1" t="s">
        <v>36</v>
      </c>
      <c r="J203" s="28" t="n">
        <f aca="false">DATE(LEFT(B203,4),RIGHT(LEFT(B203,6),2),RIGHT(B203,2))</f>
        <v>35309</v>
      </c>
      <c r="K203" s="28" t="n">
        <f aca="false">DATE(LEFT(C203,4),RIGHT(LEFT(C203,6),2),RIGHT(C203,2))</f>
        <v>35309</v>
      </c>
      <c r="L203" s="29" t="n">
        <f aca="false">DATE(LEFT(D203,4),RIGHT(LEFT(D203,6),2),RIGHT(D203,2))</f>
        <v>38960</v>
      </c>
      <c r="M203" s="30" t="n">
        <f aca="false">VLOOKUP(H203,Fuel!$G$24:$I$35,3,FALSE())*(IF(L203&lt;$B$2,0,1))</f>
        <v>1</v>
      </c>
      <c r="N203" s="31" t="n">
        <f aca="false">VLOOKUP(I203,Fuel!$B$24:$D$43,3,FALSE())</f>
        <v>0.0451</v>
      </c>
      <c r="O203" s="32" t="n">
        <f aca="false">M203*F203*(1+N203)</f>
        <v>796.3662</v>
      </c>
      <c r="P203" s="33" t="n">
        <f aca="false">IF(VLOOKUP(H203,Fuel!$G$24:$I766,2,FALSE())="AB",O203/ABHEAT/28.174,O203/SASKHEAT/28.174)</f>
        <v>0.746001504843698</v>
      </c>
      <c r="Q203" s="34" t="n">
        <f aca="false">M203*F203*N203</f>
        <v>34.3662</v>
      </c>
      <c r="R203" s="35" t="n">
        <f aca="false">IF(VLOOKUP(H203,Fuel!$G$24:$I502,2,FALSE())="AB",Q203/ABHEAT/28.174,Q203/SASKHEAT/28.174)</f>
        <v>0.0321927737713623</v>
      </c>
    </row>
    <row r="204" customFormat="false" ht="12.75" hidden="false" customHeight="false" outlineLevel="0" collapsed="false">
      <c r="A204" s="1" t="s">
        <v>297</v>
      </c>
      <c r="B204" s="1" t="n">
        <v>19911127</v>
      </c>
      <c r="C204" s="1" t="n">
        <v>19911201</v>
      </c>
      <c r="D204" s="1" t="n">
        <v>20061031</v>
      </c>
      <c r="E204" s="1" t="s">
        <v>5</v>
      </c>
      <c r="F204" s="1" t="n">
        <v>18682</v>
      </c>
      <c r="G204" s="1" t="s">
        <v>298</v>
      </c>
      <c r="H204" s="1" t="s">
        <v>6</v>
      </c>
      <c r="I204" s="1" t="s">
        <v>9</v>
      </c>
      <c r="J204" s="28" t="n">
        <f aca="false">DATE(LEFT(B204,4),RIGHT(LEFT(B204,6),2),RIGHT(B204,2))</f>
        <v>33569</v>
      </c>
      <c r="K204" s="28" t="n">
        <f aca="false">DATE(LEFT(C204,4),RIGHT(LEFT(C204,6),2),RIGHT(C204,2))</f>
        <v>33573</v>
      </c>
      <c r="L204" s="29" t="n">
        <f aca="false">DATE(LEFT(D204,4),RIGHT(LEFT(D204,6),2),RIGHT(D204,2))</f>
        <v>39021</v>
      </c>
      <c r="M204" s="30" t="n">
        <f aca="false">VLOOKUP(H204,Fuel!$G$24:$I$35,3,FALSE())*(IF(L204&lt;$B$2,0,1))</f>
        <v>1</v>
      </c>
      <c r="N204" s="31" t="n">
        <f aca="false">VLOOKUP(I204,Fuel!$B$24:$D$43,3,FALSE())</f>
        <v>0.0357</v>
      </c>
      <c r="O204" s="32" t="n">
        <f aca="false">M204*F204*(1+N204)</f>
        <v>19348.9474</v>
      </c>
      <c r="P204" s="33" t="n">
        <f aca="false">IF(VLOOKUP(H204,Fuel!$G$24:$I489,2,FALSE())="AB",O204/ABHEAT/28.174,O204/SASKHEAT/28.174)</f>
        <v>18.1252593060097</v>
      </c>
      <c r="Q204" s="34" t="n">
        <f aca="false">M204*F204*N204</f>
        <v>666.9474</v>
      </c>
      <c r="R204" s="35" t="n">
        <f aca="false">IF(VLOOKUP(H204,Fuel!$G$24:$I505,2,FALSE())="AB",Q204/ABHEAT/28.174,Q204/SASKHEAT/28.174)</f>
        <v>0.62476755549343</v>
      </c>
    </row>
    <row r="205" customFormat="false" ht="12.75" hidden="false" customHeight="false" outlineLevel="0" collapsed="false">
      <c r="A205" s="1" t="s">
        <v>146</v>
      </c>
      <c r="B205" s="1" t="n">
        <v>19901005</v>
      </c>
      <c r="C205" s="1" t="n">
        <v>19911101</v>
      </c>
      <c r="D205" s="1" t="n">
        <v>20061031</v>
      </c>
      <c r="E205" s="1" t="s">
        <v>5</v>
      </c>
      <c r="F205" s="1" t="n">
        <v>49125</v>
      </c>
      <c r="G205" s="1" t="s">
        <v>299</v>
      </c>
      <c r="H205" s="1" t="s">
        <v>6</v>
      </c>
      <c r="I205" s="1" t="s">
        <v>36</v>
      </c>
      <c r="J205" s="28" t="n">
        <f aca="false">DATE(LEFT(B205,4),RIGHT(LEFT(B205,6),2),RIGHT(B205,2))</f>
        <v>33151</v>
      </c>
      <c r="K205" s="28" t="n">
        <f aca="false">DATE(LEFT(C205,4),RIGHT(LEFT(C205,6),2),RIGHT(C205,2))</f>
        <v>33543</v>
      </c>
      <c r="L205" s="29" t="n">
        <f aca="false">DATE(LEFT(D205,4),RIGHT(LEFT(D205,6),2),RIGHT(D205,2))</f>
        <v>39021</v>
      </c>
      <c r="M205" s="30" t="n">
        <f aca="false">VLOOKUP(H205,Fuel!$G$24:$I$35,3,FALSE())*(IF(L205&lt;$B$2,0,1))</f>
        <v>1</v>
      </c>
      <c r="N205" s="31" t="n">
        <f aca="false">VLOOKUP(I205,Fuel!$B$24:$D$43,3,FALSE())</f>
        <v>0.0451</v>
      </c>
      <c r="O205" s="32" t="n">
        <f aca="false">M205*F205*(1+N205)</f>
        <v>51340.5375</v>
      </c>
      <c r="P205" s="33" t="n">
        <f aca="false">IF(VLOOKUP(H205,Fuel!$G$24:$I741,2,FALSE())="AB",O205/ABHEAT/28.174,O205/SASKHEAT/28.174)</f>
        <v>48.0936009520297</v>
      </c>
      <c r="Q205" s="34" t="n">
        <f aca="false">M205*F205*N205</f>
        <v>2215.5375</v>
      </c>
      <c r="R205" s="35" t="n">
        <f aca="false">IF(VLOOKUP(H205,Fuel!$G$24:$I536,2,FALSE())="AB",Q205/ABHEAT/28.174,Q205/SASKHEAT/28.174)</f>
        <v>2.07541996262228</v>
      </c>
    </row>
    <row r="206" customFormat="false" ht="12.75" hidden="false" customHeight="false" outlineLevel="0" collapsed="false">
      <c r="A206" s="1" t="s">
        <v>300</v>
      </c>
      <c r="B206" s="1" t="n">
        <v>19981101</v>
      </c>
      <c r="C206" s="1" t="n">
        <v>19981101</v>
      </c>
      <c r="D206" s="1" t="n">
        <v>20061031</v>
      </c>
      <c r="E206" s="1" t="s">
        <v>5</v>
      </c>
      <c r="F206" s="1" t="n">
        <v>2609</v>
      </c>
      <c r="G206" s="1" t="s">
        <v>72</v>
      </c>
      <c r="H206" s="1" t="s">
        <v>6</v>
      </c>
      <c r="I206" s="1" t="s">
        <v>40</v>
      </c>
      <c r="J206" s="28" t="n">
        <f aca="false">DATE(LEFT(B206,4),RIGHT(LEFT(B206,6),2),RIGHT(B206,2))</f>
        <v>36100</v>
      </c>
      <c r="K206" s="28" t="n">
        <f aca="false">DATE(LEFT(C206,4),RIGHT(LEFT(C206,6),2),RIGHT(C206,2))</f>
        <v>36100</v>
      </c>
      <c r="L206" s="29" t="n">
        <f aca="false">DATE(LEFT(D206,4),RIGHT(LEFT(D206,6),2),RIGHT(D206,2))</f>
        <v>39021</v>
      </c>
      <c r="M206" s="30" t="n">
        <f aca="false">VLOOKUP(H206,Fuel!$G$24:$I$35,3,FALSE())*(IF(L206&lt;$B$2,0,1))</f>
        <v>1</v>
      </c>
      <c r="N206" s="31" t="n">
        <f aca="false">VLOOKUP(I206,Fuel!$B$24:$D$43,3,FALSE())</f>
        <v>0.0451</v>
      </c>
      <c r="O206" s="32" t="n">
        <f aca="false">M206*F206*(1+N206)</f>
        <v>2726.6659</v>
      </c>
      <c r="P206" s="33" t="n">
        <f aca="false">IF(VLOOKUP(H206,Fuel!$G$24:$I599,2,FALSE())="AB",O206/ABHEAT/28.174,O206/SASKHEAT/28.174)</f>
        <v>2.55422300018006</v>
      </c>
      <c r="Q206" s="34" t="n">
        <f aca="false">M206*F206*N206</f>
        <v>117.6659</v>
      </c>
      <c r="R206" s="35" t="n">
        <f aca="false">IF(VLOOKUP(H206,Fuel!$G$24:$I552,2,FALSE())="AB",Q206/ABHEAT/28.174,Q206/SASKHEAT/28.174)</f>
        <v>0.110224339592499</v>
      </c>
    </row>
    <row r="207" customFormat="false" ht="12.75" hidden="false" customHeight="false" outlineLevel="0" collapsed="false">
      <c r="A207" s="1" t="s">
        <v>107</v>
      </c>
      <c r="B207" s="1" t="n">
        <v>19951213</v>
      </c>
      <c r="C207" s="1" t="n">
        <v>19961101</v>
      </c>
      <c r="D207" s="1" t="n">
        <v>20061031</v>
      </c>
      <c r="E207" s="1" t="s">
        <v>5</v>
      </c>
      <c r="F207" s="1" t="n">
        <v>10773</v>
      </c>
      <c r="G207" s="1" t="s">
        <v>275</v>
      </c>
      <c r="H207" s="1" t="s">
        <v>6</v>
      </c>
      <c r="I207" s="1" t="s">
        <v>36</v>
      </c>
      <c r="J207" s="28" t="n">
        <f aca="false">DATE(LEFT(B207,4),RIGHT(LEFT(B207,6),2),RIGHT(B207,2))</f>
        <v>35046</v>
      </c>
      <c r="K207" s="28" t="n">
        <f aca="false">DATE(LEFT(C207,4),RIGHT(LEFT(C207,6),2),RIGHT(C207,2))</f>
        <v>35370</v>
      </c>
      <c r="L207" s="29" t="n">
        <f aca="false">DATE(LEFT(D207,4),RIGHT(LEFT(D207,6),2),RIGHT(D207,2))</f>
        <v>39021</v>
      </c>
      <c r="M207" s="30" t="n">
        <f aca="false">VLOOKUP(H207,Fuel!$G$24:$I$35,3,FALSE())*(IF(L207&lt;$B$2,0,1))</f>
        <v>1</v>
      </c>
      <c r="N207" s="31" t="n">
        <f aca="false">VLOOKUP(I207,Fuel!$B$24:$D$43,3,FALSE())</f>
        <v>0.0451</v>
      </c>
      <c r="O207" s="32" t="n">
        <f aca="false">M207*F207*(1+N207)</f>
        <v>11258.8623</v>
      </c>
      <c r="P207" s="33" t="n">
        <f aca="false">IF(VLOOKUP(H207,Fuel!$G$24:$I864,2,FALSE())="AB",O207/ABHEAT/28.174,O207/SASKHEAT/28.174)</f>
        <v>10.5468165507627</v>
      </c>
      <c r="Q207" s="34" t="n">
        <f aca="false">M207*F207*N207</f>
        <v>485.8623</v>
      </c>
      <c r="R207" s="35" t="n">
        <f aca="false">IF(VLOOKUP(H207,Fuel!$G$24:$I572,2,FALSE())="AB",Q207/ABHEAT/28.174,Q207/SASKHEAT/28.174)</f>
        <v>0.455134844932922</v>
      </c>
    </row>
    <row r="208" customFormat="false" ht="12.75" hidden="false" customHeight="false" outlineLevel="0" collapsed="false">
      <c r="A208" s="1" t="s">
        <v>300</v>
      </c>
      <c r="B208" s="1" t="n">
        <v>19981101</v>
      </c>
      <c r="C208" s="1" t="n">
        <v>19981101</v>
      </c>
      <c r="D208" s="1" t="n">
        <v>20061031</v>
      </c>
      <c r="E208" s="1" t="s">
        <v>5</v>
      </c>
      <c r="F208" s="1" t="n">
        <v>0</v>
      </c>
      <c r="G208" s="1" t="s">
        <v>72</v>
      </c>
      <c r="H208" s="1" t="s">
        <v>6</v>
      </c>
      <c r="I208" s="1" t="s">
        <v>40</v>
      </c>
      <c r="J208" s="28" t="n">
        <f aca="false">DATE(LEFT(B208,4),RIGHT(LEFT(B208,6),2),RIGHT(B208,2))</f>
        <v>36100</v>
      </c>
      <c r="K208" s="28" t="n">
        <f aca="false">DATE(LEFT(C208,4),RIGHT(LEFT(C208,6),2),RIGHT(C208,2))</f>
        <v>36100</v>
      </c>
      <c r="L208" s="29" t="n">
        <f aca="false">DATE(LEFT(D208,4),RIGHT(LEFT(D208,6),2),RIGHT(D208,2))</f>
        <v>39021</v>
      </c>
      <c r="M208" s="30" t="n">
        <f aca="false">VLOOKUP(H208,Fuel!$G$24:$I$35,3,FALSE())*(IF(L208&lt;$B$2,0,1))</f>
        <v>1</v>
      </c>
      <c r="N208" s="31" t="n">
        <f aca="false">VLOOKUP(I208,Fuel!$B$24:$D$43,3,FALSE())</f>
        <v>0.0451</v>
      </c>
      <c r="O208" s="32" t="n">
        <f aca="false">M208*F208*(1+N208)</f>
        <v>0</v>
      </c>
      <c r="P208" s="33" t="n">
        <f aca="false">IF(VLOOKUP(H208,Fuel!$G$24:$I456,2,FALSE())="AB",O208/ABHEAT/28.174,O208/SASKHEAT/28.174)</f>
        <v>0</v>
      </c>
      <c r="Q208" s="34" t="n">
        <f aca="false">M208*F208*N208</f>
        <v>0</v>
      </c>
      <c r="R208" s="35" t="n">
        <f aca="false">IF(VLOOKUP(H208,Fuel!$G$24:$I597,2,FALSE())="AB",Q208/ABHEAT/28.174,Q208/SASKHEAT/28.174)</f>
        <v>0</v>
      </c>
    </row>
    <row r="209" customFormat="false" ht="12.75" hidden="false" customHeight="false" outlineLevel="0" collapsed="false">
      <c r="A209" s="1" t="s">
        <v>301</v>
      </c>
      <c r="B209" s="1" t="n">
        <v>19980401</v>
      </c>
      <c r="C209" s="1" t="n">
        <v>19981101</v>
      </c>
      <c r="D209" s="1" t="n">
        <v>20061031</v>
      </c>
      <c r="E209" s="1" t="s">
        <v>5</v>
      </c>
      <c r="F209" s="1" t="n">
        <v>11809</v>
      </c>
      <c r="G209" s="1" t="s">
        <v>302</v>
      </c>
      <c r="H209" s="1" t="s">
        <v>6</v>
      </c>
      <c r="I209" s="1" t="s">
        <v>40</v>
      </c>
      <c r="J209" s="28" t="n">
        <f aca="false">DATE(LEFT(B209,4),RIGHT(LEFT(B209,6),2),RIGHT(B209,2))</f>
        <v>35886</v>
      </c>
      <c r="K209" s="28" t="n">
        <f aca="false">DATE(LEFT(C209,4),RIGHT(LEFT(C209,6),2),RIGHT(C209,2))</f>
        <v>36100</v>
      </c>
      <c r="L209" s="29" t="n">
        <f aca="false">DATE(LEFT(D209,4),RIGHT(LEFT(D209,6),2),RIGHT(D209,2))</f>
        <v>39021</v>
      </c>
      <c r="M209" s="30" t="n">
        <f aca="false">VLOOKUP(H209,Fuel!$G$24:$I$35,3,FALSE())*(IF(L209&lt;$B$2,0,1))</f>
        <v>1</v>
      </c>
      <c r="N209" s="31" t="n">
        <f aca="false">VLOOKUP(I209,Fuel!$B$24:$D$43,3,FALSE())</f>
        <v>0.0451</v>
      </c>
      <c r="O209" s="32" t="n">
        <f aca="false">M209*F209*(1+N209)</f>
        <v>12341.5859</v>
      </c>
      <c r="P209" s="33" t="n">
        <f aca="false">IF(VLOOKUP(H209,Fuel!$G$24:$I634,2,FALSE())="AB",O209/ABHEAT/28.174,O209/SASKHEAT/28.174)</f>
        <v>11.5610653158783</v>
      </c>
      <c r="Q209" s="34" t="n">
        <f aca="false">M209*F209*N209</f>
        <v>532.5859</v>
      </c>
      <c r="R209" s="35" t="n">
        <f aca="false">IF(VLOOKUP(H209,Fuel!$G$24:$I612,2,FALSE())="AB",Q209/ABHEAT/28.174,Q209/SASKHEAT/28.174)</f>
        <v>0.4989034979869</v>
      </c>
    </row>
    <row r="210" customFormat="false" ht="12.75" hidden="false" customHeight="false" outlineLevel="0" collapsed="false">
      <c r="A210" s="1" t="s">
        <v>86</v>
      </c>
      <c r="B210" s="1" t="n">
        <v>19950928</v>
      </c>
      <c r="C210" s="1" t="n">
        <v>19961101</v>
      </c>
      <c r="D210" s="1" t="n">
        <v>20061031</v>
      </c>
      <c r="E210" s="1" t="s">
        <v>5</v>
      </c>
      <c r="F210" s="1" t="n">
        <v>1393</v>
      </c>
      <c r="G210" s="1" t="s">
        <v>303</v>
      </c>
      <c r="H210" s="1" t="s">
        <v>6</v>
      </c>
      <c r="I210" s="1" t="s">
        <v>40</v>
      </c>
      <c r="J210" s="28" t="n">
        <f aca="false">DATE(LEFT(B210,4),RIGHT(LEFT(B210,6),2),RIGHT(B210,2))</f>
        <v>34970</v>
      </c>
      <c r="K210" s="28" t="n">
        <f aca="false">DATE(LEFT(C210,4),RIGHT(LEFT(C210,6),2),RIGHT(C210,2))</f>
        <v>35370</v>
      </c>
      <c r="L210" s="29" t="n">
        <f aca="false">DATE(LEFT(D210,4),RIGHT(LEFT(D210,6),2),RIGHT(D210,2))</f>
        <v>39021</v>
      </c>
      <c r="M210" s="30" t="n">
        <f aca="false">VLOOKUP(H210,Fuel!$G$24:$I$35,3,FALSE())*(IF(L210&lt;$B$2,0,1))</f>
        <v>1</v>
      </c>
      <c r="N210" s="31" t="n">
        <f aca="false">VLOOKUP(I210,Fuel!$B$24:$D$43,3,FALSE())</f>
        <v>0.0451</v>
      </c>
      <c r="O210" s="32" t="n">
        <f aca="false">M210*F210*(1+N210)</f>
        <v>1455.8243</v>
      </c>
      <c r="P210" s="33" t="n">
        <f aca="false">IF(VLOOKUP(H210,Fuel!$G$24:$I478,2,FALSE())="AB",O210/ABHEAT/28.174,O210/SASKHEAT/28.174)</f>
        <v>1.36375340714865</v>
      </c>
      <c r="Q210" s="34" t="n">
        <f aca="false">M210*F210*N210</f>
        <v>62.8243</v>
      </c>
      <c r="R210" s="35" t="n">
        <f aca="false">IF(VLOOKUP(H210,Fuel!$G$24:$I625,2,FALSE())="AB",Q210/ABHEAT/28.174,Q210/SASKHEAT/28.174)</f>
        <v>0.0588510943090653</v>
      </c>
    </row>
    <row r="211" customFormat="false" ht="12.75" hidden="false" customHeight="false" outlineLevel="0" collapsed="false">
      <c r="A211" s="1" t="s">
        <v>304</v>
      </c>
      <c r="B211" s="1" t="n">
        <v>19980501</v>
      </c>
      <c r="C211" s="1" t="n">
        <v>19980501</v>
      </c>
      <c r="D211" s="1" t="n">
        <v>20061031</v>
      </c>
      <c r="E211" s="1" t="s">
        <v>5</v>
      </c>
      <c r="F211" s="1" t="n">
        <v>20266</v>
      </c>
      <c r="G211" s="1" t="s">
        <v>305</v>
      </c>
      <c r="H211" s="1" t="s">
        <v>6</v>
      </c>
      <c r="I211" s="1" t="s">
        <v>62</v>
      </c>
      <c r="J211" s="28" t="n">
        <f aca="false">DATE(LEFT(B211,4),RIGHT(LEFT(B211,6),2),RIGHT(B211,2))</f>
        <v>35916</v>
      </c>
      <c r="K211" s="28" t="n">
        <f aca="false">DATE(LEFT(C211,4),RIGHT(LEFT(C211,6),2),RIGHT(C211,2))</f>
        <v>35916</v>
      </c>
      <c r="L211" s="29" t="n">
        <f aca="false">DATE(LEFT(D211,4),RIGHT(LEFT(D211,6),2),RIGHT(D211,2))</f>
        <v>39021</v>
      </c>
      <c r="M211" s="30" t="n">
        <f aca="false">VLOOKUP(H211,Fuel!$G$24:$I$35,3,FALSE())*(IF(L211&lt;$B$2,0,1))</f>
        <v>1</v>
      </c>
      <c r="N211" s="31" t="n">
        <f aca="false">VLOOKUP(I211,Fuel!$B$24:$D$43,3,FALSE())</f>
        <v>0.0508</v>
      </c>
      <c r="O211" s="32" t="n">
        <f aca="false">M211*F211*(1+N211)</f>
        <v>21295.5128</v>
      </c>
      <c r="P211" s="33" t="n">
        <f aca="false">IF(VLOOKUP(H211,Fuel!$G$24:$I600,2,FALSE())="AB",O211/ABHEAT/28.174,O211/SASKHEAT/28.174)</f>
        <v>19.9487178074838</v>
      </c>
      <c r="Q211" s="34" t="n">
        <f aca="false">M211*F211*N211</f>
        <v>1029.5128</v>
      </c>
      <c r="R211" s="35" t="n">
        <f aca="false">IF(VLOOKUP(H211,Fuel!$G$24:$I634,2,FALSE())="AB",Q211/ABHEAT/28.174,Q211/SASKHEAT/28.174)</f>
        <v>0.964403182927464</v>
      </c>
    </row>
    <row r="212" customFormat="false" ht="12.75" hidden="false" customHeight="false" outlineLevel="0" collapsed="false">
      <c r="A212" s="1" t="s">
        <v>306</v>
      </c>
      <c r="B212" s="1" t="n">
        <v>19910724</v>
      </c>
      <c r="C212" s="1" t="n">
        <v>19920125</v>
      </c>
      <c r="D212" s="1" t="n">
        <v>20061031</v>
      </c>
      <c r="E212" s="1" t="s">
        <v>5</v>
      </c>
      <c r="F212" s="1" t="n">
        <v>39813</v>
      </c>
      <c r="G212" s="1" t="s">
        <v>307</v>
      </c>
      <c r="H212" s="1" t="s">
        <v>6</v>
      </c>
      <c r="I212" s="1" t="s">
        <v>62</v>
      </c>
      <c r="J212" s="28" t="n">
        <f aca="false">DATE(LEFT(B212,4),RIGHT(LEFT(B212,6),2),RIGHT(B212,2))</f>
        <v>33443</v>
      </c>
      <c r="K212" s="28" t="n">
        <f aca="false">DATE(LEFT(C212,4),RIGHT(LEFT(C212,6),2),RIGHT(C212,2))</f>
        <v>33628</v>
      </c>
      <c r="L212" s="29" t="n">
        <f aca="false">DATE(LEFT(D212,4),RIGHT(LEFT(D212,6),2),RIGHT(D212,2))</f>
        <v>39021</v>
      </c>
      <c r="M212" s="30" t="n">
        <f aca="false">VLOOKUP(H212,Fuel!$G$24:$I$35,3,FALSE())*(IF(L212&lt;$B$2,0,1))</f>
        <v>1</v>
      </c>
      <c r="N212" s="31" t="n">
        <f aca="false">VLOOKUP(I212,Fuel!$B$24:$D$43,3,FALSE())</f>
        <v>0.0508</v>
      </c>
      <c r="O212" s="32" t="n">
        <f aca="false">M212*F212*(1+N212)</f>
        <v>41835.5004</v>
      </c>
      <c r="P212" s="33" t="n">
        <f aca="false">IF(VLOOKUP(H212,Fuel!$G$24:$I800,2,FALSE())="AB",O212/ABHEAT/28.174,O212/SASKHEAT/28.174)</f>
        <v>39.1896921972444</v>
      </c>
      <c r="Q212" s="34" t="n">
        <f aca="false">M212*F212*N212</f>
        <v>2022.5004</v>
      </c>
      <c r="R212" s="35" t="n">
        <f aca="false">IF(VLOOKUP(H212,Fuel!$G$24:$I653,2,FALSE())="AB",Q212/ABHEAT/28.174,Q212/SASKHEAT/28.174)</f>
        <v>1.89459113401219</v>
      </c>
    </row>
    <row r="213" customFormat="false" ht="12.75" hidden="false" customHeight="false" outlineLevel="0" collapsed="false">
      <c r="A213" s="1" t="s">
        <v>236</v>
      </c>
      <c r="B213" s="1" t="n">
        <v>19970613</v>
      </c>
      <c r="C213" s="1" t="n">
        <v>19970616</v>
      </c>
      <c r="D213" s="1" t="n">
        <v>20061031</v>
      </c>
      <c r="E213" s="1" t="s">
        <v>5</v>
      </c>
      <c r="F213" s="1" t="n">
        <v>24794</v>
      </c>
      <c r="G213" s="1" t="s">
        <v>308</v>
      </c>
      <c r="H213" s="1" t="s">
        <v>6</v>
      </c>
      <c r="I213" s="1" t="s">
        <v>62</v>
      </c>
      <c r="J213" s="28" t="n">
        <f aca="false">DATE(LEFT(B213,4),RIGHT(LEFT(B213,6),2),RIGHT(B213,2))</f>
        <v>35594</v>
      </c>
      <c r="K213" s="28" t="n">
        <f aca="false">DATE(LEFT(C213,4),RIGHT(LEFT(C213,6),2),RIGHT(C213,2))</f>
        <v>35597</v>
      </c>
      <c r="L213" s="29" t="n">
        <f aca="false">DATE(LEFT(D213,4),RIGHT(LEFT(D213,6),2),RIGHT(D213,2))</f>
        <v>39021</v>
      </c>
      <c r="M213" s="30" t="n">
        <f aca="false">VLOOKUP(H213,Fuel!$G$24:$I$35,3,FALSE())*(IF(L213&lt;$B$2,0,1))</f>
        <v>1</v>
      </c>
      <c r="N213" s="31" t="n">
        <f aca="false">VLOOKUP(I213,Fuel!$B$24:$D$43,3,FALSE())</f>
        <v>0.0508</v>
      </c>
      <c r="O213" s="32" t="n">
        <f aca="false">M213*F213*(1+N213)</f>
        <v>26053.5352</v>
      </c>
      <c r="P213" s="33" t="n">
        <f aca="false">IF(VLOOKUP(H213,Fuel!$G$24:$I455,2,FALSE())="AB",O213/ABHEAT/28.174,O213/SASKHEAT/28.174)</f>
        <v>24.4058279541476</v>
      </c>
      <c r="Q213" s="34" t="n">
        <f aca="false">M213*F213*N213</f>
        <v>1259.5352</v>
      </c>
      <c r="R213" s="35" t="n">
        <f aca="false">IF(VLOOKUP(H213,Fuel!$G$24:$I674,2,FALSE())="AB",Q213/ABHEAT/28.174,Q213/SASKHEAT/28.174)</f>
        <v>1.17987824521383</v>
      </c>
    </row>
    <row r="214" customFormat="false" ht="12.75" hidden="false" customHeight="false" outlineLevel="0" collapsed="false">
      <c r="A214" s="1" t="s">
        <v>236</v>
      </c>
      <c r="B214" s="1" t="n">
        <v>19970613</v>
      </c>
      <c r="C214" s="1" t="n">
        <v>19970616</v>
      </c>
      <c r="D214" s="1" t="n">
        <v>20061031</v>
      </c>
      <c r="E214" s="1" t="s">
        <v>5</v>
      </c>
      <c r="F214" s="1" t="n">
        <v>12935</v>
      </c>
      <c r="G214" s="1" t="s">
        <v>309</v>
      </c>
      <c r="H214" s="1" t="s">
        <v>6</v>
      </c>
      <c r="I214" s="1" t="s">
        <v>62</v>
      </c>
      <c r="J214" s="28" t="n">
        <f aca="false">DATE(LEFT(B214,4),RIGHT(LEFT(B214,6),2),RIGHT(B214,2))</f>
        <v>35594</v>
      </c>
      <c r="K214" s="28" t="n">
        <f aca="false">DATE(LEFT(C214,4),RIGHT(LEFT(C214,6),2),RIGHT(C214,2))</f>
        <v>35597</v>
      </c>
      <c r="L214" s="29" t="n">
        <f aca="false">DATE(LEFT(D214,4),RIGHT(LEFT(D214,6),2),RIGHT(D214,2))</f>
        <v>39021</v>
      </c>
      <c r="M214" s="30" t="n">
        <f aca="false">VLOOKUP(H214,Fuel!$G$24:$I$35,3,FALSE())*(IF(L214&lt;$B$2,0,1))</f>
        <v>1</v>
      </c>
      <c r="N214" s="31" t="n">
        <f aca="false">VLOOKUP(I214,Fuel!$B$24:$D$43,3,FALSE())</f>
        <v>0.0508</v>
      </c>
      <c r="O214" s="32" t="n">
        <f aca="false">M214*F214*(1+N214)</f>
        <v>13592.098</v>
      </c>
      <c r="P214" s="33" t="n">
        <f aca="false">IF(VLOOKUP(H214,Fuel!$G$24:$I861,2,FALSE())="AB",O214/ABHEAT/28.174,O214/SASKHEAT/28.174)</f>
        <v>12.7324911102242</v>
      </c>
      <c r="Q214" s="34" t="n">
        <f aca="false">M214*F214*N214</f>
        <v>657.098</v>
      </c>
      <c r="R214" s="35" t="n">
        <f aca="false">IF(VLOOKUP(H214,Fuel!$G$24:$I675,2,FALSE())="AB",Q214/ABHEAT/28.174,Q214/SASKHEAT/28.174)</f>
        <v>0.615541062428044</v>
      </c>
    </row>
    <row r="215" customFormat="false" ht="12.75" hidden="false" customHeight="false" outlineLevel="0" collapsed="false">
      <c r="A215" s="1" t="s">
        <v>310</v>
      </c>
      <c r="B215" s="1" t="n">
        <v>19990309</v>
      </c>
      <c r="C215" s="1" t="n">
        <v>19990310</v>
      </c>
      <c r="D215" s="1" t="n">
        <v>20061031</v>
      </c>
      <c r="E215" s="1" t="s">
        <v>5</v>
      </c>
      <c r="F215" s="1" t="n">
        <v>6445</v>
      </c>
      <c r="G215" s="1" t="s">
        <v>311</v>
      </c>
      <c r="H215" s="1" t="s">
        <v>6</v>
      </c>
      <c r="I215" s="1" t="s">
        <v>207</v>
      </c>
      <c r="J215" s="28" t="n">
        <f aca="false">DATE(LEFT(B215,4),RIGHT(LEFT(B215,6),2),RIGHT(B215,2))</f>
        <v>36228</v>
      </c>
      <c r="K215" s="28" t="n">
        <f aca="false">DATE(LEFT(C215,4),RIGHT(LEFT(C215,6),2),RIGHT(C215,2))</f>
        <v>36229</v>
      </c>
      <c r="L215" s="29" t="n">
        <f aca="false">DATE(LEFT(D215,4),RIGHT(LEFT(D215,6),2),RIGHT(D215,2))</f>
        <v>39021</v>
      </c>
      <c r="M215" s="30" t="n">
        <f aca="false">VLOOKUP(H215,Fuel!$G$24:$I$35,3,FALSE())*(IF(L215&lt;$B$2,0,1))</f>
        <v>1</v>
      </c>
      <c r="N215" s="31" t="n">
        <f aca="false">VLOOKUP(I215,Fuel!$B$24:$D$43,3,FALSE())</f>
        <v>0.0524</v>
      </c>
      <c r="O215" s="32" t="n">
        <f aca="false">M215*F215*(1+N215)</f>
        <v>6782.718</v>
      </c>
      <c r="P215" s="33" t="n">
        <f aca="false">IF(VLOOKUP(H215,Fuel!$G$24:$I670,2,FALSE())="AB",O215/ABHEAT/28.174,O215/SASKHEAT/28.174)</f>
        <v>6.35375764934579</v>
      </c>
      <c r="Q215" s="34" t="n">
        <f aca="false">M215*F215*N215</f>
        <v>337.718</v>
      </c>
      <c r="R215" s="35" t="n">
        <f aca="false">IF(VLOOKUP(H215,Fuel!$G$24:$I680,2,FALSE())="AB",Q215/ABHEAT/28.174,Q215/SASKHEAT/28.174)</f>
        <v>0.316359654908513</v>
      </c>
    </row>
    <row r="216" customFormat="false" ht="12.75" hidden="false" customHeight="false" outlineLevel="0" collapsed="false">
      <c r="A216" s="1" t="s">
        <v>103</v>
      </c>
      <c r="B216" s="1" t="n">
        <v>19990324</v>
      </c>
      <c r="C216" s="1" t="n">
        <v>19990401</v>
      </c>
      <c r="D216" s="1" t="n">
        <v>20061031</v>
      </c>
      <c r="E216" s="1" t="s">
        <v>5</v>
      </c>
      <c r="F216" s="1" t="n">
        <v>7764</v>
      </c>
      <c r="G216" s="1" t="s">
        <v>312</v>
      </c>
      <c r="H216" s="1" t="s">
        <v>6</v>
      </c>
      <c r="I216" s="1" t="s">
        <v>73</v>
      </c>
      <c r="J216" s="28" t="n">
        <f aca="false">DATE(LEFT(B216,4),RIGHT(LEFT(B216,6),2),RIGHT(B216,2))</f>
        <v>36243</v>
      </c>
      <c r="K216" s="28" t="n">
        <f aca="false">DATE(LEFT(C216,4),RIGHT(LEFT(C216,6),2),RIGHT(C216,2))</f>
        <v>36251</v>
      </c>
      <c r="L216" s="29" t="n">
        <f aca="false">DATE(LEFT(D216,4),RIGHT(LEFT(D216,6),2),RIGHT(D216,2))</f>
        <v>39021</v>
      </c>
      <c r="M216" s="30" t="n">
        <f aca="false">VLOOKUP(H216,Fuel!$G$24:$I$35,3,FALSE())*(IF(L216&lt;$B$2,0,1))</f>
        <v>1</v>
      </c>
      <c r="N216" s="31" t="n">
        <f aca="false">VLOOKUP(I216,Fuel!$B$24:$D$43,3,FALSE())</f>
        <v>0.0168</v>
      </c>
      <c r="O216" s="32" t="n">
        <f aca="false">M216*F216*(1+N216)</f>
        <v>7894.4352</v>
      </c>
      <c r="P216" s="33" t="n">
        <f aca="false">IF(VLOOKUP(H216,Fuel!$G$24:$I563,2,FALSE())="AB",O216/ABHEAT/28.174,O216/SASKHEAT/28.174)</f>
        <v>7.39516636830024</v>
      </c>
      <c r="Q216" s="34" t="n">
        <f aca="false">M216*F216*N216</f>
        <v>130.4352</v>
      </c>
      <c r="R216" s="35" t="n">
        <f aca="false">IF(VLOOKUP(H216,Fuel!$G$24:$I686,2,FALSE())="AB",Q216/ABHEAT/28.174,Q216/SASKHEAT/28.174)</f>
        <v>0.122186069027777</v>
      </c>
    </row>
    <row r="217" customFormat="false" ht="12.75" hidden="false" customHeight="false" outlineLevel="0" collapsed="false">
      <c r="A217" s="1" t="s">
        <v>313</v>
      </c>
      <c r="B217" s="1" t="n">
        <v>19991101</v>
      </c>
      <c r="C217" s="1" t="n">
        <v>19991101</v>
      </c>
      <c r="D217" s="1" t="n">
        <v>20061031</v>
      </c>
      <c r="E217" s="1" t="s">
        <v>5</v>
      </c>
      <c r="F217" s="1" t="n">
        <v>2129</v>
      </c>
      <c r="G217" s="1" t="s">
        <v>72</v>
      </c>
      <c r="H217" s="1" t="s">
        <v>6</v>
      </c>
      <c r="I217" s="1" t="s">
        <v>62</v>
      </c>
      <c r="J217" s="28" t="n">
        <f aca="false">DATE(LEFT(B217,4),RIGHT(LEFT(B217,6),2),RIGHT(B217,2))</f>
        <v>36465</v>
      </c>
      <c r="K217" s="28" t="n">
        <f aca="false">DATE(LEFT(C217,4),RIGHT(LEFT(C217,6),2),RIGHT(C217,2))</f>
        <v>36465</v>
      </c>
      <c r="L217" s="29" t="n">
        <f aca="false">DATE(LEFT(D217,4),RIGHT(LEFT(D217,6),2),RIGHT(D217,2))</f>
        <v>39021</v>
      </c>
      <c r="M217" s="30" t="n">
        <f aca="false">VLOOKUP(H217,Fuel!$G$24:$I$35,3,FALSE())*(IF(L217&lt;$B$2,0,1))</f>
        <v>1</v>
      </c>
      <c r="N217" s="31" t="n">
        <f aca="false">VLOOKUP(I217,Fuel!$B$24:$D$43,3,FALSE())</f>
        <v>0.0508</v>
      </c>
      <c r="O217" s="32" t="n">
        <f aca="false">M217*F217*(1+N217)</f>
        <v>2237.1532</v>
      </c>
      <c r="P217" s="33" t="n">
        <f aca="false">IF(VLOOKUP(H217,Fuel!$G$24:$I763,2,FALSE())="AB",O217/ABHEAT/28.174,O217/SASKHEAT/28.174)</f>
        <v>2.09566861798742</v>
      </c>
      <c r="Q217" s="34" t="n">
        <f aca="false">M217*F217*N217</f>
        <v>108.1532</v>
      </c>
      <c r="R217" s="35" t="n">
        <f aca="false">IF(VLOOKUP(H217,Fuel!$G$24:$I690,2,FALSE())="AB",Q217/ABHEAT/28.174,Q217/SASKHEAT/28.174)</f>
        <v>0.101313252563534</v>
      </c>
    </row>
    <row r="218" customFormat="false" ht="12.75" hidden="false" customHeight="false" outlineLevel="0" collapsed="false">
      <c r="A218" s="1" t="s">
        <v>51</v>
      </c>
      <c r="B218" s="1" t="n">
        <v>19990801</v>
      </c>
      <c r="C218" s="1" t="n">
        <v>19990801</v>
      </c>
      <c r="D218" s="1" t="n">
        <v>20061031</v>
      </c>
      <c r="E218" s="1" t="s">
        <v>5</v>
      </c>
      <c r="F218" s="1" t="n">
        <v>10675</v>
      </c>
      <c r="G218" s="1" t="s">
        <v>314</v>
      </c>
      <c r="H218" s="1" t="s">
        <v>6</v>
      </c>
      <c r="I218" s="1" t="s">
        <v>62</v>
      </c>
      <c r="J218" s="28" t="n">
        <f aca="false">DATE(LEFT(B218,4),RIGHT(LEFT(B218,6),2),RIGHT(B218,2))</f>
        <v>36373</v>
      </c>
      <c r="K218" s="28" t="n">
        <f aca="false">DATE(LEFT(C218,4),RIGHT(LEFT(C218,6),2),RIGHT(C218,2))</f>
        <v>36373</v>
      </c>
      <c r="L218" s="29" t="n">
        <f aca="false">DATE(LEFT(D218,4),RIGHT(LEFT(D218,6),2),RIGHT(D218,2))</f>
        <v>39021</v>
      </c>
      <c r="M218" s="30" t="n">
        <f aca="false">VLOOKUP(H218,Fuel!$G$24:$I$35,3,FALSE())*(IF(L218&lt;$B$2,0,1))</f>
        <v>1</v>
      </c>
      <c r="N218" s="31" t="n">
        <f aca="false">VLOOKUP(I218,Fuel!$B$24:$D$43,3,FALSE())</f>
        <v>0.0508</v>
      </c>
      <c r="O218" s="32" t="n">
        <f aca="false">M218*F218*(1+N218)</f>
        <v>11217.29</v>
      </c>
      <c r="P218" s="33" t="n">
        <f aca="false">IF(VLOOKUP(H218,Fuel!$G$24:$I606,2,FALSE())="AB",O218/ABHEAT/28.174,O218/SASKHEAT/28.174)</f>
        <v>10.507873413347</v>
      </c>
      <c r="Q218" s="34" t="n">
        <f aca="false">M218*F218*N218</f>
        <v>542.29</v>
      </c>
      <c r="R218" s="35" t="n">
        <f aca="false">IF(VLOOKUP(H218,Fuel!$G$24:$I698,2,FALSE())="AB",Q218/ABHEAT/28.174,Q218/SASKHEAT/28.174)</f>
        <v>0.507993880279812</v>
      </c>
    </row>
    <row r="219" customFormat="false" ht="12.75" hidden="false" customHeight="false" outlineLevel="0" collapsed="false">
      <c r="A219" s="1" t="s">
        <v>54</v>
      </c>
      <c r="B219" s="1" t="n">
        <v>19951219</v>
      </c>
      <c r="C219" s="1" t="n">
        <v>19960401</v>
      </c>
      <c r="D219" s="1" t="n">
        <v>20061031</v>
      </c>
      <c r="E219" s="1" t="s">
        <v>5</v>
      </c>
      <c r="F219" s="1" t="n">
        <v>3241</v>
      </c>
      <c r="G219" s="1" t="s">
        <v>315</v>
      </c>
      <c r="H219" s="1" t="s">
        <v>6</v>
      </c>
      <c r="I219" s="1" t="s">
        <v>176</v>
      </c>
      <c r="J219" s="28" t="n">
        <f aca="false">DATE(LEFT(B219,4),RIGHT(LEFT(B219,6),2),RIGHT(B219,2))</f>
        <v>35052</v>
      </c>
      <c r="K219" s="28" t="n">
        <f aca="false">DATE(LEFT(C219,4),RIGHT(LEFT(C219,6),2),RIGHT(C219,2))</f>
        <v>35156</v>
      </c>
      <c r="L219" s="29" t="n">
        <f aca="false">DATE(LEFT(D219,4),RIGHT(LEFT(D219,6),2),RIGHT(D219,2))</f>
        <v>39021</v>
      </c>
      <c r="M219" s="30" t="n">
        <f aca="false">VLOOKUP(H219,Fuel!$G$24:$I$35,3,FALSE())*(IF(L219&lt;$B$2,0,1))</f>
        <v>1</v>
      </c>
      <c r="N219" s="31" t="n">
        <f aca="false">VLOOKUP(I219,Fuel!$B$24:$D$43,3,FALSE())</f>
        <v>0.0467</v>
      </c>
      <c r="O219" s="32" t="n">
        <f aca="false">M219*F219*(1+N219)</f>
        <v>3392.3547</v>
      </c>
      <c r="P219" s="33" t="n">
        <f aca="false">IF(VLOOKUP(H219,Fuel!$G$24:$I473,2,FALSE())="AB",O219/ABHEAT/28.174,O219/SASKHEAT/28.174)</f>
        <v>3.1778115534833</v>
      </c>
      <c r="Q219" s="34" t="n">
        <f aca="false">M219*F219*N219</f>
        <v>151.3547</v>
      </c>
      <c r="R219" s="35" t="n">
        <f aca="false">IF(VLOOKUP(H219,Fuel!$G$24:$I711,2,FALSE())="AB",Q219/ABHEAT/28.174,Q219/SASKHEAT/28.174)</f>
        <v>0.141782554263562</v>
      </c>
    </row>
    <row r="220" customFormat="false" ht="12.75" hidden="false" customHeight="false" outlineLevel="0" collapsed="false">
      <c r="A220" s="1" t="s">
        <v>54</v>
      </c>
      <c r="B220" s="1" t="n">
        <v>19980701</v>
      </c>
      <c r="C220" s="1" t="n">
        <v>19980701</v>
      </c>
      <c r="D220" s="1" t="n">
        <v>20061031</v>
      </c>
      <c r="E220" s="1" t="s">
        <v>5</v>
      </c>
      <c r="F220" s="1" t="n">
        <v>15195</v>
      </c>
      <c r="G220" s="1" t="s">
        <v>316</v>
      </c>
      <c r="H220" s="1" t="s">
        <v>6</v>
      </c>
      <c r="I220" s="1" t="s">
        <v>122</v>
      </c>
      <c r="J220" s="28" t="n">
        <f aca="false">DATE(LEFT(B220,4),RIGHT(LEFT(B220,6),2),RIGHT(B220,2))</f>
        <v>35977</v>
      </c>
      <c r="K220" s="28" t="n">
        <f aca="false">DATE(LEFT(C220,4),RIGHT(LEFT(C220,6),2),RIGHT(C220,2))</f>
        <v>35977</v>
      </c>
      <c r="L220" s="29" t="n">
        <f aca="false">DATE(LEFT(D220,4),RIGHT(LEFT(D220,6),2),RIGHT(D220,2))</f>
        <v>39021</v>
      </c>
      <c r="M220" s="30" t="n">
        <f aca="false">VLOOKUP(H220,Fuel!$G$24:$I$35,3,FALSE())*(IF(L220&lt;$B$2,0,1))</f>
        <v>1</v>
      </c>
      <c r="N220" s="31" t="n">
        <f aca="false">VLOOKUP(I220,Fuel!$B$24:$D$43,3,FALSE())</f>
        <v>0.0506</v>
      </c>
      <c r="O220" s="32" t="n">
        <f aca="false">M220*F220*(1+N220)</f>
        <v>15963.867</v>
      </c>
      <c r="P220" s="33" t="n">
        <f aca="false">IF(VLOOKUP(H220,Fuel!$G$24:$I738,2,FALSE())="AB",O220/ABHEAT/28.174,O220/SASKHEAT/28.174)</f>
        <v>14.9542620029889</v>
      </c>
      <c r="Q220" s="34" t="n">
        <f aca="false">M220*F220*N220</f>
        <v>768.867</v>
      </c>
      <c r="R220" s="35" t="n">
        <f aca="false">IF(VLOOKUP(H220,Fuel!$G$24:$I716,2,FALSE())="AB",Q220/ABHEAT/28.174,Q220/SASKHEAT/28.174)</f>
        <v>0.720241440463771</v>
      </c>
    </row>
    <row r="221" customFormat="false" ht="12.75" hidden="false" customHeight="false" outlineLevel="0" collapsed="false">
      <c r="A221" s="1" t="s">
        <v>54</v>
      </c>
      <c r="B221" s="1" t="n">
        <v>19980701</v>
      </c>
      <c r="C221" s="1" t="n">
        <v>19980701</v>
      </c>
      <c r="D221" s="1" t="n">
        <v>20061031</v>
      </c>
      <c r="E221" s="1" t="s">
        <v>5</v>
      </c>
      <c r="F221" s="1" t="n">
        <v>15159</v>
      </c>
      <c r="G221" s="1" t="s">
        <v>72</v>
      </c>
      <c r="H221" s="1" t="s">
        <v>6</v>
      </c>
      <c r="I221" s="1" t="s">
        <v>73</v>
      </c>
      <c r="J221" s="28" t="n">
        <f aca="false">DATE(LEFT(B221,4),RIGHT(LEFT(B221,6),2),RIGHT(B221,2))</f>
        <v>35977</v>
      </c>
      <c r="K221" s="28" t="n">
        <f aca="false">DATE(LEFT(C221,4),RIGHT(LEFT(C221,6),2),RIGHT(C221,2))</f>
        <v>35977</v>
      </c>
      <c r="L221" s="29" t="n">
        <f aca="false">DATE(LEFT(D221,4),RIGHT(LEFT(D221,6),2),RIGHT(D221,2))</f>
        <v>39021</v>
      </c>
      <c r="M221" s="30" t="n">
        <f aca="false">VLOOKUP(H221,Fuel!$G$24:$I$35,3,FALSE())*(IF(L221&lt;$B$2,0,1))</f>
        <v>1</v>
      </c>
      <c r="N221" s="31" t="n">
        <f aca="false">VLOOKUP(I221,Fuel!$B$24:$D$43,3,FALSE())</f>
        <v>0.0168</v>
      </c>
      <c r="O221" s="32" t="n">
        <f aca="false">M221*F221*(1+N221)</f>
        <v>15413.6712</v>
      </c>
      <c r="P221" s="33" t="n">
        <f aca="false">IF(VLOOKUP(H221,Fuel!$G$24:$I735,2,FALSE())="AB",O221/ABHEAT/28.174,O221/SASKHEAT/28.174)</f>
        <v>14.4388623102864</v>
      </c>
      <c r="Q221" s="34" t="n">
        <f aca="false">M221*F221*N221</f>
        <v>254.6712</v>
      </c>
      <c r="R221" s="35" t="n">
        <f aca="false">IF(VLOOKUP(H221,Fuel!$G$24:$I717,2,FALSE())="AB",Q221/ABHEAT/28.174,Q221/SASKHEAT/28.174)</f>
        <v>0.238564994898516</v>
      </c>
    </row>
    <row r="222" customFormat="false" ht="12.75" hidden="false" customHeight="false" outlineLevel="0" collapsed="false">
      <c r="A222" s="1" t="s">
        <v>54</v>
      </c>
      <c r="B222" s="1" t="n">
        <v>19900418</v>
      </c>
      <c r="C222" s="1" t="n">
        <v>19900501</v>
      </c>
      <c r="D222" s="1" t="n">
        <v>20061031</v>
      </c>
      <c r="E222" s="1" t="s">
        <v>5</v>
      </c>
      <c r="F222" s="1" t="n">
        <v>16032</v>
      </c>
      <c r="G222" s="1" t="s">
        <v>317</v>
      </c>
      <c r="H222" s="1" t="s">
        <v>6</v>
      </c>
      <c r="I222" s="1" t="s">
        <v>73</v>
      </c>
      <c r="J222" s="28" t="n">
        <f aca="false">DATE(LEFT(B222,4),RIGHT(LEFT(B222,6),2),RIGHT(B222,2))</f>
        <v>32981</v>
      </c>
      <c r="K222" s="28" t="n">
        <f aca="false">DATE(LEFT(C222,4),RIGHT(LEFT(C222,6),2),RIGHT(C222,2))</f>
        <v>32994</v>
      </c>
      <c r="L222" s="29" t="n">
        <f aca="false">DATE(LEFT(D222,4),RIGHT(LEFT(D222,6),2),RIGHT(D222,2))</f>
        <v>39021</v>
      </c>
      <c r="M222" s="30" t="n">
        <f aca="false">VLOOKUP(H222,Fuel!$G$24:$I$35,3,FALSE())*(IF(L222&lt;$B$2,0,1))</f>
        <v>1</v>
      </c>
      <c r="N222" s="31" t="n">
        <f aca="false">VLOOKUP(I222,Fuel!$B$24:$D$43,3,FALSE())</f>
        <v>0.0168</v>
      </c>
      <c r="O222" s="32" t="n">
        <f aca="false">M222*F222*(1+N222)</f>
        <v>16301.3376</v>
      </c>
      <c r="P222" s="33" t="n">
        <f aca="false">IF(VLOOKUP(H222,Fuel!$G$24:$I754,2,FALSE())="AB",O222/ABHEAT/28.174,O222/SASKHEAT/28.174)</f>
        <v>15.270389904249</v>
      </c>
      <c r="Q222" s="34" t="n">
        <f aca="false">M222*F222*N222</f>
        <v>269.3376</v>
      </c>
      <c r="R222" s="35" t="n">
        <f aca="false">IF(VLOOKUP(H222,Fuel!$G$24:$I727,2,FALSE())="AB",Q222/ABHEAT/28.174,Q222/SASKHEAT/28.174)</f>
        <v>0.252303845782242</v>
      </c>
    </row>
    <row r="223" customFormat="false" ht="12.75" hidden="false" customHeight="false" outlineLevel="0" collapsed="false">
      <c r="A223" s="1" t="s">
        <v>318</v>
      </c>
      <c r="B223" s="1" t="n">
        <v>19881227</v>
      </c>
      <c r="C223" s="1" t="n">
        <v>19901213</v>
      </c>
      <c r="D223" s="1" t="n">
        <v>20061031</v>
      </c>
      <c r="E223" s="1" t="s">
        <v>5</v>
      </c>
      <c r="F223" s="1" t="n">
        <v>12873</v>
      </c>
      <c r="G223" s="1" t="s">
        <v>284</v>
      </c>
      <c r="H223" s="1" t="s">
        <v>6</v>
      </c>
      <c r="I223" s="1" t="s">
        <v>176</v>
      </c>
      <c r="J223" s="28" t="n">
        <f aca="false">DATE(LEFT(B223,4),RIGHT(LEFT(B223,6),2),RIGHT(B223,2))</f>
        <v>32504</v>
      </c>
      <c r="K223" s="28" t="n">
        <f aca="false">DATE(LEFT(C223,4),RIGHT(LEFT(C223,6),2),RIGHT(C223,2))</f>
        <v>33220</v>
      </c>
      <c r="L223" s="29" t="n">
        <f aca="false">DATE(LEFT(D223,4),RIGHT(LEFT(D223,6),2),RIGHT(D223,2))</f>
        <v>39021</v>
      </c>
      <c r="M223" s="30" t="n">
        <f aca="false">VLOOKUP(H223,Fuel!$G$24:$I$35,3,FALSE())*(IF(L223&lt;$B$2,0,1))</f>
        <v>1</v>
      </c>
      <c r="N223" s="31" t="n">
        <f aca="false">VLOOKUP(I223,Fuel!$B$24:$D$43,3,FALSE())</f>
        <v>0.0467</v>
      </c>
      <c r="O223" s="32" t="n">
        <f aca="false">M223*F223*(1+N223)</f>
        <v>13474.1691</v>
      </c>
      <c r="P223" s="33" t="n">
        <f aca="false">IF(VLOOKUP(H223,Fuel!$G$24:$I773,2,FALSE())="AB",O223/ABHEAT/28.174,O223/SASKHEAT/28.174)</f>
        <v>12.6220204035762</v>
      </c>
      <c r="Q223" s="34" t="n">
        <f aca="false">M223*F223*N223</f>
        <v>601.1691</v>
      </c>
      <c r="R223" s="35" t="n">
        <f aca="false">IF(VLOOKUP(H223,Fuel!$G$24:$I730,2,FALSE())="AB",Q223/ABHEAT/28.174,Q223/SASKHEAT/28.174)</f>
        <v>0.563149281405378</v>
      </c>
    </row>
    <row r="224" customFormat="false" ht="12.75" hidden="false" customHeight="false" outlineLevel="0" collapsed="false">
      <c r="A224" s="1" t="s">
        <v>319</v>
      </c>
      <c r="B224" s="1" t="n">
        <v>19970901</v>
      </c>
      <c r="C224" s="1" t="n">
        <v>19971101</v>
      </c>
      <c r="D224" s="1" t="n">
        <v>20061031</v>
      </c>
      <c r="E224" s="1" t="s">
        <v>5</v>
      </c>
      <c r="F224" s="1" t="n">
        <v>10675</v>
      </c>
      <c r="G224" s="1" t="s">
        <v>72</v>
      </c>
      <c r="H224" s="1" t="s">
        <v>6</v>
      </c>
      <c r="I224" s="1" t="s">
        <v>62</v>
      </c>
      <c r="J224" s="28" t="n">
        <f aca="false">DATE(LEFT(B224,4),RIGHT(LEFT(B224,6),2),RIGHT(B224,2))</f>
        <v>35674</v>
      </c>
      <c r="K224" s="28" t="n">
        <f aca="false">DATE(LEFT(C224,4),RIGHT(LEFT(C224,6),2),RIGHT(C224,2))</f>
        <v>35735</v>
      </c>
      <c r="L224" s="29" t="n">
        <f aca="false">DATE(LEFT(D224,4),RIGHT(LEFT(D224,6),2),RIGHT(D224,2))</f>
        <v>39021</v>
      </c>
      <c r="M224" s="30" t="n">
        <f aca="false">VLOOKUP(H224,Fuel!$G$24:$I$35,3,FALSE())*(IF(L224&lt;$B$2,0,1))</f>
        <v>1</v>
      </c>
      <c r="N224" s="31" t="n">
        <f aca="false">VLOOKUP(I224,Fuel!$B$24:$D$43,3,FALSE())</f>
        <v>0.0508</v>
      </c>
      <c r="O224" s="32" t="n">
        <f aca="false">M224*F224*(1+N224)</f>
        <v>11217.29</v>
      </c>
      <c r="P224" s="33" t="n">
        <f aca="false">IF(VLOOKUP(H224,Fuel!$G$24:$I691,2,FALSE())="AB",O224/ABHEAT/28.174,O224/SASKHEAT/28.174)</f>
        <v>10.507873413347</v>
      </c>
      <c r="Q224" s="34" t="n">
        <f aca="false">M224*F224*N224</f>
        <v>542.29</v>
      </c>
      <c r="R224" s="35" t="n">
        <f aca="false">IF(VLOOKUP(H224,Fuel!$G$24:$I764,2,FALSE())="AB",Q224/ABHEAT/28.174,Q224/SASKHEAT/28.174)</f>
        <v>0.507993880279812</v>
      </c>
    </row>
    <row r="225" customFormat="false" ht="12.75" hidden="false" customHeight="false" outlineLevel="0" collapsed="false">
      <c r="A225" s="1" t="s">
        <v>63</v>
      </c>
      <c r="B225" s="1" t="n">
        <v>19910531</v>
      </c>
      <c r="C225" s="1" t="n">
        <v>19920125</v>
      </c>
      <c r="D225" s="1" t="n">
        <v>20061031</v>
      </c>
      <c r="E225" s="1" t="s">
        <v>5</v>
      </c>
      <c r="F225" s="1" t="n">
        <v>71155</v>
      </c>
      <c r="G225" s="1" t="s">
        <v>320</v>
      </c>
      <c r="H225" s="1" t="s">
        <v>6</v>
      </c>
      <c r="I225" s="1" t="s">
        <v>62</v>
      </c>
      <c r="J225" s="28" t="n">
        <f aca="false">DATE(LEFT(B225,4),RIGHT(LEFT(B225,6),2),RIGHT(B225,2))</f>
        <v>33389</v>
      </c>
      <c r="K225" s="28" t="n">
        <f aca="false">DATE(LEFT(C225,4),RIGHT(LEFT(C225,6),2),RIGHT(C225,2))</f>
        <v>33628</v>
      </c>
      <c r="L225" s="29" t="n">
        <f aca="false">DATE(LEFT(D225,4),RIGHT(LEFT(D225,6),2),RIGHT(D225,2))</f>
        <v>39021</v>
      </c>
      <c r="M225" s="30" t="n">
        <f aca="false">VLOOKUP(H225,Fuel!$G$24:$I$35,3,FALSE())*(IF(L225&lt;$B$2,0,1))</f>
        <v>1</v>
      </c>
      <c r="N225" s="31" t="n">
        <f aca="false">VLOOKUP(I225,Fuel!$B$24:$D$43,3,FALSE())</f>
        <v>0.0508</v>
      </c>
      <c r="O225" s="32" t="n">
        <f aca="false">M225*F225*(1+N225)</f>
        <v>74769.674</v>
      </c>
      <c r="P225" s="33" t="n">
        <f aca="false">IF(VLOOKUP(H225,Fuel!$G$24:$I851,2,FALSE())="AB",O225/ABHEAT/28.174,O225/SASKHEAT/28.174)</f>
        <v>70.0410054076538</v>
      </c>
      <c r="Q225" s="34" t="n">
        <f aca="false">M225*F225*N225</f>
        <v>3614.674</v>
      </c>
      <c r="R225" s="35" t="n">
        <f aca="false">IF(VLOOKUP(H225,Fuel!$G$24:$I766,2,FALSE())="AB",Q225/ABHEAT/28.174,Q225/SASKHEAT/28.174)</f>
        <v>3.38607068396347</v>
      </c>
    </row>
    <row r="226" customFormat="false" ht="12.75" hidden="false" customHeight="false" outlineLevel="0" collapsed="false">
      <c r="A226" s="1" t="s">
        <v>63</v>
      </c>
      <c r="B226" s="1" t="n">
        <v>19930730</v>
      </c>
      <c r="C226" s="1" t="n">
        <v>19930801</v>
      </c>
      <c r="D226" s="1" t="n">
        <v>20061031</v>
      </c>
      <c r="E226" s="1" t="s">
        <v>5</v>
      </c>
      <c r="F226" s="1" t="n">
        <v>24142</v>
      </c>
      <c r="G226" s="1" t="s">
        <v>321</v>
      </c>
      <c r="H226" s="1" t="s">
        <v>6</v>
      </c>
      <c r="I226" s="1" t="s">
        <v>176</v>
      </c>
      <c r="J226" s="28" t="n">
        <f aca="false">DATE(LEFT(B226,4),RIGHT(LEFT(B226,6),2),RIGHT(B226,2))</f>
        <v>34180</v>
      </c>
      <c r="K226" s="28" t="n">
        <f aca="false">DATE(LEFT(C226,4),RIGHT(LEFT(C226,6),2),RIGHT(C226,2))</f>
        <v>34182</v>
      </c>
      <c r="L226" s="29" t="n">
        <f aca="false">DATE(LEFT(D226,4),RIGHT(LEFT(D226,6),2),RIGHT(D226,2))</f>
        <v>39021</v>
      </c>
      <c r="M226" s="30" t="n">
        <f aca="false">VLOOKUP(H226,Fuel!$G$24:$I$35,3,FALSE())*(IF(L226&lt;$B$2,0,1))</f>
        <v>1</v>
      </c>
      <c r="N226" s="31" t="n">
        <f aca="false">VLOOKUP(I226,Fuel!$B$24:$D$43,3,FALSE())</f>
        <v>0.0467</v>
      </c>
      <c r="O226" s="32" t="n">
        <f aca="false">M226*F226*(1+N226)</f>
        <v>25269.4314</v>
      </c>
      <c r="P226" s="33" t="n">
        <f aca="false">IF(VLOOKUP(H226,Fuel!$G$24:$I842,2,FALSE())="AB",O226/ABHEAT/28.174,O226/SASKHEAT/28.174)</f>
        <v>23.6713133366843</v>
      </c>
      <c r="Q226" s="34" t="n">
        <f aca="false">M226*F226*N226</f>
        <v>1127.4314</v>
      </c>
      <c r="R226" s="35" t="n">
        <f aca="false">IF(VLOOKUP(H226,Fuel!$G$24:$I770,2,FALSE())="AB",Q226/ABHEAT/28.174,Q226/SASKHEAT/28.174)</f>
        <v>1.05612910368124</v>
      </c>
    </row>
    <row r="227" customFormat="false" ht="12.75" hidden="false" customHeight="false" outlineLevel="0" collapsed="false">
      <c r="A227" s="1" t="s">
        <v>63</v>
      </c>
      <c r="B227" s="1" t="n">
        <v>19930730</v>
      </c>
      <c r="C227" s="1" t="n">
        <v>19930801</v>
      </c>
      <c r="D227" s="1" t="n">
        <v>20061031</v>
      </c>
      <c r="E227" s="1" t="s">
        <v>5</v>
      </c>
      <c r="F227" s="1" t="n">
        <v>53527</v>
      </c>
      <c r="G227" s="1" t="s">
        <v>322</v>
      </c>
      <c r="H227" s="1" t="s">
        <v>6</v>
      </c>
      <c r="I227" s="1" t="s">
        <v>176</v>
      </c>
      <c r="J227" s="28" t="n">
        <f aca="false">DATE(LEFT(B227,4),RIGHT(LEFT(B227,6),2),RIGHT(B227,2))</f>
        <v>34180</v>
      </c>
      <c r="K227" s="28" t="n">
        <f aca="false">DATE(LEFT(C227,4),RIGHT(LEFT(C227,6),2),RIGHT(C227,2))</f>
        <v>34182</v>
      </c>
      <c r="L227" s="29" t="n">
        <f aca="false">DATE(LEFT(D227,4),RIGHT(LEFT(D227,6),2),RIGHT(D227,2))</f>
        <v>39021</v>
      </c>
      <c r="M227" s="30" t="n">
        <f aca="false">VLOOKUP(H227,Fuel!$G$24:$I$35,3,FALSE())*(IF(L227&lt;$B$2,0,1))</f>
        <v>1</v>
      </c>
      <c r="N227" s="31" t="n">
        <f aca="false">VLOOKUP(I227,Fuel!$B$24:$D$43,3,FALSE())</f>
        <v>0.0467</v>
      </c>
      <c r="O227" s="32" t="n">
        <f aca="false">M227*F227*(1+N227)</f>
        <v>56026.7109</v>
      </c>
      <c r="P227" s="33" t="n">
        <f aca="false">IF(VLOOKUP(H227,Fuel!$G$24:$I783,2,FALSE())="AB",O227/ABHEAT/28.174,O227/SASKHEAT/28.174)</f>
        <v>52.4834060547055</v>
      </c>
      <c r="Q227" s="34" t="n">
        <f aca="false">M227*F227*N227</f>
        <v>2499.7109</v>
      </c>
      <c r="R227" s="35" t="n">
        <f aca="false">IF(VLOOKUP(H227,Fuel!$G$24:$I771,2,FALSE())="AB",Q227/ABHEAT/28.174,Q227/SASKHEAT/28.174)</f>
        <v>2.34162134590116</v>
      </c>
    </row>
    <row r="228" customFormat="false" ht="12.75" hidden="false" customHeight="false" outlineLevel="0" collapsed="false">
      <c r="A228" s="1" t="s">
        <v>63</v>
      </c>
      <c r="B228" s="1" t="n">
        <v>19970905</v>
      </c>
      <c r="C228" s="1" t="n">
        <v>19981101</v>
      </c>
      <c r="D228" s="1" t="n">
        <v>20061031</v>
      </c>
      <c r="E228" s="1" t="s">
        <v>5</v>
      </c>
      <c r="F228" s="1" t="n">
        <v>13974</v>
      </c>
      <c r="G228" s="1" t="s">
        <v>72</v>
      </c>
      <c r="H228" s="1" t="s">
        <v>6</v>
      </c>
      <c r="I228" s="1" t="s">
        <v>62</v>
      </c>
      <c r="J228" s="28" t="n">
        <f aca="false">DATE(LEFT(B228,4),RIGHT(LEFT(B228,6),2),RIGHT(B228,2))</f>
        <v>35678</v>
      </c>
      <c r="K228" s="28" t="n">
        <f aca="false">DATE(LEFT(C228,4),RIGHT(LEFT(C228,6),2),RIGHT(C228,2))</f>
        <v>36100</v>
      </c>
      <c r="L228" s="29" t="n">
        <f aca="false">DATE(LEFT(D228,4),RIGHT(LEFT(D228,6),2),RIGHT(D228,2))</f>
        <v>39021</v>
      </c>
      <c r="M228" s="30" t="n">
        <f aca="false">VLOOKUP(H228,Fuel!$G$24:$I$35,3,FALSE())*(IF(L228&lt;$B$2,0,1))</f>
        <v>1</v>
      </c>
      <c r="N228" s="31" t="n">
        <f aca="false">VLOOKUP(I228,Fuel!$B$24:$D$43,3,FALSE())</f>
        <v>0.0508</v>
      </c>
      <c r="O228" s="32" t="n">
        <f aca="false">M228*F228*(1+N228)</f>
        <v>14683.8792</v>
      </c>
      <c r="P228" s="33" t="n">
        <f aca="false">IF(VLOOKUP(H228,Fuel!$G$24:$I508,2,FALSE())="AB",O228/ABHEAT/28.174,O228/SASKHEAT/28.174)</f>
        <v>13.7552246443195</v>
      </c>
      <c r="Q228" s="34" t="n">
        <f aca="false">M228*F228*N228</f>
        <v>709.8792</v>
      </c>
      <c r="R228" s="35" t="n">
        <f aca="false">IF(VLOOKUP(H228,Fuel!$G$24:$I778,2,FALSE())="AB",Q228/ABHEAT/28.174,Q228/SASKHEAT/28.174)</f>
        <v>0.664984213866988</v>
      </c>
    </row>
    <row r="229" customFormat="false" ht="12.75" hidden="false" customHeight="false" outlineLevel="0" collapsed="false">
      <c r="A229" s="1" t="s">
        <v>43</v>
      </c>
      <c r="B229" s="1" t="n">
        <v>20000401</v>
      </c>
      <c r="C229" s="1" t="n">
        <v>20000401</v>
      </c>
      <c r="D229" s="1" t="n">
        <v>20061031</v>
      </c>
      <c r="E229" s="1" t="s">
        <v>5</v>
      </c>
      <c r="F229" s="1" t="n">
        <v>0</v>
      </c>
      <c r="G229" s="1" t="s">
        <v>72</v>
      </c>
      <c r="H229" s="1" t="s">
        <v>6</v>
      </c>
      <c r="I229" s="1" t="s">
        <v>62</v>
      </c>
      <c r="J229" s="28" t="n">
        <f aca="false">DATE(LEFT(B229,4),RIGHT(LEFT(B229,6),2),RIGHT(B229,2))</f>
        <v>36617</v>
      </c>
      <c r="K229" s="28" t="n">
        <f aca="false">DATE(LEFT(C229,4),RIGHT(LEFT(C229,6),2),RIGHT(C229,2))</f>
        <v>36617</v>
      </c>
      <c r="L229" s="29" t="n">
        <f aca="false">DATE(LEFT(D229,4),RIGHT(LEFT(D229,6),2),RIGHT(D229,2))</f>
        <v>39021</v>
      </c>
      <c r="M229" s="30" t="n">
        <f aca="false">VLOOKUP(H229,Fuel!$G$24:$I$35,3,FALSE())*(IF(L229&lt;$B$2,0,1))</f>
        <v>1</v>
      </c>
      <c r="N229" s="31" t="n">
        <f aca="false">VLOOKUP(I229,Fuel!$B$24:$D$43,3,FALSE())</f>
        <v>0.0508</v>
      </c>
      <c r="O229" s="32" t="n">
        <f aca="false">M229*F229*(1+N229)</f>
        <v>0</v>
      </c>
      <c r="P229" s="33" t="n">
        <f aca="false">IF(VLOOKUP(H229,Fuel!$G$24:$I496,2,FALSE())="AB",O229/ABHEAT/28.174,O229/SASKHEAT/28.174)</f>
        <v>0</v>
      </c>
      <c r="Q229" s="34" t="n">
        <f aca="false">M229*F229*N229</f>
        <v>0</v>
      </c>
      <c r="R229" s="35" t="n">
        <f aca="false">IF(VLOOKUP(H229,Fuel!$G$24:$I816,2,FALSE())="AB",Q229/ABHEAT/28.174,Q229/SASKHEAT/28.174)</f>
        <v>0</v>
      </c>
    </row>
    <row r="230" customFormat="false" ht="12.75" hidden="false" customHeight="false" outlineLevel="0" collapsed="false">
      <c r="A230" s="1" t="s">
        <v>43</v>
      </c>
      <c r="B230" s="1" t="n">
        <v>20000318</v>
      </c>
      <c r="C230" s="1" t="n">
        <v>20000401</v>
      </c>
      <c r="D230" s="1" t="n">
        <v>20061031</v>
      </c>
      <c r="E230" s="1" t="s">
        <v>5</v>
      </c>
      <c r="F230" s="1" t="n">
        <v>1358</v>
      </c>
      <c r="G230" s="1" t="s">
        <v>323</v>
      </c>
      <c r="H230" s="1" t="s">
        <v>6</v>
      </c>
      <c r="I230" s="1" t="s">
        <v>62</v>
      </c>
      <c r="J230" s="28" t="n">
        <f aca="false">DATE(LEFT(B230,4),RIGHT(LEFT(B230,6),2),RIGHT(B230,2))</f>
        <v>36603</v>
      </c>
      <c r="K230" s="28" t="n">
        <f aca="false">DATE(LEFT(C230,4),RIGHT(LEFT(C230,6),2),RIGHT(C230,2))</f>
        <v>36617</v>
      </c>
      <c r="L230" s="29" t="n">
        <f aca="false">DATE(LEFT(D230,4),RIGHT(LEFT(D230,6),2),RIGHT(D230,2))</f>
        <v>39021</v>
      </c>
      <c r="M230" s="30" t="n">
        <f aca="false">VLOOKUP(H230,Fuel!$G$24:$I$35,3,FALSE())*(IF(L230&lt;$B$2,0,1))</f>
        <v>1</v>
      </c>
      <c r="N230" s="31" t="n">
        <f aca="false">VLOOKUP(I230,Fuel!$B$24:$D$43,3,FALSE())</f>
        <v>0.0508</v>
      </c>
      <c r="O230" s="32" t="n">
        <f aca="false">M230*F230*(1+N230)</f>
        <v>1426.9864</v>
      </c>
      <c r="P230" s="33" t="n">
        <f aca="false">IF(VLOOKUP(H230,Fuel!$G$24:$I519,2,FALSE())="AB",O230/ABHEAT/28.174,O230/SASKHEAT/28.174)</f>
        <v>1.33673930635365</v>
      </c>
      <c r="Q230" s="34" t="n">
        <f aca="false">M230*F230*N230</f>
        <v>68.9864</v>
      </c>
      <c r="R230" s="35" t="n">
        <f aca="false">IF(VLOOKUP(H230,Fuel!$G$24:$I819,2,FALSE())="AB",Q230/ABHEAT/28.174,Q230/SASKHEAT/28.174)</f>
        <v>0.0646234837864155</v>
      </c>
    </row>
    <row r="231" customFormat="false" ht="12.75" hidden="false" customHeight="false" outlineLevel="0" collapsed="false">
      <c r="A231" s="1" t="s">
        <v>43</v>
      </c>
      <c r="B231" s="1" t="n">
        <v>20000320</v>
      </c>
      <c r="C231" s="1" t="n">
        <v>20000401</v>
      </c>
      <c r="D231" s="1" t="n">
        <v>20061031</v>
      </c>
      <c r="E231" s="1" t="s">
        <v>5</v>
      </c>
      <c r="F231" s="1" t="n">
        <v>7447</v>
      </c>
      <c r="G231" s="1" t="s">
        <v>324</v>
      </c>
      <c r="H231" s="1" t="s">
        <v>6</v>
      </c>
      <c r="I231" s="1" t="s">
        <v>129</v>
      </c>
      <c r="J231" s="28" t="n">
        <f aca="false">DATE(LEFT(B231,4),RIGHT(LEFT(B231,6),2),RIGHT(B231,2))</f>
        <v>36605</v>
      </c>
      <c r="K231" s="28" t="n">
        <f aca="false">DATE(LEFT(C231,4),RIGHT(LEFT(C231,6),2),RIGHT(C231,2))</f>
        <v>36617</v>
      </c>
      <c r="L231" s="29" t="n">
        <f aca="false">DATE(LEFT(D231,4),RIGHT(LEFT(D231,6),2),RIGHT(D231,2))</f>
        <v>39021</v>
      </c>
      <c r="M231" s="30" t="n">
        <f aca="false">VLOOKUP(H231,Fuel!$G$24:$I$35,3,FALSE())*(IF(L231&lt;$B$2,0,1))</f>
        <v>1</v>
      </c>
      <c r="N231" s="31" t="n">
        <f aca="false">VLOOKUP(I231,Fuel!$B$24:$D$43,3,FALSE())</f>
        <v>0.0496</v>
      </c>
      <c r="O231" s="32" t="n">
        <f aca="false">M231*F231*(1+N231)</f>
        <v>7816.3712</v>
      </c>
      <c r="P231" s="33" t="n">
        <f aca="false">IF(VLOOKUP(H231,Fuel!$G$24:$I846,2,FALSE())="AB",O231/ABHEAT/28.174,O231/SASKHEAT/28.174)</f>
        <v>7.32203938039679</v>
      </c>
      <c r="Q231" s="34" t="n">
        <f aca="false">M231*F231*N231</f>
        <v>369.3712</v>
      </c>
      <c r="R231" s="35" t="n">
        <f aca="false">IF(VLOOKUP(H231,Fuel!$G$24:$I820,2,FALSE())="AB",Q231/ABHEAT/28.174,Q231/SASKHEAT/28.174)</f>
        <v>0.346011007305336</v>
      </c>
    </row>
    <row r="232" customFormat="false" ht="12.75" hidden="false" customHeight="false" outlineLevel="0" collapsed="false">
      <c r="A232" s="1" t="s">
        <v>163</v>
      </c>
      <c r="B232" s="1" t="n">
        <v>19931101</v>
      </c>
      <c r="C232" s="1" t="n">
        <v>19931101</v>
      </c>
      <c r="D232" s="1" t="n">
        <v>20061031</v>
      </c>
      <c r="E232" s="1" t="s">
        <v>5</v>
      </c>
      <c r="F232" s="1" t="n">
        <v>60415</v>
      </c>
      <c r="G232" s="1" t="s">
        <v>325</v>
      </c>
      <c r="H232" s="1" t="s">
        <v>6</v>
      </c>
      <c r="I232" s="1" t="s">
        <v>65</v>
      </c>
      <c r="J232" s="28" t="n">
        <f aca="false">DATE(LEFT(B232,4),RIGHT(LEFT(B232,6),2),RIGHT(B232,2))</f>
        <v>34274</v>
      </c>
      <c r="K232" s="28" t="n">
        <f aca="false">DATE(LEFT(C232,4),RIGHT(LEFT(C232,6),2),RIGHT(C232,2))</f>
        <v>34274</v>
      </c>
      <c r="L232" s="29" t="n">
        <f aca="false">DATE(LEFT(D232,4),RIGHT(LEFT(D232,6),2),RIGHT(D232,2))</f>
        <v>39021</v>
      </c>
      <c r="M232" s="30" t="n">
        <f aca="false">VLOOKUP(H232,Fuel!$G$24:$I$35,3,FALSE())*(IF(L232&lt;$B$2,0,1))</f>
        <v>1</v>
      </c>
      <c r="N232" s="31" t="n">
        <f aca="false">VLOOKUP(I232,Fuel!$B$24:$D$43,3,FALSE())</f>
        <v>0.0168</v>
      </c>
      <c r="O232" s="32" t="n">
        <f aca="false">M232*F232*(1+N232)</f>
        <v>61429.972</v>
      </c>
      <c r="P232" s="33" t="n">
        <f aca="false">IF(VLOOKUP(H232,Fuel!$G$24:$I798,2,FALSE())="AB",O232/ABHEAT/28.174,O232/SASKHEAT/28.174)</f>
        <v>57.5449479831091</v>
      </c>
      <c r="Q232" s="34" t="n">
        <f aca="false">M232*F232*N232</f>
        <v>1014.972</v>
      </c>
      <c r="R232" s="35" t="n">
        <f aca="false">IF(VLOOKUP(H232,Fuel!$G$24:$I829,2,FALSE())="AB",Q232/ABHEAT/28.174,Q232/SASKHEAT/28.174)</f>
        <v>0.950781988705972</v>
      </c>
    </row>
    <row r="233" customFormat="false" ht="12.75" hidden="false" customHeight="false" outlineLevel="0" collapsed="false">
      <c r="A233" s="1" t="s">
        <v>163</v>
      </c>
      <c r="B233" s="1" t="n">
        <v>19960401</v>
      </c>
      <c r="C233" s="1" t="n">
        <v>19960401</v>
      </c>
      <c r="D233" s="1" t="n">
        <v>20061031</v>
      </c>
      <c r="E233" s="1" t="s">
        <v>5</v>
      </c>
      <c r="F233" s="1" t="n">
        <v>338692</v>
      </c>
      <c r="G233" s="1" t="s">
        <v>326</v>
      </c>
      <c r="H233" s="1" t="s">
        <v>6</v>
      </c>
      <c r="I233" s="1" t="s">
        <v>62</v>
      </c>
      <c r="J233" s="28" t="n">
        <f aca="false">DATE(LEFT(B233,4),RIGHT(LEFT(B233,6),2),RIGHT(B233,2))</f>
        <v>35156</v>
      </c>
      <c r="K233" s="28" t="n">
        <f aca="false">DATE(LEFT(C233,4),RIGHT(LEFT(C233,6),2),RIGHT(C233,2))</f>
        <v>35156</v>
      </c>
      <c r="L233" s="29" t="n">
        <f aca="false">DATE(LEFT(D233,4),RIGHT(LEFT(D233,6),2),RIGHT(D233,2))</f>
        <v>39021</v>
      </c>
      <c r="M233" s="30" t="n">
        <f aca="false">VLOOKUP(H233,Fuel!$G$24:$I$35,3,FALSE())*(IF(L233&lt;$B$2,0,1))</f>
        <v>1</v>
      </c>
      <c r="N233" s="31" t="n">
        <f aca="false">VLOOKUP(I233,Fuel!$B$24:$D$43,3,FALSE())</f>
        <v>0.0508</v>
      </c>
      <c r="O233" s="32" t="n">
        <f aca="false">M233*F233*(1+N233)</f>
        <v>355897.5536</v>
      </c>
      <c r="P233" s="33" t="n">
        <f aca="false">IF(VLOOKUP(H233,Fuel!$G$24:$I757,2,FALSE())="AB",O233/ABHEAT/28.174,O233/SASKHEAT/28.174)</f>
        <v>333.389476544573</v>
      </c>
      <c r="Q233" s="34" t="n">
        <f aca="false">M233*F233*N233</f>
        <v>17205.5536</v>
      </c>
      <c r="R233" s="35" t="n">
        <f aca="false">IF(VLOOKUP(H233,Fuel!$G$24:$I830,2,FALSE())="AB",Q233/ABHEAT/28.174,Q233/SASKHEAT/28.174)</f>
        <v>16.1174204496234</v>
      </c>
    </row>
    <row r="234" customFormat="false" ht="12.75" hidden="false" customHeight="false" outlineLevel="0" collapsed="false">
      <c r="A234" s="1" t="s">
        <v>163</v>
      </c>
      <c r="B234" s="1" t="n">
        <v>20001101</v>
      </c>
      <c r="C234" s="1" t="n">
        <v>20001101</v>
      </c>
      <c r="D234" s="1" t="n">
        <v>20061031</v>
      </c>
      <c r="E234" s="1" t="s">
        <v>5</v>
      </c>
      <c r="F234" s="1" t="n">
        <v>1977</v>
      </c>
      <c r="G234" s="1" t="s">
        <v>44</v>
      </c>
      <c r="H234" s="1" t="s">
        <v>6</v>
      </c>
      <c r="I234" s="1" t="s">
        <v>62</v>
      </c>
      <c r="J234" s="28" t="n">
        <f aca="false">DATE(LEFT(B234,4),RIGHT(LEFT(B234,6),2),RIGHT(B234,2))</f>
        <v>36831</v>
      </c>
      <c r="K234" s="28" t="n">
        <f aca="false">DATE(LEFT(C234,4),RIGHT(LEFT(C234,6),2),RIGHT(C234,2))</f>
        <v>36831</v>
      </c>
      <c r="L234" s="29" t="n">
        <f aca="false">DATE(LEFT(D234,4),RIGHT(LEFT(D234,6),2),RIGHT(D234,2))</f>
        <v>39021</v>
      </c>
      <c r="M234" s="30" t="n">
        <f aca="false">VLOOKUP(H234,Fuel!$G$24:$I$35,3,FALSE())*(IF(L234&lt;$B$2,0,1))</f>
        <v>1</v>
      </c>
      <c r="N234" s="31" t="n">
        <f aca="false">VLOOKUP(I234,Fuel!$B$24:$D$43,3,FALSE())</f>
        <v>0.0508</v>
      </c>
      <c r="O234" s="32" t="n">
        <f aca="false">M234*F234*(1+N234)</f>
        <v>2077.4316</v>
      </c>
      <c r="P234" s="33" t="n">
        <f aca="false">IF(VLOOKUP(H234,Fuel!$G$24:$I731,2,FALSE())="AB",O234/ABHEAT/28.174,O234/SASKHEAT/28.174)</f>
        <v>1.94604831271072</v>
      </c>
      <c r="Q234" s="34" t="n">
        <f aca="false">M234*F234*N234</f>
        <v>100.4316</v>
      </c>
      <c r="R234" s="35" t="n">
        <f aca="false">IF(VLOOKUP(H234,Fuel!$G$24:$I832,2,FALSE())="AB",Q234/ABHEAT/28.174,Q234/SASKHEAT/28.174)</f>
        <v>0.0940799907553338</v>
      </c>
    </row>
    <row r="235" customFormat="false" ht="12.75" hidden="false" customHeight="false" outlineLevel="0" collapsed="false">
      <c r="A235" s="1" t="s">
        <v>163</v>
      </c>
      <c r="B235" s="1" t="n">
        <v>19870701</v>
      </c>
      <c r="C235" s="1" t="n">
        <v>19870701</v>
      </c>
      <c r="D235" s="1" t="n">
        <v>20061031</v>
      </c>
      <c r="E235" s="1" t="s">
        <v>5</v>
      </c>
      <c r="F235" s="1" t="n">
        <v>11858</v>
      </c>
      <c r="G235" s="1" t="s">
        <v>327</v>
      </c>
      <c r="H235" s="1" t="s">
        <v>6</v>
      </c>
      <c r="I235" s="1" t="s">
        <v>129</v>
      </c>
      <c r="J235" s="28" t="n">
        <f aca="false">DATE(LEFT(B235,4),RIGHT(LEFT(B235,6),2),RIGHT(B235,2))</f>
        <v>31959</v>
      </c>
      <c r="K235" s="28" t="n">
        <f aca="false">DATE(LEFT(C235,4),RIGHT(LEFT(C235,6),2),RIGHT(C235,2))</f>
        <v>31959</v>
      </c>
      <c r="L235" s="29" t="n">
        <f aca="false">DATE(LEFT(D235,4),RIGHT(LEFT(D235,6),2),RIGHT(D235,2))</f>
        <v>39021</v>
      </c>
      <c r="M235" s="30" t="n">
        <f aca="false">VLOOKUP(H235,Fuel!$G$24:$I$35,3,FALSE())*(IF(L235&lt;$B$2,0,1))</f>
        <v>1</v>
      </c>
      <c r="N235" s="31" t="n">
        <f aca="false">VLOOKUP(I235,Fuel!$B$24:$D$43,3,FALSE())</f>
        <v>0.0496</v>
      </c>
      <c r="O235" s="32" t="n">
        <f aca="false">M235*F235*(1+N235)</f>
        <v>12446.1568</v>
      </c>
      <c r="P235" s="33" t="n">
        <f aca="false">IF(VLOOKUP(H235,Fuel!$G$24:$I631,2,FALSE())="AB",O235/ABHEAT/28.174,O235/SASKHEAT/28.174)</f>
        <v>11.6590228243246</v>
      </c>
      <c r="Q235" s="34" t="n">
        <f aca="false">M235*F235*N235</f>
        <v>588.1568</v>
      </c>
      <c r="R235" s="35" t="n">
        <f aca="false">IF(VLOOKUP(H235,Fuel!$G$24:$I833,2,FALSE())="AB",Q235/ABHEAT/28.174,Q235/SASKHEAT/28.174)</f>
        <v>0.550959920051923</v>
      </c>
    </row>
    <row r="236" customFormat="false" ht="12.75" hidden="false" customHeight="false" outlineLevel="0" collapsed="false">
      <c r="A236" s="1" t="s">
        <v>328</v>
      </c>
      <c r="B236" s="1" t="n">
        <v>19990501</v>
      </c>
      <c r="C236" s="1" t="n">
        <v>19990501</v>
      </c>
      <c r="D236" s="1" t="n">
        <v>20061031</v>
      </c>
      <c r="E236" s="1" t="s">
        <v>5</v>
      </c>
      <c r="F236" s="1" t="n">
        <v>53904</v>
      </c>
      <c r="G236" s="1" t="s">
        <v>72</v>
      </c>
      <c r="H236" s="1" t="s">
        <v>6</v>
      </c>
      <c r="I236" s="1" t="s">
        <v>62</v>
      </c>
      <c r="J236" s="28" t="n">
        <f aca="false">DATE(LEFT(B236,4),RIGHT(LEFT(B236,6),2),RIGHT(B236,2))</f>
        <v>36281</v>
      </c>
      <c r="K236" s="28" t="n">
        <f aca="false">DATE(LEFT(C236,4),RIGHT(LEFT(C236,6),2),RIGHT(C236,2))</f>
        <v>36281</v>
      </c>
      <c r="L236" s="29" t="n">
        <f aca="false">DATE(LEFT(D236,4),RIGHT(LEFT(D236,6),2),RIGHT(D236,2))</f>
        <v>39021</v>
      </c>
      <c r="M236" s="30" t="n">
        <f aca="false">VLOOKUP(H236,Fuel!$G$24:$I$35,3,FALSE())*(IF(L236&lt;$B$2,0,1))</f>
        <v>1</v>
      </c>
      <c r="N236" s="31" t="n">
        <f aca="false">VLOOKUP(I236,Fuel!$B$24:$D$43,3,FALSE())</f>
        <v>0.0508</v>
      </c>
      <c r="O236" s="32" t="n">
        <f aca="false">M236*F236*(1+N236)</f>
        <v>56642.3232</v>
      </c>
      <c r="P236" s="33" t="n">
        <f aca="false">IF(VLOOKUP(H236,Fuel!$G$24:$I716,2,FALSE())="AB",O236/ABHEAT/28.174,O236/SASKHEAT/28.174)</f>
        <v>53.0600851028624</v>
      </c>
      <c r="Q236" s="34" t="n">
        <f aca="false">M236*F236*N236</f>
        <v>2738.3232</v>
      </c>
      <c r="R236" s="35" t="n">
        <f aca="false">IF(VLOOKUP(H236,Fuel!$G$24:$I843,2,FALSE())="AB",Q236/ABHEAT/28.174,Q236/SASKHEAT/28.174)</f>
        <v>2.56514305598155</v>
      </c>
    </row>
    <row r="237" customFormat="false" ht="12.75" hidden="false" customHeight="false" outlineLevel="0" collapsed="false">
      <c r="A237" s="1" t="s">
        <v>76</v>
      </c>
      <c r="B237" s="1" t="n">
        <v>20001001</v>
      </c>
      <c r="C237" s="1" t="n">
        <v>20001001</v>
      </c>
      <c r="D237" s="1" t="n">
        <v>20061031</v>
      </c>
      <c r="E237" s="1" t="s">
        <v>5</v>
      </c>
      <c r="F237" s="1" t="n">
        <v>29183</v>
      </c>
      <c r="G237" s="1" t="s">
        <v>72</v>
      </c>
      <c r="H237" s="1" t="s">
        <v>77</v>
      </c>
      <c r="I237" s="1" t="s">
        <v>122</v>
      </c>
      <c r="J237" s="28" t="n">
        <f aca="false">DATE(LEFT(B237,4),RIGHT(LEFT(B237,6),2),RIGHT(B237,2))</f>
        <v>36800</v>
      </c>
      <c r="K237" s="28" t="n">
        <f aca="false">DATE(LEFT(C237,4),RIGHT(LEFT(C237,6),2),RIGHT(C237,2))</f>
        <v>36800</v>
      </c>
      <c r="L237" s="29" t="n">
        <f aca="false">DATE(LEFT(D237,4),RIGHT(LEFT(D237,6),2),RIGHT(D237,2))</f>
        <v>39021</v>
      </c>
      <c r="M237" s="30" t="n">
        <f aca="false">VLOOKUP(H237,Fuel!$G$24:$I$35,3,FALSE())*(IF(L237&lt;$B$2,0,1))</f>
        <v>0</v>
      </c>
      <c r="N237" s="31" t="n">
        <f aca="false">VLOOKUP(I237,Fuel!$B$24:$D$43,3,FALSE())</f>
        <v>0.0506</v>
      </c>
      <c r="O237" s="32" t="n">
        <f aca="false">M237*F237*(1+N237)</f>
        <v>0</v>
      </c>
      <c r="P237" s="33" t="n">
        <f aca="false">IF(VLOOKUP(H237,Fuel!$G$24:$I470,2,FALSE())="AB",O237/ABHEAT/28.174,O237/SASKHEAT/28.174)</f>
        <v>0</v>
      </c>
      <c r="Q237" s="34" t="n">
        <f aca="false">M237*F237*N237</f>
        <v>0</v>
      </c>
      <c r="R237" s="35" t="n">
        <f aca="false">IF(VLOOKUP(H237,Fuel!$G$24:$I688,2,FALSE())="AB",Q237/ABHEAT/28.174,Q237/SASKHEAT/28.174)</f>
        <v>0</v>
      </c>
    </row>
    <row r="238" customFormat="false" ht="12.75" hidden="false" customHeight="false" outlineLevel="0" collapsed="false">
      <c r="A238" s="1" t="s">
        <v>98</v>
      </c>
      <c r="B238" s="1" t="n">
        <v>19881209</v>
      </c>
      <c r="C238" s="1" t="n">
        <v>19881223</v>
      </c>
      <c r="D238" s="1" t="n">
        <v>20061031</v>
      </c>
      <c r="E238" s="1" t="s">
        <v>5</v>
      </c>
      <c r="F238" s="1" t="n">
        <v>6002</v>
      </c>
      <c r="G238" s="1" t="s">
        <v>329</v>
      </c>
      <c r="H238" s="1" t="s">
        <v>140</v>
      </c>
      <c r="I238" s="1" t="s">
        <v>95</v>
      </c>
      <c r="J238" s="28" t="n">
        <f aca="false">DATE(LEFT(B238,4),RIGHT(LEFT(B238,6),2),RIGHT(B238,2))</f>
        <v>32486</v>
      </c>
      <c r="K238" s="28" t="n">
        <f aca="false">DATE(LEFT(C238,4),RIGHT(LEFT(C238,6),2),RIGHT(C238,2))</f>
        <v>32500</v>
      </c>
      <c r="L238" s="29" t="n">
        <f aca="false">DATE(LEFT(D238,4),RIGHT(LEFT(D238,6),2),RIGHT(D238,2))</f>
        <v>39021</v>
      </c>
      <c r="M238" s="30" t="n">
        <f aca="false">VLOOKUP(H238,Fuel!$G$24:$I$35,3,FALSE())*(IF(L238&lt;$B$2,0,1))</f>
        <v>1</v>
      </c>
      <c r="N238" s="31" t="n">
        <f aca="false">VLOOKUP(I238,Fuel!$B$24:$D$43,3,FALSE())</f>
        <v>0.0139</v>
      </c>
      <c r="O238" s="32" t="n">
        <f aca="false">M238*F238*(1+N238)</f>
        <v>6085.4278</v>
      </c>
      <c r="P238" s="33" t="n">
        <f aca="false">IF(VLOOKUP(H238,Fuel!$G$24:$I841,2,FALSE())="AB",O238/ABHEAT/28.174,O238/SASKHEAT/28.174)</f>
        <v>5.91765632551532</v>
      </c>
      <c r="Q238" s="34" t="n">
        <f aca="false">M238*F238*N238</f>
        <v>83.4278</v>
      </c>
      <c r="R238" s="35" t="n">
        <f aca="false">IF(VLOOKUP(H238,Fuel!$G$24:$I526,2,FALSE())="AB",Q238/ABHEAT/28.174,Q238/SASKHEAT/28.174)</f>
        <v>0.0811277472380539</v>
      </c>
    </row>
    <row r="239" customFormat="false" ht="12.75" hidden="false" customHeight="false" outlineLevel="0" collapsed="false">
      <c r="A239" s="1" t="s">
        <v>300</v>
      </c>
      <c r="B239" s="1" t="n">
        <v>19980101</v>
      </c>
      <c r="C239" s="1" t="n">
        <v>19980101</v>
      </c>
      <c r="D239" s="1" t="n">
        <v>20070331</v>
      </c>
      <c r="E239" s="1" t="s">
        <v>5</v>
      </c>
      <c r="F239" s="1" t="n">
        <v>37643</v>
      </c>
      <c r="G239" s="1" t="s">
        <v>72</v>
      </c>
      <c r="H239" s="1" t="s">
        <v>6</v>
      </c>
      <c r="I239" s="1" t="s">
        <v>62</v>
      </c>
      <c r="J239" s="28" t="n">
        <f aca="false">DATE(LEFT(B239,4),RIGHT(LEFT(B239,6),2),RIGHT(B239,2))</f>
        <v>35796</v>
      </c>
      <c r="K239" s="28" t="n">
        <f aca="false">DATE(LEFT(C239,4),RIGHT(LEFT(C239,6),2),RIGHT(C239,2))</f>
        <v>35796</v>
      </c>
      <c r="L239" s="29" t="n">
        <f aca="false">DATE(LEFT(D239,4),RIGHT(LEFT(D239,6),2),RIGHT(D239,2))</f>
        <v>39172</v>
      </c>
      <c r="M239" s="30" t="n">
        <f aca="false">VLOOKUP(H239,Fuel!$G$24:$I$35,3,FALSE())*(IF(L239&lt;$B$2,0,1))</f>
        <v>1</v>
      </c>
      <c r="N239" s="31" t="n">
        <f aca="false">VLOOKUP(I239,Fuel!$B$24:$D$43,3,FALSE())</f>
        <v>0.0508</v>
      </c>
      <c r="O239" s="32" t="n">
        <f aca="false">M239*F239*(1+N239)</f>
        <v>39555.2644</v>
      </c>
      <c r="P239" s="33" t="n">
        <f aca="false">IF(VLOOKUP(H239,Fuel!$G$24:$I561,2,FALSE())="AB",O239/ABHEAT/28.174,O239/SASKHEAT/28.174)</f>
        <v>37.0536654705968</v>
      </c>
      <c r="Q239" s="34" t="n">
        <f aca="false">M239*F239*N239</f>
        <v>1912.2644</v>
      </c>
      <c r="R239" s="35" t="n">
        <f aca="false">IF(VLOOKUP(H239,Fuel!$G$24:$I693,2,FALSE())="AB",Q239/ABHEAT/28.174,Q239/SASKHEAT/28.174)</f>
        <v>1.7913268042504</v>
      </c>
    </row>
    <row r="240" customFormat="false" ht="12.75" hidden="false" customHeight="false" outlineLevel="0" collapsed="false">
      <c r="A240" s="1" t="s">
        <v>103</v>
      </c>
      <c r="B240" s="1" t="n">
        <v>19980701</v>
      </c>
      <c r="C240" s="1" t="n">
        <v>19980701</v>
      </c>
      <c r="D240" s="1" t="n">
        <v>20070430</v>
      </c>
      <c r="E240" s="1" t="s">
        <v>5</v>
      </c>
      <c r="F240" s="1" t="n">
        <v>5489</v>
      </c>
      <c r="G240" s="1" t="s">
        <v>330</v>
      </c>
      <c r="H240" s="1" t="s">
        <v>6</v>
      </c>
      <c r="I240" s="1" t="s">
        <v>176</v>
      </c>
      <c r="J240" s="28" t="n">
        <f aca="false">DATE(LEFT(B240,4),RIGHT(LEFT(B240,6),2),RIGHT(B240,2))</f>
        <v>35977</v>
      </c>
      <c r="K240" s="28" t="n">
        <f aca="false">DATE(LEFT(C240,4),RIGHT(LEFT(C240,6),2),RIGHT(C240,2))</f>
        <v>35977</v>
      </c>
      <c r="L240" s="29" t="n">
        <f aca="false">DATE(LEFT(D240,4),RIGHT(LEFT(D240,6),2),RIGHT(D240,2))</f>
        <v>39202</v>
      </c>
      <c r="M240" s="30" t="n">
        <f aca="false">VLOOKUP(H240,Fuel!$G$24:$I$35,3,FALSE())*(IF(L240&lt;$B$2,0,1))</f>
        <v>1</v>
      </c>
      <c r="N240" s="31" t="n">
        <f aca="false">VLOOKUP(I240,Fuel!$B$24:$D$43,3,FALSE())</f>
        <v>0.0467</v>
      </c>
      <c r="O240" s="32" t="n">
        <f aca="false">M240*F240*(1+N240)</f>
        <v>5745.3363</v>
      </c>
      <c r="P240" s="33" t="n">
        <f aca="false">IF(VLOOKUP(H240,Fuel!$G$24:$I570,2,FALSE())="AB",O240/ABHEAT/28.174,O240/SASKHEAT/28.174)</f>
        <v>5.38198322032392</v>
      </c>
      <c r="Q240" s="34" t="n">
        <f aca="false">M240*F240*N240</f>
        <v>256.3363</v>
      </c>
      <c r="R240" s="35" t="n">
        <f aca="false">IF(VLOOKUP(H240,Fuel!$G$24:$I682,2,FALSE())="AB",Q240/ABHEAT/28.174,Q240/SASKHEAT/28.174)</f>
        <v>0.240124788754301</v>
      </c>
    </row>
    <row r="241" customFormat="false" ht="12.75" hidden="false" customHeight="false" outlineLevel="0" collapsed="false">
      <c r="A241" s="1" t="s">
        <v>4</v>
      </c>
      <c r="B241" s="1" t="n">
        <v>19961002</v>
      </c>
      <c r="C241" s="1" t="n">
        <v>19971101</v>
      </c>
      <c r="D241" s="1" t="n">
        <v>20071031</v>
      </c>
      <c r="E241" s="1" t="s">
        <v>5</v>
      </c>
      <c r="F241" s="1" t="n">
        <v>3616</v>
      </c>
      <c r="G241" s="1" t="s">
        <v>331</v>
      </c>
      <c r="H241" s="1" t="s">
        <v>6</v>
      </c>
      <c r="I241" s="1" t="s">
        <v>36</v>
      </c>
      <c r="J241" s="28" t="n">
        <f aca="false">DATE(LEFT(B241,4),RIGHT(LEFT(B241,6),2),RIGHT(B241,2))</f>
        <v>35340</v>
      </c>
      <c r="K241" s="28" t="n">
        <f aca="false">DATE(LEFT(C241,4),RIGHT(LEFT(C241,6),2),RIGHT(C241,2))</f>
        <v>35735</v>
      </c>
      <c r="L241" s="29" t="n">
        <f aca="false">DATE(LEFT(D241,4),RIGHT(LEFT(D241,6),2),RIGHT(D241,2))</f>
        <v>39386</v>
      </c>
      <c r="M241" s="30" t="n">
        <f aca="false">VLOOKUP(H241,Fuel!$G$24:$I$35,3,FALSE())*(IF(L241&lt;$B$2,0,1))</f>
        <v>1</v>
      </c>
      <c r="N241" s="31" t="n">
        <f aca="false">VLOOKUP(I241,Fuel!$B$24:$D$43,3,FALSE())</f>
        <v>0.0451</v>
      </c>
      <c r="O241" s="32" t="n">
        <f aca="false">M241*F241*(1+N241)</f>
        <v>3779.0816</v>
      </c>
      <c r="P241" s="33" t="n">
        <f aca="false">IF(VLOOKUP(H241,Fuel!$G$24:$I592,2,FALSE())="AB",O241/ABHEAT/28.174,O241/SASKHEAT/28.174)</f>
        <v>3.5400806319092</v>
      </c>
      <c r="Q241" s="34" t="n">
        <f aca="false">M241*F241*N241</f>
        <v>163.0816</v>
      </c>
      <c r="R241" s="35" t="n">
        <f aca="false">IF(VLOOKUP(H241,Fuel!$G$24:$I480,2,FALSE())="AB",Q241/ABHEAT/28.174,Q241/SASKHEAT/28.174)</f>
        <v>0.152767808342843</v>
      </c>
    </row>
    <row r="242" customFormat="false" ht="12.75" hidden="false" customHeight="false" outlineLevel="0" collapsed="false">
      <c r="A242" s="1" t="s">
        <v>89</v>
      </c>
      <c r="B242" s="1" t="n">
        <v>19971020</v>
      </c>
      <c r="C242" s="1" t="n">
        <v>19971101</v>
      </c>
      <c r="D242" s="1" t="n">
        <v>20071031</v>
      </c>
      <c r="E242" s="1" t="s">
        <v>5</v>
      </c>
      <c r="F242" s="1" t="n">
        <v>8862</v>
      </c>
      <c r="G242" s="1" t="s">
        <v>72</v>
      </c>
      <c r="H242" s="1" t="s">
        <v>6</v>
      </c>
      <c r="I242" s="1" t="s">
        <v>216</v>
      </c>
      <c r="J242" s="28" t="n">
        <f aca="false">DATE(LEFT(B242,4),RIGHT(LEFT(B242,6),2),RIGHT(B242,2))</f>
        <v>35723</v>
      </c>
      <c r="K242" s="28" t="n">
        <f aca="false">DATE(LEFT(C242,4),RIGHT(LEFT(C242,6),2),RIGHT(C242,2))</f>
        <v>35735</v>
      </c>
      <c r="L242" s="29" t="n">
        <f aca="false">DATE(LEFT(D242,4),RIGHT(LEFT(D242,6),2),RIGHT(D242,2))</f>
        <v>39386</v>
      </c>
      <c r="M242" s="30" t="n">
        <f aca="false">VLOOKUP(H242,Fuel!$G$24:$I$35,3,FALSE())*(IF(L242&lt;$B$2,0,1))</f>
        <v>1</v>
      </c>
      <c r="N242" s="31" t="n">
        <f aca="false">VLOOKUP(I242,Fuel!$B$24:$D$43,3,FALSE())</f>
        <v>0.0357</v>
      </c>
      <c r="O242" s="32" t="n">
        <f aca="false">M242*F242*(1+N242)</f>
        <v>9178.3734</v>
      </c>
      <c r="P242" s="33" t="n">
        <f aca="false">IF(VLOOKUP(H242,Fuel!$G$24:$I526,2,FALSE())="AB",O242/ABHEAT/28.174,O242/SASKHEAT/28.174)</f>
        <v>8.59790429128882</v>
      </c>
      <c r="Q242" s="34" t="n">
        <f aca="false">M242*F242*N242</f>
        <v>316.3734</v>
      </c>
      <c r="R242" s="35" t="n">
        <f aca="false">IF(VLOOKUP(H242,Fuel!$G$24:$I509,2,FALSE())="AB",Q242/ABHEAT/28.174,Q242/SASKHEAT/28.174)</f>
        <v>0.29636495432945</v>
      </c>
    </row>
    <row r="243" customFormat="false" ht="12.75" hidden="false" customHeight="false" outlineLevel="0" collapsed="false">
      <c r="A243" s="1" t="s">
        <v>98</v>
      </c>
      <c r="B243" s="1" t="n">
        <v>19971008</v>
      </c>
      <c r="C243" s="1" t="n">
        <v>19971101</v>
      </c>
      <c r="D243" s="1" t="n">
        <v>20071031</v>
      </c>
      <c r="E243" s="1" t="s">
        <v>5</v>
      </c>
      <c r="F243" s="1" t="n">
        <v>21033</v>
      </c>
      <c r="G243" s="1" t="s">
        <v>332</v>
      </c>
      <c r="H243" s="1" t="s">
        <v>6</v>
      </c>
      <c r="I243" s="1" t="s">
        <v>95</v>
      </c>
      <c r="J243" s="28" t="n">
        <f aca="false">DATE(LEFT(B243,4),RIGHT(LEFT(B243,6),2),RIGHT(B243,2))</f>
        <v>35711</v>
      </c>
      <c r="K243" s="28" t="n">
        <f aca="false">DATE(LEFT(C243,4),RIGHT(LEFT(C243,6),2),RIGHT(C243,2))</f>
        <v>35735</v>
      </c>
      <c r="L243" s="29" t="n">
        <f aca="false">DATE(LEFT(D243,4),RIGHT(LEFT(D243,6),2),RIGHT(D243,2))</f>
        <v>39386</v>
      </c>
      <c r="M243" s="30" t="n">
        <f aca="false">VLOOKUP(H243,Fuel!$G$24:$I$35,3,FALSE())*(IF(L243&lt;$B$2,0,1))</f>
        <v>1</v>
      </c>
      <c r="N243" s="31" t="n">
        <f aca="false">VLOOKUP(I243,Fuel!$B$24:$D$43,3,FALSE())</f>
        <v>0.0139</v>
      </c>
      <c r="O243" s="32" t="n">
        <f aca="false">M243*F243*(1+N243)</f>
        <v>21325.3587</v>
      </c>
      <c r="P243" s="33" t="n">
        <f aca="false">IF(VLOOKUP(H243,Fuel!$G$24:$I585,2,FALSE())="AB",O243/ABHEAT/28.174,O243/SASKHEAT/28.174)</f>
        <v>19.9766761591987</v>
      </c>
      <c r="Q243" s="34" t="n">
        <f aca="false">M243*F243*N243</f>
        <v>292.3587</v>
      </c>
      <c r="R243" s="35" t="n">
        <f aca="false">IF(VLOOKUP(H243,Fuel!$G$24:$I524,2,FALSE())="AB",Q243/ABHEAT/28.174,Q243/SASKHEAT/28.174)</f>
        <v>0.273869019245351</v>
      </c>
    </row>
    <row r="244" customFormat="false" ht="12.75" hidden="false" customHeight="false" outlineLevel="0" collapsed="false">
      <c r="A244" s="1" t="s">
        <v>107</v>
      </c>
      <c r="B244" s="1" t="n">
        <v>19961220</v>
      </c>
      <c r="C244" s="1" t="n">
        <v>19971101</v>
      </c>
      <c r="D244" s="1" t="n">
        <v>20071031</v>
      </c>
      <c r="E244" s="1" t="s">
        <v>5</v>
      </c>
      <c r="F244" s="1" t="n">
        <v>26952</v>
      </c>
      <c r="G244" s="1" t="s">
        <v>333</v>
      </c>
      <c r="H244" s="1" t="s">
        <v>6</v>
      </c>
      <c r="I244" s="1" t="s">
        <v>36</v>
      </c>
      <c r="J244" s="28" t="n">
        <f aca="false">DATE(LEFT(B244,4),RIGHT(LEFT(B244,6),2),RIGHT(B244,2))</f>
        <v>35419</v>
      </c>
      <c r="K244" s="28" t="n">
        <f aca="false">DATE(LEFT(C244,4),RIGHT(LEFT(C244,6),2),RIGHT(C244,2))</f>
        <v>35735</v>
      </c>
      <c r="L244" s="29" t="n">
        <f aca="false">DATE(LEFT(D244,4),RIGHT(LEFT(D244,6),2),RIGHT(D244,2))</f>
        <v>39386</v>
      </c>
      <c r="M244" s="30" t="n">
        <f aca="false">VLOOKUP(H244,Fuel!$G$24:$I$35,3,FALSE())*(IF(L244&lt;$B$2,0,1))</f>
        <v>1</v>
      </c>
      <c r="N244" s="31" t="n">
        <f aca="false">VLOOKUP(I244,Fuel!$B$24:$D$43,3,FALSE())</f>
        <v>0.0451</v>
      </c>
      <c r="O244" s="32" t="n">
        <f aca="false">M244*F244*(1+N244)</f>
        <v>28167.5352</v>
      </c>
      <c r="P244" s="33" t="n">
        <f aca="false">IF(VLOOKUP(H244,Fuel!$G$24:$I471,2,FALSE())="AB",O244/ABHEAT/28.174,O244/SASKHEAT/28.174)</f>
        <v>26.3861319665976</v>
      </c>
      <c r="Q244" s="34" t="n">
        <f aca="false">M244*F244*N244</f>
        <v>1215.5352</v>
      </c>
      <c r="R244" s="35" t="n">
        <f aca="false">IF(VLOOKUP(H244,Fuel!$G$24:$I573,2,FALSE())="AB",Q244/ABHEAT/28.174,Q244/SASKHEAT/28.174)</f>
        <v>1.13866094315716</v>
      </c>
    </row>
    <row r="245" customFormat="false" ht="12.75" hidden="false" customHeight="false" outlineLevel="0" collapsed="false">
      <c r="A245" s="1" t="s">
        <v>334</v>
      </c>
      <c r="B245" s="1" t="n">
        <v>19961002</v>
      </c>
      <c r="C245" s="1" t="n">
        <v>19971101</v>
      </c>
      <c r="D245" s="1" t="n">
        <v>20071031</v>
      </c>
      <c r="E245" s="1" t="s">
        <v>5</v>
      </c>
      <c r="F245" s="1" t="n">
        <v>6850</v>
      </c>
      <c r="G245" s="1" t="s">
        <v>72</v>
      </c>
      <c r="H245" s="1" t="s">
        <v>6</v>
      </c>
      <c r="I245" s="1" t="s">
        <v>40</v>
      </c>
      <c r="J245" s="28" t="n">
        <f aca="false">DATE(LEFT(B245,4),RIGHT(LEFT(B245,6),2),RIGHT(B245,2))</f>
        <v>35340</v>
      </c>
      <c r="K245" s="28" t="n">
        <f aca="false">DATE(LEFT(C245,4),RIGHT(LEFT(C245,6),2),RIGHT(C245,2))</f>
        <v>35735</v>
      </c>
      <c r="L245" s="29" t="n">
        <f aca="false">DATE(LEFT(D245,4),RIGHT(LEFT(D245,6),2),RIGHT(D245,2))</f>
        <v>39386</v>
      </c>
      <c r="M245" s="30" t="n">
        <f aca="false">VLOOKUP(H245,Fuel!$G$24:$I$35,3,FALSE())*(IF(L245&lt;$B$2,0,1))</f>
        <v>1</v>
      </c>
      <c r="N245" s="31" t="n">
        <f aca="false">VLOOKUP(I245,Fuel!$B$24:$D$43,3,FALSE())</f>
        <v>0.0451</v>
      </c>
      <c r="O245" s="32" t="n">
        <f aca="false">M245*F245*(1+N245)</f>
        <v>7158.935</v>
      </c>
      <c r="P245" s="33" t="n">
        <f aca="false">IF(VLOOKUP(H245,Fuel!$G$24:$I673,2,FALSE())="AB",O245/ABHEAT/28.174,O245/SASKHEAT/28.174)</f>
        <v>6.70618150679702</v>
      </c>
      <c r="Q245" s="34" t="n">
        <f aca="false">M245*F245*N245</f>
        <v>308.935</v>
      </c>
      <c r="R245" s="35" t="n">
        <f aca="false">IF(VLOOKUP(H245,Fuel!$G$24:$I591,2,FALSE())="AB",Q245/ABHEAT/28.174,Q245/SASKHEAT/28.174)</f>
        <v>0.289396982065396</v>
      </c>
    </row>
    <row r="246" customFormat="false" ht="12.75" hidden="false" customHeight="false" outlineLevel="0" collapsed="false">
      <c r="A246" s="1" t="s">
        <v>335</v>
      </c>
      <c r="B246" s="1" t="n">
        <v>19971008</v>
      </c>
      <c r="C246" s="1" t="n">
        <v>19971101</v>
      </c>
      <c r="D246" s="1" t="n">
        <v>20071031</v>
      </c>
      <c r="E246" s="1" t="s">
        <v>5</v>
      </c>
      <c r="F246" s="1" t="n">
        <v>1309</v>
      </c>
      <c r="G246" s="1" t="s">
        <v>336</v>
      </c>
      <c r="H246" s="1" t="s">
        <v>6</v>
      </c>
      <c r="I246" s="1" t="s">
        <v>40</v>
      </c>
      <c r="J246" s="28" t="n">
        <f aca="false">DATE(LEFT(B246,4),RIGHT(LEFT(B246,6),2),RIGHT(B246,2))</f>
        <v>35711</v>
      </c>
      <c r="K246" s="28" t="n">
        <f aca="false">DATE(LEFT(C246,4),RIGHT(LEFT(C246,6),2),RIGHT(C246,2))</f>
        <v>35735</v>
      </c>
      <c r="L246" s="29" t="n">
        <f aca="false">DATE(LEFT(D246,4),RIGHT(LEFT(D246,6),2),RIGHT(D246,2))</f>
        <v>39386</v>
      </c>
      <c r="M246" s="30" t="n">
        <f aca="false">VLOOKUP(H246,Fuel!$G$24:$I$35,3,FALSE())*(IF(L246&lt;$B$2,0,1))</f>
        <v>1</v>
      </c>
      <c r="N246" s="31" t="n">
        <f aca="false">VLOOKUP(I246,Fuel!$B$24:$D$43,3,FALSE())</f>
        <v>0.0451</v>
      </c>
      <c r="O246" s="32" t="n">
        <f aca="false">M246*F246*(1+N246)</f>
        <v>1368.0359</v>
      </c>
      <c r="P246" s="33" t="n">
        <f aca="false">IF(VLOOKUP(H246,Fuel!$G$24:$I440,2,FALSE())="AB",O246/ABHEAT/28.174,O246/SASKHEAT/28.174)</f>
        <v>1.28151702078793</v>
      </c>
      <c r="Q246" s="34" t="n">
        <f aca="false">M246*F246*N246</f>
        <v>59.0359</v>
      </c>
      <c r="R246" s="35" t="n">
        <f aca="false">IF(VLOOKUP(H246,Fuel!$G$24:$I615,2,FALSE())="AB",Q246/ABHEAT/28.174,Q246/SASKHEAT/28.174)</f>
        <v>0.055302284601986</v>
      </c>
    </row>
    <row r="247" customFormat="false" ht="12.75" hidden="false" customHeight="false" outlineLevel="0" collapsed="false">
      <c r="A247" s="1" t="s">
        <v>86</v>
      </c>
      <c r="B247" s="1" t="n">
        <v>19961002</v>
      </c>
      <c r="C247" s="1" t="n">
        <v>19971101</v>
      </c>
      <c r="D247" s="1" t="n">
        <v>20071031</v>
      </c>
      <c r="E247" s="1" t="s">
        <v>5</v>
      </c>
      <c r="F247" s="1" t="n">
        <v>10770</v>
      </c>
      <c r="G247" s="1" t="s">
        <v>337</v>
      </c>
      <c r="H247" s="1" t="s">
        <v>6</v>
      </c>
      <c r="I247" s="1" t="s">
        <v>40</v>
      </c>
      <c r="J247" s="28" t="n">
        <f aca="false">DATE(LEFT(B247,4),RIGHT(LEFT(B247,6),2),RIGHT(B247,2))</f>
        <v>35340</v>
      </c>
      <c r="K247" s="28" t="n">
        <f aca="false">DATE(LEFT(C247,4),RIGHT(LEFT(C247,6),2),RIGHT(C247,2))</f>
        <v>35735</v>
      </c>
      <c r="L247" s="29" t="n">
        <f aca="false">DATE(LEFT(D247,4),RIGHT(LEFT(D247,6),2),RIGHT(D247,2))</f>
        <v>39386</v>
      </c>
      <c r="M247" s="30" t="n">
        <f aca="false">VLOOKUP(H247,Fuel!$G$24:$I$35,3,FALSE())*(IF(L247&lt;$B$2,0,1))</f>
        <v>1</v>
      </c>
      <c r="N247" s="31" t="n">
        <f aca="false">VLOOKUP(I247,Fuel!$B$24:$D$43,3,FALSE())</f>
        <v>0.0451</v>
      </c>
      <c r="O247" s="32" t="n">
        <f aca="false">M247*F247*(1+N247)</f>
        <v>11255.727</v>
      </c>
      <c r="P247" s="33" t="n">
        <f aca="false">IF(VLOOKUP(H247,Fuel!$G$24:$I664,2,FALSE())="AB",O247/ABHEAT/28.174,O247/SASKHEAT/28.174)</f>
        <v>10.5438795369641</v>
      </c>
      <c r="Q247" s="34" t="n">
        <f aca="false">M247*F247*N247</f>
        <v>485.727</v>
      </c>
      <c r="R247" s="35" t="n">
        <f aca="false">IF(VLOOKUP(H247,Fuel!$G$24:$I627,2,FALSE())="AB",Q247/ABHEAT/28.174,Q247/SASKHEAT/28.174)</f>
        <v>0.455008101729098</v>
      </c>
    </row>
    <row r="248" customFormat="false" ht="12.75" hidden="false" customHeight="false" outlineLevel="0" collapsed="false">
      <c r="A248" s="1" t="s">
        <v>86</v>
      </c>
      <c r="B248" s="1" t="n">
        <v>19961220</v>
      </c>
      <c r="C248" s="1" t="n">
        <v>19971101</v>
      </c>
      <c r="D248" s="1" t="n">
        <v>20071031</v>
      </c>
      <c r="E248" s="1" t="s">
        <v>5</v>
      </c>
      <c r="F248" s="1" t="n">
        <v>43122</v>
      </c>
      <c r="G248" s="1" t="s">
        <v>338</v>
      </c>
      <c r="H248" s="1" t="s">
        <v>6</v>
      </c>
      <c r="I248" s="1" t="s">
        <v>40</v>
      </c>
      <c r="J248" s="28" t="n">
        <f aca="false">DATE(LEFT(B248,4),RIGHT(LEFT(B248,6),2),RIGHT(B248,2))</f>
        <v>35419</v>
      </c>
      <c r="K248" s="28" t="n">
        <f aca="false">DATE(LEFT(C248,4),RIGHT(LEFT(C248,6),2),RIGHT(C248,2))</f>
        <v>35735</v>
      </c>
      <c r="L248" s="29" t="n">
        <f aca="false">DATE(LEFT(D248,4),RIGHT(LEFT(D248,6),2),RIGHT(D248,2))</f>
        <v>39386</v>
      </c>
      <c r="M248" s="30" t="n">
        <f aca="false">VLOOKUP(H248,Fuel!$G$24:$I$35,3,FALSE())*(IF(L248&lt;$B$2,0,1))</f>
        <v>1</v>
      </c>
      <c r="N248" s="31" t="n">
        <f aca="false">VLOOKUP(I248,Fuel!$B$24:$D$43,3,FALSE())</f>
        <v>0.0451</v>
      </c>
      <c r="O248" s="32" t="n">
        <f aca="false">M248*F248*(1+N248)</f>
        <v>45066.8022</v>
      </c>
      <c r="P248" s="33" t="n">
        <f aca="false">IF(VLOOKUP(H248,Fuel!$G$24:$I666,2,FALSE())="AB",O248/ABHEAT/28.174,O248/SASKHEAT/28.174)</f>
        <v>42.2166363410367</v>
      </c>
      <c r="Q248" s="34" t="n">
        <f aca="false">M248*F248*N248</f>
        <v>1944.8022</v>
      </c>
      <c r="R248" s="35" t="n">
        <f aca="false">IF(VLOOKUP(H248,Fuel!$G$24:$I628,2,FALSE())="AB",Q248/ABHEAT/28.174,Q248/SASKHEAT/28.174)</f>
        <v>1.82180681176993</v>
      </c>
    </row>
    <row r="249" customFormat="false" ht="12.75" hidden="false" customHeight="false" outlineLevel="0" collapsed="false">
      <c r="A249" s="1" t="s">
        <v>172</v>
      </c>
      <c r="B249" s="1" t="n">
        <v>19991201</v>
      </c>
      <c r="C249" s="1" t="n">
        <v>19991201</v>
      </c>
      <c r="D249" s="1" t="n">
        <v>20071031</v>
      </c>
      <c r="E249" s="1" t="s">
        <v>5</v>
      </c>
      <c r="F249" s="1" t="n">
        <v>1294</v>
      </c>
      <c r="G249" s="1" t="s">
        <v>339</v>
      </c>
      <c r="H249" s="1" t="s">
        <v>6</v>
      </c>
      <c r="I249" s="1" t="s">
        <v>169</v>
      </c>
      <c r="J249" s="28" t="n">
        <f aca="false">DATE(LEFT(B249,4),RIGHT(LEFT(B249,6),2),RIGHT(B249,2))</f>
        <v>36495</v>
      </c>
      <c r="K249" s="28" t="n">
        <f aca="false">DATE(LEFT(C249,4),RIGHT(LEFT(C249,6),2),RIGHT(C249,2))</f>
        <v>36495</v>
      </c>
      <c r="L249" s="29" t="n">
        <f aca="false">DATE(LEFT(D249,4),RIGHT(LEFT(D249,6),2),RIGHT(D249,2))</f>
        <v>39386</v>
      </c>
      <c r="M249" s="30" t="n">
        <f aca="false">VLOOKUP(H249,Fuel!$G$24:$I$35,3,FALSE())*(IF(L249&lt;$B$2,0,1))</f>
        <v>1</v>
      </c>
      <c r="N249" s="31" t="n">
        <f aca="false">VLOOKUP(I249,Fuel!$B$24:$D$43,3,FALSE())</f>
        <v>0.047</v>
      </c>
      <c r="O249" s="32" t="n">
        <f aca="false">M249*F249*(1+N249)</f>
        <v>1354.818</v>
      </c>
      <c r="P249" s="33" t="n">
        <f aca="false">IF(VLOOKUP(H249,Fuel!$G$24:$I837,2,FALSE())="AB",O249/ABHEAT/28.174,O249/SASKHEAT/28.174)</f>
        <v>1.26913506222304</v>
      </c>
      <c r="Q249" s="34" t="n">
        <f aca="false">M249*F249*N249</f>
        <v>60.818</v>
      </c>
      <c r="R249" s="35" t="n">
        <f aca="false">IF(VLOOKUP(H249,Fuel!$G$24:$I636,2,FALSE())="AB",Q249/ABHEAT/28.174,Q249/SASKHEAT/28.174)</f>
        <v>0.0569716790109676</v>
      </c>
    </row>
    <row r="250" customFormat="false" ht="12.75" hidden="false" customHeight="false" outlineLevel="0" collapsed="false">
      <c r="A250" s="1" t="s">
        <v>174</v>
      </c>
      <c r="B250" s="1" t="n">
        <v>20011027</v>
      </c>
      <c r="C250" s="1" t="n">
        <v>20010301</v>
      </c>
      <c r="D250" s="1" t="n">
        <v>20071031</v>
      </c>
      <c r="E250" s="1" t="s">
        <v>5</v>
      </c>
      <c r="F250" s="1" t="n">
        <v>5303</v>
      </c>
      <c r="G250" s="1" t="s">
        <v>57</v>
      </c>
      <c r="H250" s="1" t="s">
        <v>6</v>
      </c>
      <c r="I250" s="1" t="s">
        <v>122</v>
      </c>
      <c r="J250" s="28" t="n">
        <f aca="false">DATE(LEFT(B250,4),RIGHT(LEFT(B250,6),2),RIGHT(B250,2))</f>
        <v>37191</v>
      </c>
      <c r="K250" s="28" t="n">
        <f aca="false">DATE(LEFT(C250,4),RIGHT(LEFT(C250,6),2),RIGHT(C250,2))</f>
        <v>36951</v>
      </c>
      <c r="L250" s="29" t="n">
        <f aca="false">DATE(LEFT(D250,4),RIGHT(LEFT(D250,6),2),RIGHT(D250,2))</f>
        <v>39386</v>
      </c>
      <c r="M250" s="30" t="n">
        <f aca="false">VLOOKUP(H250,Fuel!$G$24:$I$35,3,FALSE())*(IF(L250&lt;$B$2,0,1))</f>
        <v>1</v>
      </c>
      <c r="N250" s="31" t="n">
        <f aca="false">VLOOKUP(I250,Fuel!$B$24:$D$43,3,FALSE())</f>
        <v>0.0506</v>
      </c>
      <c r="O250" s="32" t="n">
        <f aca="false">M250*F250*(1+N250)</f>
        <v>5571.3318</v>
      </c>
      <c r="P250" s="33" t="n">
        <f aca="false">IF(VLOOKUP(H250,Fuel!$G$24:$I457,2,FALSE())="AB",O250/ABHEAT/28.174,O250/SASKHEAT/28.174)</f>
        <v>5.2189833104212</v>
      </c>
      <c r="Q250" s="34" t="n">
        <f aca="false">M250*F250*N250</f>
        <v>268.3318</v>
      </c>
      <c r="R250" s="35" t="n">
        <f aca="false">IF(VLOOKUP(H250,Fuel!$G$24:$I641,2,FALSE())="AB",Q250/ABHEAT/28.174,Q250/SASKHEAT/28.174)</f>
        <v>0.251361655727501</v>
      </c>
    </row>
    <row r="251" customFormat="false" ht="12.75" hidden="false" customHeight="false" outlineLevel="0" collapsed="false">
      <c r="A251" s="1" t="s">
        <v>46</v>
      </c>
      <c r="B251" s="1" t="n">
        <v>19970507</v>
      </c>
      <c r="C251" s="1" t="n">
        <v>19971101</v>
      </c>
      <c r="D251" s="1" t="n">
        <v>20071031</v>
      </c>
      <c r="E251" s="1" t="s">
        <v>5</v>
      </c>
      <c r="F251" s="1" t="n">
        <v>0</v>
      </c>
      <c r="G251" s="1" t="s">
        <v>72</v>
      </c>
      <c r="H251" s="1" t="s">
        <v>6</v>
      </c>
      <c r="I251" s="1" t="s">
        <v>176</v>
      </c>
      <c r="J251" s="28" t="n">
        <f aca="false">DATE(LEFT(B251,4),RIGHT(LEFT(B251,6),2),RIGHT(B251,2))</f>
        <v>35557</v>
      </c>
      <c r="K251" s="28" t="n">
        <f aca="false">DATE(LEFT(C251,4),RIGHT(LEFT(C251,6),2),RIGHT(C251,2))</f>
        <v>35735</v>
      </c>
      <c r="L251" s="29" t="n">
        <f aca="false">DATE(LEFT(D251,4),RIGHT(LEFT(D251,6),2),RIGHT(D251,2))</f>
        <v>39386</v>
      </c>
      <c r="M251" s="30" t="n">
        <f aca="false">VLOOKUP(H251,Fuel!$G$24:$I$35,3,FALSE())*(IF(L251&lt;$B$2,0,1))</f>
        <v>1</v>
      </c>
      <c r="N251" s="31" t="n">
        <f aca="false">VLOOKUP(I251,Fuel!$B$24:$D$43,3,FALSE())</f>
        <v>0.0467</v>
      </c>
      <c r="O251" s="32" t="n">
        <f aca="false">M251*F251*(1+N251)</f>
        <v>0</v>
      </c>
      <c r="P251" s="33" t="n">
        <f aca="false">IF(VLOOKUP(H251,Fuel!$G$24:$I451,2,FALSE())="AB",O251/ABHEAT/28.174,O251/SASKHEAT/28.174)</f>
        <v>0</v>
      </c>
      <c r="Q251" s="34" t="n">
        <f aca="false">M251*F251*N251</f>
        <v>0</v>
      </c>
      <c r="R251" s="35" t="n">
        <f aca="false">IF(VLOOKUP(H251,Fuel!$G$24:$I649,2,FALSE())="AB",Q251/ABHEAT/28.174,Q251/SASKHEAT/28.174)</f>
        <v>0</v>
      </c>
    </row>
    <row r="252" customFormat="false" ht="12.75" hidden="false" customHeight="false" outlineLevel="0" collapsed="false">
      <c r="A252" s="1" t="s">
        <v>340</v>
      </c>
      <c r="B252" s="1" t="n">
        <v>19970115</v>
      </c>
      <c r="C252" s="1" t="n">
        <v>19971101</v>
      </c>
      <c r="D252" s="1" t="n">
        <v>20071031</v>
      </c>
      <c r="E252" s="1" t="s">
        <v>5</v>
      </c>
      <c r="F252" s="1" t="n">
        <v>0</v>
      </c>
      <c r="G252" s="1" t="s">
        <v>72</v>
      </c>
      <c r="H252" s="1" t="s">
        <v>6</v>
      </c>
      <c r="I252" s="1" t="s">
        <v>176</v>
      </c>
      <c r="J252" s="28" t="n">
        <f aca="false">DATE(LEFT(B252,4),RIGHT(LEFT(B252,6),2),RIGHT(B252,2))</f>
        <v>35445</v>
      </c>
      <c r="K252" s="28" t="n">
        <f aca="false">DATE(LEFT(C252,4),RIGHT(LEFT(C252,6),2),RIGHT(C252,2))</f>
        <v>35735</v>
      </c>
      <c r="L252" s="29" t="n">
        <f aca="false">DATE(LEFT(D252,4),RIGHT(LEFT(D252,6),2),RIGHT(D252,2))</f>
        <v>39386</v>
      </c>
      <c r="M252" s="30" t="n">
        <f aca="false">VLOOKUP(H252,Fuel!$G$24:$I$35,3,FALSE())*(IF(L252&lt;$B$2,0,1))</f>
        <v>1</v>
      </c>
      <c r="N252" s="31" t="n">
        <f aca="false">VLOOKUP(I252,Fuel!$B$24:$D$43,3,FALSE())</f>
        <v>0.0467</v>
      </c>
      <c r="O252" s="32" t="n">
        <f aca="false">M252*F252*(1+N252)</f>
        <v>0</v>
      </c>
      <c r="P252" s="33" t="n">
        <f aca="false">IF(VLOOKUP(H252,Fuel!$G$24:$I762,2,FALSE())="AB",O252/ABHEAT/28.174,O252/SASKHEAT/28.174)</f>
        <v>0</v>
      </c>
      <c r="Q252" s="34" t="n">
        <f aca="false">M252*F252*N252</f>
        <v>0</v>
      </c>
      <c r="R252" s="35" t="n">
        <f aca="false">IF(VLOOKUP(H252,Fuel!$G$24:$I655,2,FALSE())="AB",Q252/ABHEAT/28.174,Q252/SASKHEAT/28.174)</f>
        <v>0</v>
      </c>
    </row>
    <row r="253" customFormat="false" ht="12.75" hidden="false" customHeight="false" outlineLevel="0" collapsed="false">
      <c r="A253" s="1" t="s">
        <v>340</v>
      </c>
      <c r="B253" s="1" t="n">
        <v>19970918</v>
      </c>
      <c r="C253" s="1" t="n">
        <v>19971101</v>
      </c>
      <c r="D253" s="1" t="n">
        <v>20071031</v>
      </c>
      <c r="E253" s="1" t="s">
        <v>5</v>
      </c>
      <c r="F253" s="1" t="n">
        <v>15826</v>
      </c>
      <c r="G253" s="1" t="s">
        <v>72</v>
      </c>
      <c r="H253" s="1" t="s">
        <v>6</v>
      </c>
      <c r="I253" s="1" t="s">
        <v>122</v>
      </c>
      <c r="J253" s="28" t="n">
        <f aca="false">DATE(LEFT(B253,4),RIGHT(LEFT(B253,6),2),RIGHT(B253,2))</f>
        <v>35691</v>
      </c>
      <c r="K253" s="28" t="n">
        <f aca="false">DATE(LEFT(C253,4),RIGHT(LEFT(C253,6),2),RIGHT(C253,2))</f>
        <v>35735</v>
      </c>
      <c r="L253" s="29" t="n">
        <f aca="false">DATE(LEFT(D253,4),RIGHT(LEFT(D253,6),2),RIGHT(D253,2))</f>
        <v>39386</v>
      </c>
      <c r="M253" s="30" t="n">
        <f aca="false">VLOOKUP(H253,Fuel!$G$24:$I$35,3,FALSE())*(IF(L253&lt;$B$2,0,1))</f>
        <v>1</v>
      </c>
      <c r="N253" s="31" t="n">
        <f aca="false">VLOOKUP(I253,Fuel!$B$24:$D$43,3,FALSE())</f>
        <v>0.0506</v>
      </c>
      <c r="O253" s="32" t="n">
        <f aca="false">M253*F253*(1+N253)</f>
        <v>16626.7956</v>
      </c>
      <c r="P253" s="33" t="n">
        <f aca="false">IF(VLOOKUP(H253,Fuel!$G$24:$I810,2,FALSE())="AB",O253/ABHEAT/28.174,O253/SASKHEAT/28.174)</f>
        <v>15.5752649199936</v>
      </c>
      <c r="Q253" s="34" t="n">
        <f aca="false">M253*F253*N253</f>
        <v>800.7956</v>
      </c>
      <c r="R253" s="35" t="n">
        <f aca="false">IF(VLOOKUP(H253,Fuel!$G$24:$I656,2,FALSE())="AB",Q253/ABHEAT/28.174,Q253/SASKHEAT/28.174)</f>
        <v>0.750150775701194</v>
      </c>
    </row>
    <row r="254" customFormat="false" ht="12.75" hidden="false" customHeight="false" outlineLevel="0" collapsed="false">
      <c r="A254" s="1" t="s">
        <v>341</v>
      </c>
      <c r="B254" s="1" t="n">
        <v>20000324</v>
      </c>
      <c r="C254" s="1" t="n">
        <v>20000401</v>
      </c>
      <c r="D254" s="1" t="n">
        <v>20071031</v>
      </c>
      <c r="E254" s="1" t="s">
        <v>5</v>
      </c>
      <c r="F254" s="1" t="n">
        <v>5396</v>
      </c>
      <c r="G254" s="1" t="s">
        <v>342</v>
      </c>
      <c r="H254" s="1" t="s">
        <v>6</v>
      </c>
      <c r="I254" s="1" t="s">
        <v>62</v>
      </c>
      <c r="J254" s="28" t="n">
        <f aca="false">DATE(LEFT(B254,4),RIGHT(LEFT(B254,6),2),RIGHT(B254,2))</f>
        <v>36609</v>
      </c>
      <c r="K254" s="28" t="n">
        <f aca="false">DATE(LEFT(C254,4),RIGHT(LEFT(C254,6),2),RIGHT(C254,2))</f>
        <v>36617</v>
      </c>
      <c r="L254" s="29" t="n">
        <f aca="false">DATE(LEFT(D254,4),RIGHT(LEFT(D254,6),2),RIGHT(D254,2))</f>
        <v>39386</v>
      </c>
      <c r="M254" s="30" t="n">
        <f aca="false">VLOOKUP(H254,Fuel!$G$24:$I$35,3,FALSE())*(IF(L254&lt;$B$2,0,1))</f>
        <v>1</v>
      </c>
      <c r="N254" s="31" t="n">
        <f aca="false">VLOOKUP(I254,Fuel!$B$24:$D$43,3,FALSE())</f>
        <v>0.0508</v>
      </c>
      <c r="O254" s="32" t="n">
        <f aca="false">M254*F254*(1+N254)</f>
        <v>5670.1168</v>
      </c>
      <c r="P254" s="33" t="n">
        <f aca="false">IF(VLOOKUP(H254,Fuel!$G$24:$I475,2,FALSE())="AB",O254/ABHEAT/28.174,O254/SASKHEAT/28.174)</f>
        <v>5.31152083732275</v>
      </c>
      <c r="Q254" s="34" t="n">
        <f aca="false">M254*F254*N254</f>
        <v>274.1168</v>
      </c>
      <c r="R254" s="35" t="n">
        <f aca="false">IF(VLOOKUP(H254,Fuel!$G$24:$I668,2,FALSE())="AB",Q254/ABHEAT/28.174,Q254/SASKHEAT/28.174)</f>
        <v>0.256780794191088</v>
      </c>
    </row>
    <row r="255" customFormat="false" ht="12.75" hidden="false" customHeight="false" outlineLevel="0" collapsed="false">
      <c r="A255" s="1" t="s">
        <v>343</v>
      </c>
      <c r="B255" s="1" t="n">
        <v>19970121</v>
      </c>
      <c r="C255" s="1" t="n">
        <v>19971101</v>
      </c>
      <c r="D255" s="1" t="n">
        <v>20071031</v>
      </c>
      <c r="E255" s="1" t="s">
        <v>5</v>
      </c>
      <c r="F255" s="1" t="n">
        <v>8623</v>
      </c>
      <c r="G255" s="1" t="s">
        <v>239</v>
      </c>
      <c r="H255" s="1" t="s">
        <v>6</v>
      </c>
      <c r="I255" s="1" t="s">
        <v>73</v>
      </c>
      <c r="J255" s="28" t="n">
        <f aca="false">DATE(LEFT(B255,4),RIGHT(LEFT(B255,6),2),RIGHT(B255,2))</f>
        <v>35451</v>
      </c>
      <c r="K255" s="28" t="n">
        <f aca="false">DATE(LEFT(C255,4),RIGHT(LEFT(C255,6),2),RIGHT(C255,2))</f>
        <v>35735</v>
      </c>
      <c r="L255" s="29" t="n">
        <f aca="false">DATE(LEFT(D255,4),RIGHT(LEFT(D255,6),2),RIGHT(D255,2))</f>
        <v>39386</v>
      </c>
      <c r="M255" s="30" t="n">
        <f aca="false">VLOOKUP(H255,Fuel!$G$24:$I$35,3,FALSE())*(IF(L255&lt;$B$2,0,1))</f>
        <v>1</v>
      </c>
      <c r="N255" s="31" t="n">
        <f aca="false">VLOOKUP(I255,Fuel!$B$24:$D$43,3,FALSE())</f>
        <v>0.0168</v>
      </c>
      <c r="O255" s="32" t="n">
        <f aca="false">M255*F255*(1+N255)</f>
        <v>8767.8664</v>
      </c>
      <c r="P255" s="33" t="n">
        <f aca="false">IF(VLOOKUP(H255,Fuel!$G$24:$I809,2,FALSE())="AB",O255/ABHEAT/28.174,O255/SASKHEAT/28.174)</f>
        <v>8.21335904093933</v>
      </c>
      <c r="Q255" s="34" t="n">
        <f aca="false">M255*F255*N255</f>
        <v>144.8664</v>
      </c>
      <c r="R255" s="35" t="n">
        <f aca="false">IF(VLOOKUP(H255,Fuel!$G$24:$I677,2,FALSE())="AB",Q255/ABHEAT/28.174,Q255/SASKHEAT/28.174)</f>
        <v>0.135704594696873</v>
      </c>
    </row>
    <row r="256" customFormat="false" ht="12.75" hidden="false" customHeight="false" outlineLevel="0" collapsed="false">
      <c r="A256" s="1" t="s">
        <v>103</v>
      </c>
      <c r="B256" s="1" t="n">
        <v>19970115</v>
      </c>
      <c r="C256" s="1" t="n">
        <v>19971101</v>
      </c>
      <c r="D256" s="1" t="n">
        <v>20071031</v>
      </c>
      <c r="E256" s="1" t="s">
        <v>5</v>
      </c>
      <c r="F256" s="1" t="n">
        <v>5323</v>
      </c>
      <c r="G256" s="1" t="s">
        <v>344</v>
      </c>
      <c r="H256" s="1" t="s">
        <v>6</v>
      </c>
      <c r="I256" s="1" t="s">
        <v>176</v>
      </c>
      <c r="J256" s="28" t="n">
        <f aca="false">DATE(LEFT(B256,4),RIGHT(LEFT(B256,6),2),RIGHT(B256,2))</f>
        <v>35445</v>
      </c>
      <c r="K256" s="28" t="n">
        <f aca="false">DATE(LEFT(C256,4),RIGHT(LEFT(C256,6),2),RIGHT(C256,2))</f>
        <v>35735</v>
      </c>
      <c r="L256" s="29" t="n">
        <f aca="false">DATE(LEFT(D256,4),RIGHT(LEFT(D256,6),2),RIGHT(D256,2))</f>
        <v>39386</v>
      </c>
      <c r="M256" s="30" t="n">
        <f aca="false">VLOOKUP(H256,Fuel!$G$24:$I$35,3,FALSE())*(IF(L256&lt;$B$2,0,1))</f>
        <v>1</v>
      </c>
      <c r="N256" s="31" t="n">
        <f aca="false">VLOOKUP(I256,Fuel!$B$24:$D$43,3,FALSE())</f>
        <v>0.0467</v>
      </c>
      <c r="O256" s="32" t="n">
        <f aca="false">M256*F256*(1+N256)</f>
        <v>5571.5841</v>
      </c>
      <c r="P256" s="33" t="n">
        <f aca="false">IF(VLOOKUP(H256,Fuel!$G$24:$I447,2,FALSE())="AB",O256/ABHEAT/28.174,O256/SASKHEAT/28.174)</f>
        <v>5.21921965417822</v>
      </c>
      <c r="Q256" s="34" t="n">
        <f aca="false">M256*F256*N256</f>
        <v>248.5841</v>
      </c>
      <c r="R256" s="35" t="n">
        <f aca="false">IF(VLOOKUP(H256,Fuel!$G$24:$I681,2,FALSE())="AB",Q256/ABHEAT/28.174,Q256/SASKHEAT/28.174)</f>
        <v>0.232862862186035</v>
      </c>
    </row>
    <row r="257" customFormat="false" ht="12.75" hidden="false" customHeight="false" outlineLevel="0" collapsed="false">
      <c r="A257" s="1" t="s">
        <v>345</v>
      </c>
      <c r="B257" s="1" t="n">
        <v>19980227</v>
      </c>
      <c r="C257" s="1" t="n">
        <v>19980301</v>
      </c>
      <c r="D257" s="1" t="n">
        <v>20071031</v>
      </c>
      <c r="E257" s="1" t="s">
        <v>5</v>
      </c>
      <c r="F257" s="1" t="n">
        <v>5299</v>
      </c>
      <c r="G257" s="1" t="s">
        <v>346</v>
      </c>
      <c r="H257" s="1" t="s">
        <v>6</v>
      </c>
      <c r="I257" s="1" t="s">
        <v>176</v>
      </c>
      <c r="J257" s="28" t="n">
        <f aca="false">DATE(LEFT(B257,4),RIGHT(LEFT(B257,6),2),RIGHT(B257,2))</f>
        <v>35853</v>
      </c>
      <c r="K257" s="28" t="n">
        <f aca="false">DATE(LEFT(C257,4),RIGHT(LEFT(C257,6),2),RIGHT(C257,2))</f>
        <v>35855</v>
      </c>
      <c r="L257" s="29" t="n">
        <f aca="false">DATE(LEFT(D257,4),RIGHT(LEFT(D257,6),2),RIGHT(D257,2))</f>
        <v>39386</v>
      </c>
      <c r="M257" s="30" t="n">
        <f aca="false">VLOOKUP(H257,Fuel!$G$24:$I$35,3,FALSE())*(IF(L257&lt;$B$2,0,1))</f>
        <v>1</v>
      </c>
      <c r="N257" s="31" t="n">
        <f aca="false">VLOOKUP(I257,Fuel!$B$24:$D$43,3,FALSE())</f>
        <v>0.0467</v>
      </c>
      <c r="O257" s="32" t="n">
        <f aca="false">M257*F257*(1+N257)</f>
        <v>5546.4633</v>
      </c>
      <c r="P257" s="33" t="n">
        <f aca="false">IF(VLOOKUP(H257,Fuel!$G$24:$I714,2,FALSE())="AB",O257/ABHEAT/28.174,O257/SASKHEAT/28.174)</f>
        <v>5.19568757232583</v>
      </c>
      <c r="Q257" s="34" t="n">
        <f aca="false">M257*F257*N257</f>
        <v>247.4633</v>
      </c>
      <c r="R257" s="35" t="n">
        <f aca="false">IF(VLOOKUP(H257,Fuel!$G$24:$I700,2,FALSE())="AB",Q257/ABHEAT/28.174,Q257/SASKHEAT/28.174)</f>
        <v>0.231812945091828</v>
      </c>
    </row>
    <row r="258" customFormat="false" ht="12.75" hidden="false" customHeight="false" outlineLevel="0" collapsed="false">
      <c r="A258" s="1" t="s">
        <v>54</v>
      </c>
      <c r="B258" s="1" t="n">
        <v>19970115</v>
      </c>
      <c r="C258" s="1" t="n">
        <v>19971101</v>
      </c>
      <c r="D258" s="1" t="n">
        <v>20071031</v>
      </c>
      <c r="E258" s="1" t="s">
        <v>5</v>
      </c>
      <c r="F258" s="1" t="n">
        <v>10751</v>
      </c>
      <c r="G258" s="1" t="s">
        <v>347</v>
      </c>
      <c r="H258" s="1" t="s">
        <v>6</v>
      </c>
      <c r="I258" s="1" t="s">
        <v>176</v>
      </c>
      <c r="J258" s="28" t="n">
        <f aca="false">DATE(LEFT(B258,4),RIGHT(LEFT(B258,6),2),RIGHT(B258,2))</f>
        <v>35445</v>
      </c>
      <c r="K258" s="28" t="n">
        <f aca="false">DATE(LEFT(C258,4),RIGHT(LEFT(C258,6),2),RIGHT(C258,2))</f>
        <v>35735</v>
      </c>
      <c r="L258" s="29" t="n">
        <f aca="false">DATE(LEFT(D258,4),RIGHT(LEFT(D258,6),2),RIGHT(D258,2))</f>
        <v>39386</v>
      </c>
      <c r="M258" s="30" t="n">
        <f aca="false">VLOOKUP(H258,Fuel!$G$24:$I$35,3,FALSE())*(IF(L258&lt;$B$2,0,1))</f>
        <v>1</v>
      </c>
      <c r="N258" s="31" t="n">
        <f aca="false">VLOOKUP(I258,Fuel!$B$24:$D$43,3,FALSE())</f>
        <v>0.0467</v>
      </c>
      <c r="O258" s="32" t="n">
        <f aca="false">M258*F258*(1+N258)</f>
        <v>11253.0717</v>
      </c>
      <c r="P258" s="33" t="n">
        <f aca="false">IF(VLOOKUP(H258,Fuel!$G$24:$I768,2,FALSE())="AB",O258/ABHEAT/28.174,O258/SASKHEAT/28.174)</f>
        <v>10.5413921664606</v>
      </c>
      <c r="Q258" s="34" t="n">
        <f aca="false">M258*F258*N258</f>
        <v>502.0717</v>
      </c>
      <c r="R258" s="35" t="n">
        <f aca="false">IF(VLOOKUP(H258,Fuel!$G$24:$I712,2,FALSE())="AB",Q258/ABHEAT/28.174,Q258/SASKHEAT/28.174)</f>
        <v>0.470319111659226</v>
      </c>
    </row>
    <row r="259" customFormat="false" ht="12.75" hidden="false" customHeight="false" outlineLevel="0" collapsed="false">
      <c r="A259" s="1" t="s">
        <v>54</v>
      </c>
      <c r="B259" s="1" t="n">
        <v>19961213</v>
      </c>
      <c r="C259" s="1" t="n">
        <v>19971101</v>
      </c>
      <c r="D259" s="1" t="n">
        <v>20071031</v>
      </c>
      <c r="E259" s="1" t="s">
        <v>5</v>
      </c>
      <c r="F259" s="1" t="n">
        <v>5519</v>
      </c>
      <c r="G259" s="1" t="s">
        <v>348</v>
      </c>
      <c r="H259" s="1" t="s">
        <v>6</v>
      </c>
      <c r="I259" s="1" t="s">
        <v>73</v>
      </c>
      <c r="J259" s="28" t="n">
        <f aca="false">DATE(LEFT(B259,4),RIGHT(LEFT(B259,6),2),RIGHT(B259,2))</f>
        <v>35412</v>
      </c>
      <c r="K259" s="28" t="n">
        <f aca="false">DATE(LEFT(C259,4),RIGHT(LEFT(C259,6),2),RIGHT(C259,2))</f>
        <v>35735</v>
      </c>
      <c r="L259" s="29" t="n">
        <f aca="false">DATE(LEFT(D259,4),RIGHT(LEFT(D259,6),2),RIGHT(D259,2))</f>
        <v>39386</v>
      </c>
      <c r="M259" s="30" t="n">
        <f aca="false">VLOOKUP(H259,Fuel!$G$24:$I$35,3,FALSE())*(IF(L259&lt;$B$2,0,1))</f>
        <v>1</v>
      </c>
      <c r="N259" s="31" t="n">
        <f aca="false">VLOOKUP(I259,Fuel!$B$24:$D$43,3,FALSE())</f>
        <v>0.0168</v>
      </c>
      <c r="O259" s="32" t="n">
        <f aca="false">M259*F259*(1+N259)</f>
        <v>5611.7192</v>
      </c>
      <c r="P259" s="33" t="n">
        <f aca="false">IF(VLOOKUP(H259,Fuel!$G$24:$I696,2,FALSE())="AB",O259/ABHEAT/28.174,O259/SASKHEAT/28.174)</f>
        <v>5.25681648462764</v>
      </c>
      <c r="Q259" s="34" t="n">
        <f aca="false">M259*F259*N259</f>
        <v>92.7192</v>
      </c>
      <c r="R259" s="35" t="n">
        <f aca="false">IF(VLOOKUP(H259,Fuel!$G$24:$I713,2,FALSE())="AB",Q259/ABHEAT/28.174,Q259/SASKHEAT/28.174)</f>
        <v>0.0868553471102915</v>
      </c>
    </row>
    <row r="260" customFormat="false" ht="12.75" hidden="false" customHeight="false" outlineLevel="0" collapsed="false">
      <c r="A260" s="1" t="s">
        <v>54</v>
      </c>
      <c r="B260" s="1" t="n">
        <v>19970618</v>
      </c>
      <c r="C260" s="1" t="n">
        <v>19971101</v>
      </c>
      <c r="D260" s="1" t="n">
        <v>20071031</v>
      </c>
      <c r="E260" s="1" t="s">
        <v>5</v>
      </c>
      <c r="F260" s="1" t="n">
        <v>3452</v>
      </c>
      <c r="G260" s="1" t="s">
        <v>349</v>
      </c>
      <c r="H260" s="1" t="s">
        <v>6</v>
      </c>
      <c r="I260" s="1" t="s">
        <v>73</v>
      </c>
      <c r="J260" s="28" t="n">
        <f aca="false">DATE(LEFT(B260,4),RIGHT(LEFT(B260,6),2),RIGHT(B260,2))</f>
        <v>35599</v>
      </c>
      <c r="K260" s="28" t="n">
        <f aca="false">DATE(LEFT(C260,4),RIGHT(LEFT(C260,6),2),RIGHT(C260,2))</f>
        <v>35735</v>
      </c>
      <c r="L260" s="29" t="n">
        <f aca="false">DATE(LEFT(D260,4),RIGHT(LEFT(D260,6),2),RIGHT(D260,2))</f>
        <v>39386</v>
      </c>
      <c r="M260" s="30" t="n">
        <f aca="false">VLOOKUP(H260,Fuel!$G$24:$I$35,3,FALSE())*(IF(L260&lt;$B$2,0,1))</f>
        <v>1</v>
      </c>
      <c r="N260" s="31" t="n">
        <f aca="false">VLOOKUP(I260,Fuel!$B$24:$D$43,3,FALSE())</f>
        <v>0.0168</v>
      </c>
      <c r="O260" s="32" t="n">
        <f aca="false">M260*F260*(1+N260)</f>
        <v>3509.9936</v>
      </c>
      <c r="P260" s="33" t="n">
        <f aca="false">IF(VLOOKUP(H260,Fuel!$G$24:$I788,2,FALSE())="AB",O260/ABHEAT/28.174,O260/SASKHEAT/28.174)</f>
        <v>3.28801060064045</v>
      </c>
      <c r="Q260" s="34" t="n">
        <f aca="false">M260*F260*N260</f>
        <v>57.9936</v>
      </c>
      <c r="R260" s="35" t="n">
        <f aca="false">IF(VLOOKUP(H260,Fuel!$G$24:$I714,2,FALSE())="AB",Q260/ABHEAT/28.174,Q260/SASKHEAT/28.174)</f>
        <v>0.0543259029216753</v>
      </c>
    </row>
    <row r="261" customFormat="false" ht="12.75" hidden="false" customHeight="false" outlineLevel="0" collapsed="false">
      <c r="A261" s="1" t="s">
        <v>54</v>
      </c>
      <c r="B261" s="1" t="n">
        <v>19981101</v>
      </c>
      <c r="C261" s="1" t="n">
        <v>19981101</v>
      </c>
      <c r="D261" s="1" t="n">
        <v>20071031</v>
      </c>
      <c r="E261" s="1" t="s">
        <v>5</v>
      </c>
      <c r="F261" s="1" t="n">
        <v>0</v>
      </c>
      <c r="G261" s="1" t="s">
        <v>72</v>
      </c>
      <c r="H261" s="1" t="s">
        <v>6</v>
      </c>
      <c r="I261" s="1" t="s">
        <v>176</v>
      </c>
      <c r="J261" s="28" t="n">
        <f aca="false">DATE(LEFT(B261,4),RIGHT(LEFT(B261,6),2),RIGHT(B261,2))</f>
        <v>36100</v>
      </c>
      <c r="K261" s="28" t="n">
        <f aca="false">DATE(LEFT(C261,4),RIGHT(LEFT(C261,6),2),RIGHT(C261,2))</f>
        <v>36100</v>
      </c>
      <c r="L261" s="29" t="n">
        <f aca="false">DATE(LEFT(D261,4),RIGHT(LEFT(D261,6),2),RIGHT(D261,2))</f>
        <v>39386</v>
      </c>
      <c r="M261" s="30" t="n">
        <f aca="false">VLOOKUP(H261,Fuel!$G$24:$I$35,3,FALSE())*(IF(L261&lt;$B$2,0,1))</f>
        <v>1</v>
      </c>
      <c r="N261" s="31" t="n">
        <f aca="false">VLOOKUP(I261,Fuel!$B$24:$D$43,3,FALSE())</f>
        <v>0.0467</v>
      </c>
      <c r="O261" s="32" t="n">
        <f aca="false">M261*F261*(1+N261)</f>
        <v>0</v>
      </c>
      <c r="P261" s="33" t="n">
        <f aca="false">IF(VLOOKUP(H261,Fuel!$G$24:$I626,2,FALSE())="AB",O261/ABHEAT/28.174,O261/SASKHEAT/28.174)</f>
        <v>0</v>
      </c>
      <c r="Q261" s="34" t="n">
        <f aca="false">M261*F261*N261</f>
        <v>0</v>
      </c>
      <c r="R261" s="35" t="n">
        <f aca="false">IF(VLOOKUP(H261,Fuel!$G$24:$I719,2,FALSE())="AB",Q261/ABHEAT/28.174,Q261/SASKHEAT/28.174)</f>
        <v>0</v>
      </c>
    </row>
    <row r="262" customFormat="false" ht="12.75" hidden="false" customHeight="false" outlineLevel="0" collapsed="false">
      <c r="A262" s="1" t="s">
        <v>54</v>
      </c>
      <c r="B262" s="1" t="n">
        <v>19981101</v>
      </c>
      <c r="C262" s="1" t="n">
        <v>19981101</v>
      </c>
      <c r="D262" s="1" t="n">
        <v>20071031</v>
      </c>
      <c r="E262" s="1" t="s">
        <v>5</v>
      </c>
      <c r="F262" s="1" t="n">
        <v>3983</v>
      </c>
      <c r="G262" s="1" t="s">
        <v>350</v>
      </c>
      <c r="H262" s="1" t="s">
        <v>6</v>
      </c>
      <c r="I262" s="1" t="s">
        <v>176</v>
      </c>
      <c r="J262" s="28" t="n">
        <f aca="false">DATE(LEFT(B262,4),RIGHT(LEFT(B262,6),2),RIGHT(B262,2))</f>
        <v>36100</v>
      </c>
      <c r="K262" s="28" t="n">
        <f aca="false">DATE(LEFT(C262,4),RIGHT(LEFT(C262,6),2),RIGHT(C262,2))</f>
        <v>36100</v>
      </c>
      <c r="L262" s="29" t="n">
        <f aca="false">DATE(LEFT(D262,4),RIGHT(LEFT(D262,6),2),RIGHT(D262,2))</f>
        <v>39386</v>
      </c>
      <c r="M262" s="30" t="n">
        <f aca="false">VLOOKUP(H262,Fuel!$G$24:$I$35,3,FALSE())*(IF(L262&lt;$B$2,0,1))</f>
        <v>1</v>
      </c>
      <c r="N262" s="31" t="n">
        <f aca="false">VLOOKUP(I262,Fuel!$B$24:$D$43,3,FALSE())</f>
        <v>0.0467</v>
      </c>
      <c r="O262" s="32" t="n">
        <f aca="false">M262*F262*(1+N262)</f>
        <v>4169.0061</v>
      </c>
      <c r="P262" s="33" t="n">
        <f aca="false">IF(VLOOKUP(H262,Fuel!$G$24:$I720,2,FALSE())="AB",O262/ABHEAT/28.174,O262/SASKHEAT/28.174)</f>
        <v>3.90534508408639</v>
      </c>
      <c r="Q262" s="34" t="n">
        <f aca="false">M262*F262*N262</f>
        <v>186.0061</v>
      </c>
      <c r="R262" s="35" t="n">
        <f aca="false">IF(VLOOKUP(H262,Fuel!$G$24:$I720,2,FALSE())="AB",Q262/ABHEAT/28.174,Q262/SASKHEAT/28.174)</f>
        <v>0.174242491092801</v>
      </c>
    </row>
    <row r="263" customFormat="false" ht="12.75" hidden="false" customHeight="false" outlineLevel="0" collapsed="false">
      <c r="A263" s="1" t="s">
        <v>54</v>
      </c>
      <c r="B263" s="1" t="n">
        <v>19990519</v>
      </c>
      <c r="C263" s="1" t="n">
        <v>19981101</v>
      </c>
      <c r="D263" s="1" t="n">
        <v>20071031</v>
      </c>
      <c r="E263" s="1" t="s">
        <v>5</v>
      </c>
      <c r="F263" s="1" t="n">
        <v>21355</v>
      </c>
      <c r="G263" s="1" t="s">
        <v>351</v>
      </c>
      <c r="H263" s="1" t="s">
        <v>6</v>
      </c>
      <c r="I263" s="1" t="s">
        <v>62</v>
      </c>
      <c r="J263" s="28" t="n">
        <f aca="false">DATE(LEFT(B263,4),RIGHT(LEFT(B263,6),2),RIGHT(B263,2))</f>
        <v>36299</v>
      </c>
      <c r="K263" s="28" t="n">
        <f aca="false">DATE(LEFT(C263,4),RIGHT(LEFT(C263,6),2),RIGHT(C263,2))</f>
        <v>36100</v>
      </c>
      <c r="L263" s="29" t="n">
        <f aca="false">DATE(LEFT(D263,4),RIGHT(LEFT(D263,6),2),RIGHT(D263,2))</f>
        <v>39386</v>
      </c>
      <c r="M263" s="30" t="n">
        <f aca="false">VLOOKUP(H263,Fuel!$G$24:$I$35,3,FALSE())*(IF(L263&lt;$B$2,0,1))</f>
        <v>1</v>
      </c>
      <c r="N263" s="31" t="n">
        <f aca="false">VLOOKUP(I263,Fuel!$B$24:$D$43,3,FALSE())</f>
        <v>0.0508</v>
      </c>
      <c r="O263" s="32" t="n">
        <f aca="false">M263*F263*(1+N263)</f>
        <v>22439.834</v>
      </c>
      <c r="P263" s="33" t="n">
        <f aca="false">IF(VLOOKUP(H263,Fuel!$G$24:$I802,2,FALSE())="AB",O263/ABHEAT/28.174,O263/SASKHEAT/28.174)</f>
        <v>21.0206685472623</v>
      </c>
      <c r="Q263" s="34" t="n">
        <f aca="false">M263*F263*N263</f>
        <v>1084.834</v>
      </c>
      <c r="R263" s="35" t="n">
        <f aca="false">IF(VLOOKUP(H263,Fuel!$G$24:$I721,2,FALSE())="AB",Q263/ABHEAT/28.174,Q263/SASKHEAT/28.174)</f>
        <v>1.01622569680332</v>
      </c>
    </row>
    <row r="264" customFormat="false" ht="12.75" hidden="false" customHeight="false" outlineLevel="0" collapsed="false">
      <c r="A264" s="1" t="s">
        <v>54</v>
      </c>
      <c r="B264" s="1" t="n">
        <v>19910619</v>
      </c>
      <c r="C264" s="1" t="n">
        <v>19921101</v>
      </c>
      <c r="D264" s="1" t="n">
        <v>20071031</v>
      </c>
      <c r="E264" s="1" t="s">
        <v>5</v>
      </c>
      <c r="F264" s="1" t="n">
        <v>0</v>
      </c>
      <c r="G264" s="1" t="s">
        <v>72</v>
      </c>
      <c r="H264" s="1" t="s">
        <v>6</v>
      </c>
      <c r="I264" s="1" t="s">
        <v>169</v>
      </c>
      <c r="J264" s="28" t="n">
        <f aca="false">DATE(LEFT(B264,4),RIGHT(LEFT(B264,6),2),RIGHT(B264,2))</f>
        <v>33408</v>
      </c>
      <c r="K264" s="28" t="n">
        <f aca="false">DATE(LEFT(C264,4),RIGHT(LEFT(C264,6),2),RIGHT(C264,2))</f>
        <v>33909</v>
      </c>
      <c r="L264" s="29" t="n">
        <f aca="false">DATE(LEFT(D264,4),RIGHT(LEFT(D264,6),2),RIGHT(D264,2))</f>
        <v>39386</v>
      </c>
      <c r="M264" s="30" t="n">
        <f aca="false">VLOOKUP(H264,Fuel!$G$24:$I$35,3,FALSE())*(IF(L264&lt;$B$2,0,1))</f>
        <v>1</v>
      </c>
      <c r="N264" s="31" t="n">
        <f aca="false">VLOOKUP(I264,Fuel!$B$24:$D$43,3,FALSE())</f>
        <v>0.047</v>
      </c>
      <c r="O264" s="32" t="n">
        <f aca="false">M264*F264*(1+N264)</f>
        <v>0</v>
      </c>
      <c r="P264" s="33" t="n">
        <f aca="false">IF(VLOOKUP(H264,Fuel!$G$24:$I723,2,FALSE())="AB",O264/ABHEAT/28.174,O264/SASKHEAT/28.174)</f>
        <v>0</v>
      </c>
      <c r="Q264" s="34" t="n">
        <f aca="false">M264*F264*N264</f>
        <v>0</v>
      </c>
      <c r="R264" s="35" t="n">
        <f aca="false">IF(VLOOKUP(H264,Fuel!$G$24:$I728,2,FALSE())="AB",Q264/ABHEAT/28.174,Q264/SASKHEAT/28.174)</f>
        <v>0</v>
      </c>
    </row>
    <row r="265" customFormat="false" ht="12.75" hidden="false" customHeight="false" outlineLevel="0" collapsed="false">
      <c r="A265" s="1" t="s">
        <v>41</v>
      </c>
      <c r="B265" s="1" t="n">
        <v>19990604</v>
      </c>
      <c r="C265" s="1" t="n">
        <v>19990604</v>
      </c>
      <c r="D265" s="1" t="n">
        <v>20071031</v>
      </c>
      <c r="E265" s="1" t="s">
        <v>5</v>
      </c>
      <c r="F265" s="1" t="n">
        <v>4220</v>
      </c>
      <c r="G265" s="1" t="s">
        <v>352</v>
      </c>
      <c r="H265" s="1" t="s">
        <v>6</v>
      </c>
      <c r="I265" s="1" t="s">
        <v>122</v>
      </c>
      <c r="J265" s="28" t="n">
        <f aca="false">DATE(LEFT(B265,4),RIGHT(LEFT(B265,6),2),RIGHT(B265,2))</f>
        <v>36315</v>
      </c>
      <c r="K265" s="28" t="n">
        <f aca="false">DATE(LEFT(C265,4),RIGHT(LEFT(C265,6),2),RIGHT(C265,2))</f>
        <v>36315</v>
      </c>
      <c r="L265" s="29" t="n">
        <f aca="false">DATE(LEFT(D265,4),RIGHT(LEFT(D265,6),2),RIGHT(D265,2))</f>
        <v>39386</v>
      </c>
      <c r="M265" s="30" t="n">
        <f aca="false">VLOOKUP(H265,Fuel!$G$24:$I$35,3,FALSE())*(IF(L265&lt;$B$2,0,1))</f>
        <v>1</v>
      </c>
      <c r="N265" s="31" t="n">
        <f aca="false">VLOOKUP(I265,Fuel!$B$24:$D$43,3,FALSE())</f>
        <v>0.0506</v>
      </c>
      <c r="O265" s="32" t="n">
        <f aca="false">M265*F265*(1+N265)</f>
        <v>4433.532</v>
      </c>
      <c r="P265" s="33" t="n">
        <f aca="false">IF(VLOOKUP(H265,Fuel!$G$24:$I859,2,FALSE())="AB",O265/ABHEAT/28.174,O265/SASKHEAT/28.174)</f>
        <v>4.15314153686167</v>
      </c>
      <c r="Q265" s="34" t="n">
        <f aca="false">M265*F265*N265</f>
        <v>213.532</v>
      </c>
      <c r="R265" s="35" t="n">
        <f aca="false">IF(VLOOKUP(H265,Fuel!$G$24:$I732,2,FALSE())="AB",Q265/ABHEAT/28.174,Q265/SASKHEAT/28.174)</f>
        <v>0.200027566881021</v>
      </c>
    </row>
    <row r="266" customFormat="false" ht="12.75" hidden="false" customHeight="false" outlineLevel="0" collapsed="false">
      <c r="A266" s="1" t="s">
        <v>353</v>
      </c>
      <c r="B266" s="1" t="n">
        <v>19970122</v>
      </c>
      <c r="C266" s="1" t="n">
        <v>19970401</v>
      </c>
      <c r="D266" s="1" t="n">
        <v>20071031</v>
      </c>
      <c r="E266" s="1" t="s">
        <v>5</v>
      </c>
      <c r="F266" s="1" t="n">
        <v>7577</v>
      </c>
      <c r="G266" s="1" t="s">
        <v>354</v>
      </c>
      <c r="H266" s="1" t="s">
        <v>6</v>
      </c>
      <c r="I266" s="1" t="s">
        <v>65</v>
      </c>
      <c r="J266" s="28" t="n">
        <f aca="false">DATE(LEFT(B266,4),RIGHT(LEFT(B266,6),2),RIGHT(B266,2))</f>
        <v>35452</v>
      </c>
      <c r="K266" s="28" t="n">
        <f aca="false">DATE(LEFT(C266,4),RIGHT(LEFT(C266,6),2),RIGHT(C266,2))</f>
        <v>35521</v>
      </c>
      <c r="L266" s="29" t="n">
        <f aca="false">DATE(LEFT(D266,4),RIGHT(LEFT(D266,6),2),RIGHT(D266,2))</f>
        <v>39386</v>
      </c>
      <c r="M266" s="30" t="n">
        <f aca="false">VLOOKUP(H266,Fuel!$G$24:$I$35,3,FALSE())*(IF(L266&lt;$B$2,0,1))</f>
        <v>1</v>
      </c>
      <c r="N266" s="31" t="n">
        <f aca="false">VLOOKUP(I266,Fuel!$B$24:$D$43,3,FALSE())</f>
        <v>0.0168</v>
      </c>
      <c r="O266" s="32" t="n">
        <f aca="false">M266*F266*(1+N266)</f>
        <v>7704.2936</v>
      </c>
      <c r="P266" s="33" t="n">
        <f aca="false">IF(VLOOKUP(H266,Fuel!$G$24:$I611,2,FALSE())="AB",O266/ABHEAT/28.174,O266/SASKHEAT/28.174)</f>
        <v>7.21704991919254</v>
      </c>
      <c r="Q266" s="34" t="n">
        <f aca="false">M266*F266*N266</f>
        <v>127.2936</v>
      </c>
      <c r="R266" s="35" t="n">
        <f aca="false">IF(VLOOKUP(H266,Fuel!$G$24:$I754,2,FALSE())="AB",Q266/ABHEAT/28.174,Q266/SASKHEAT/28.174)</f>
        <v>0.119243153660931</v>
      </c>
    </row>
    <row r="267" customFormat="false" ht="12.75" hidden="false" customHeight="false" outlineLevel="0" collapsed="false">
      <c r="A267" s="1" t="s">
        <v>355</v>
      </c>
      <c r="B267" s="1" t="n">
        <v>19970127</v>
      </c>
      <c r="C267" s="1" t="n">
        <v>19970401</v>
      </c>
      <c r="D267" s="1" t="n">
        <v>20071031</v>
      </c>
      <c r="E267" s="1" t="s">
        <v>5</v>
      </c>
      <c r="F267" s="1" t="n">
        <v>11793</v>
      </c>
      <c r="G267" s="1" t="s">
        <v>72</v>
      </c>
      <c r="H267" s="1" t="s">
        <v>6</v>
      </c>
      <c r="I267" s="1" t="s">
        <v>65</v>
      </c>
      <c r="J267" s="28" t="n">
        <f aca="false">DATE(LEFT(B267,4),RIGHT(LEFT(B267,6),2),RIGHT(B267,2))</f>
        <v>35457</v>
      </c>
      <c r="K267" s="28" t="n">
        <f aca="false">DATE(LEFT(C267,4),RIGHT(LEFT(C267,6),2),RIGHT(C267,2))</f>
        <v>35521</v>
      </c>
      <c r="L267" s="29" t="n">
        <f aca="false">DATE(LEFT(D267,4),RIGHT(LEFT(D267,6),2),RIGHT(D267,2))</f>
        <v>39386</v>
      </c>
      <c r="M267" s="30" t="n">
        <f aca="false">VLOOKUP(H267,Fuel!$G$24:$I$35,3,FALSE())*(IF(L267&lt;$B$2,0,1))</f>
        <v>1</v>
      </c>
      <c r="N267" s="31" t="n">
        <f aca="false">VLOOKUP(I267,Fuel!$B$24:$D$43,3,FALSE())</f>
        <v>0.0168</v>
      </c>
      <c r="O267" s="32" t="n">
        <f aca="false">M267*F267*(1+N267)</f>
        <v>11991.1224</v>
      </c>
      <c r="P267" s="33" t="n">
        <f aca="false">IF(VLOOKUP(H267,Fuel!$G$24:$I732,2,FALSE())="AB",O267/ABHEAT/28.174,O267/SASKHEAT/28.174)</f>
        <v>11.2327662263478</v>
      </c>
      <c r="Q267" s="34" t="n">
        <f aca="false">M267*F267*N267</f>
        <v>198.1224</v>
      </c>
      <c r="R267" s="35" t="n">
        <f aca="false">IF(VLOOKUP(H267,Fuel!$G$24:$I760,2,FALSE())="AB",Q267/ABHEAT/28.174,Q267/SASKHEAT/28.174)</f>
        <v>0.185592518295283</v>
      </c>
    </row>
    <row r="268" customFormat="false" ht="12.75" hidden="false" customHeight="false" outlineLevel="0" collapsed="false">
      <c r="A268" s="1" t="s">
        <v>356</v>
      </c>
      <c r="B268" s="1" t="n">
        <v>19970908</v>
      </c>
      <c r="C268" s="1" t="n">
        <v>19971101</v>
      </c>
      <c r="D268" s="1" t="n">
        <v>20071031</v>
      </c>
      <c r="E268" s="1" t="s">
        <v>5</v>
      </c>
      <c r="F268" s="1" t="n">
        <v>4220</v>
      </c>
      <c r="G268" s="1" t="s">
        <v>352</v>
      </c>
      <c r="H268" s="1" t="s">
        <v>6</v>
      </c>
      <c r="I268" s="1" t="s">
        <v>62</v>
      </c>
      <c r="J268" s="28" t="n">
        <f aca="false">DATE(LEFT(B268,4),RIGHT(LEFT(B268,6),2),RIGHT(B268,2))</f>
        <v>35681</v>
      </c>
      <c r="K268" s="28" t="n">
        <f aca="false">DATE(LEFT(C268,4),RIGHT(LEFT(C268,6),2),RIGHT(C268,2))</f>
        <v>35735</v>
      </c>
      <c r="L268" s="29" t="n">
        <f aca="false">DATE(LEFT(D268,4),RIGHT(LEFT(D268,6),2),RIGHT(D268,2))</f>
        <v>39386</v>
      </c>
      <c r="M268" s="30" t="n">
        <f aca="false">VLOOKUP(H268,Fuel!$G$24:$I$35,3,FALSE())*(IF(L268&lt;$B$2,0,1))</f>
        <v>1</v>
      </c>
      <c r="N268" s="31" t="n">
        <f aca="false">VLOOKUP(I268,Fuel!$B$24:$D$43,3,FALSE())</f>
        <v>0.0508</v>
      </c>
      <c r="O268" s="32" t="n">
        <f aca="false">M268*F268*(1+N268)</f>
        <v>4434.376</v>
      </c>
      <c r="P268" s="33" t="n">
        <f aca="false">IF(VLOOKUP(H268,Fuel!$G$24:$I647,2,FALSE())="AB",O268/ABHEAT/28.174,O268/SASKHEAT/28.174)</f>
        <v>4.15393215965567</v>
      </c>
      <c r="Q268" s="34" t="n">
        <f aca="false">M268*F268*N268</f>
        <v>214.376</v>
      </c>
      <c r="R268" s="35" t="n">
        <f aca="false">IF(VLOOKUP(H268,Fuel!$G$24:$I765,2,FALSE())="AB",Q268/ABHEAT/28.174,Q268/SASKHEAT/28.174)</f>
        <v>0.200818189675017</v>
      </c>
    </row>
    <row r="269" customFormat="false" ht="12.75" hidden="false" customHeight="false" outlineLevel="0" collapsed="false">
      <c r="A269" s="1" t="s">
        <v>63</v>
      </c>
      <c r="B269" s="1" t="n">
        <v>19931130</v>
      </c>
      <c r="C269" s="1" t="n">
        <v>19931201</v>
      </c>
      <c r="D269" s="1" t="n">
        <v>20071031</v>
      </c>
      <c r="E269" s="1" t="s">
        <v>5</v>
      </c>
      <c r="F269" s="1" t="n">
        <v>12963</v>
      </c>
      <c r="G269" s="1" t="s">
        <v>357</v>
      </c>
      <c r="H269" s="1" t="s">
        <v>6</v>
      </c>
      <c r="I269" s="1" t="s">
        <v>176</v>
      </c>
      <c r="J269" s="28" t="n">
        <f aca="false">DATE(LEFT(B269,4),RIGHT(LEFT(B269,6),2),RIGHT(B269,2))</f>
        <v>34303</v>
      </c>
      <c r="K269" s="28" t="n">
        <f aca="false">DATE(LEFT(C269,4),RIGHT(LEFT(C269,6),2),RIGHT(C269,2))</f>
        <v>34304</v>
      </c>
      <c r="L269" s="29" t="n">
        <f aca="false">DATE(LEFT(D269,4),RIGHT(LEFT(D269,6),2),RIGHT(D269,2))</f>
        <v>39386</v>
      </c>
      <c r="M269" s="30" t="n">
        <f aca="false">VLOOKUP(H269,Fuel!$G$24:$I$35,3,FALSE())*(IF(L269&lt;$B$2,0,1))</f>
        <v>1</v>
      </c>
      <c r="N269" s="31" t="n">
        <f aca="false">VLOOKUP(I269,Fuel!$B$24:$D$43,3,FALSE())</f>
        <v>0.0467</v>
      </c>
      <c r="O269" s="32" t="n">
        <f aca="false">M269*F269*(1+N269)</f>
        <v>13568.3721</v>
      </c>
      <c r="P269" s="33" t="n">
        <f aca="false">IF(VLOOKUP(H269,Fuel!$G$24:$I651,2,FALSE())="AB",O269/ABHEAT/28.174,O269/SASKHEAT/28.174)</f>
        <v>12.7102657105227</v>
      </c>
      <c r="Q269" s="34" t="n">
        <f aca="false">M269*F269*N269</f>
        <v>605.3721</v>
      </c>
      <c r="R269" s="35" t="n">
        <f aca="false">IF(VLOOKUP(H269,Fuel!$G$24:$I773,2,FALSE())="AB",Q269/ABHEAT/28.174,Q269/SASKHEAT/28.174)</f>
        <v>0.567086470508655</v>
      </c>
    </row>
    <row r="270" customFormat="false" ht="12.75" hidden="false" customHeight="false" outlineLevel="0" collapsed="false">
      <c r="A270" s="1" t="s">
        <v>63</v>
      </c>
      <c r="B270" s="1" t="n">
        <v>19951101</v>
      </c>
      <c r="C270" s="1" t="n">
        <v>19951101</v>
      </c>
      <c r="D270" s="1" t="n">
        <v>20071031</v>
      </c>
      <c r="E270" s="1" t="s">
        <v>5</v>
      </c>
      <c r="F270" s="1" t="n">
        <v>6850</v>
      </c>
      <c r="G270" s="1" t="s">
        <v>72</v>
      </c>
      <c r="H270" s="1" t="s">
        <v>6</v>
      </c>
      <c r="I270" s="1" t="s">
        <v>62</v>
      </c>
      <c r="J270" s="28" t="n">
        <f aca="false">DATE(LEFT(B270,4),RIGHT(LEFT(B270,6),2),RIGHT(B270,2))</f>
        <v>35004</v>
      </c>
      <c r="K270" s="28" t="n">
        <f aca="false">DATE(LEFT(C270,4),RIGHT(LEFT(C270,6),2),RIGHT(C270,2))</f>
        <v>35004</v>
      </c>
      <c r="L270" s="29" t="n">
        <f aca="false">DATE(LEFT(D270,4),RIGHT(LEFT(D270,6),2),RIGHT(D270,2))</f>
        <v>39386</v>
      </c>
      <c r="M270" s="30" t="n">
        <f aca="false">VLOOKUP(H270,Fuel!$G$24:$I$35,3,FALSE())*(IF(L270&lt;$B$2,0,1))</f>
        <v>1</v>
      </c>
      <c r="N270" s="31" t="n">
        <f aca="false">VLOOKUP(I270,Fuel!$B$24:$D$43,3,FALSE())</f>
        <v>0.0508</v>
      </c>
      <c r="O270" s="32" t="n">
        <f aca="false">M270*F270*(1+N270)</f>
        <v>7197.98</v>
      </c>
      <c r="P270" s="33" t="n">
        <f aca="false">IF(VLOOKUP(H270,Fuel!$G$24:$I686,2,FALSE())="AB",O270/ABHEAT/28.174,O270/SASKHEAT/28.174)</f>
        <v>6.74275717858799</v>
      </c>
      <c r="Q270" s="34" t="n">
        <f aca="false">M270*F270*N270</f>
        <v>347.98</v>
      </c>
      <c r="R270" s="35" t="n">
        <f aca="false">IF(VLOOKUP(H270,Fuel!$G$24:$I775,2,FALSE())="AB",Q270/ABHEAT/28.174,Q270/SASKHEAT/28.174)</f>
        <v>0.325972653856367</v>
      </c>
    </row>
    <row r="271" customFormat="false" ht="12.75" hidden="false" customHeight="false" outlineLevel="0" collapsed="false">
      <c r="A271" s="1" t="s">
        <v>63</v>
      </c>
      <c r="B271" s="1" t="n">
        <v>19970110</v>
      </c>
      <c r="C271" s="1" t="n">
        <v>19971101</v>
      </c>
      <c r="D271" s="1" t="n">
        <v>20071031</v>
      </c>
      <c r="E271" s="1" t="s">
        <v>5</v>
      </c>
      <c r="F271" s="1" t="n">
        <v>6089</v>
      </c>
      <c r="G271" s="1" t="s">
        <v>358</v>
      </c>
      <c r="H271" s="1" t="s">
        <v>6</v>
      </c>
      <c r="I271" s="1" t="s">
        <v>65</v>
      </c>
      <c r="J271" s="28" t="n">
        <f aca="false">DATE(LEFT(B271,4),RIGHT(LEFT(B271,6),2),RIGHT(B271,2))</f>
        <v>35440</v>
      </c>
      <c r="K271" s="28" t="n">
        <f aca="false">DATE(LEFT(C271,4),RIGHT(LEFT(C271,6),2),RIGHT(C271,2))</f>
        <v>35735</v>
      </c>
      <c r="L271" s="29" t="n">
        <f aca="false">DATE(LEFT(D271,4),RIGHT(LEFT(D271,6),2),RIGHT(D271,2))</f>
        <v>39386</v>
      </c>
      <c r="M271" s="30" t="n">
        <f aca="false">VLOOKUP(H271,Fuel!$G$24:$I$35,3,FALSE())*(IF(L271&lt;$B$2,0,1))</f>
        <v>1</v>
      </c>
      <c r="N271" s="31" t="n">
        <f aca="false">VLOOKUP(I271,Fuel!$B$24:$D$43,3,FALSE())</f>
        <v>0.0168</v>
      </c>
      <c r="O271" s="32" t="n">
        <f aca="false">M271*F271*(1+N271)</f>
        <v>6191.2952</v>
      </c>
      <c r="P271" s="33" t="n">
        <f aca="false">IF(VLOOKUP(H271,Fuel!$G$24:$I553,2,FALSE())="AB",O271/ABHEAT/28.174,O271/SASKHEAT/28.174)</f>
        <v>5.79973828137302</v>
      </c>
      <c r="Q271" s="34" t="n">
        <f aca="false">M271*F271*N271</f>
        <v>102.2952</v>
      </c>
      <c r="R271" s="35" t="n">
        <f aca="false">IF(VLOOKUP(H271,Fuel!$G$24:$I776,2,FALSE())="AB",Q271/ABHEAT/28.174,Q271/SASKHEAT/28.174)</f>
        <v>0.0958257308488068</v>
      </c>
    </row>
    <row r="272" customFormat="false" ht="12.75" hidden="false" customHeight="false" outlineLevel="0" collapsed="false">
      <c r="A272" s="1" t="s">
        <v>63</v>
      </c>
      <c r="B272" s="1" t="n">
        <v>19970110</v>
      </c>
      <c r="C272" s="1" t="n">
        <v>19971101</v>
      </c>
      <c r="D272" s="1" t="n">
        <v>20071031</v>
      </c>
      <c r="E272" s="1" t="s">
        <v>5</v>
      </c>
      <c r="F272" s="1" t="n">
        <v>11798</v>
      </c>
      <c r="G272" s="1" t="s">
        <v>72</v>
      </c>
      <c r="H272" s="1" t="s">
        <v>6</v>
      </c>
      <c r="I272" s="1" t="s">
        <v>62</v>
      </c>
      <c r="J272" s="28" t="n">
        <f aca="false">DATE(LEFT(B272,4),RIGHT(LEFT(B272,6),2),RIGHT(B272,2))</f>
        <v>35440</v>
      </c>
      <c r="K272" s="28" t="n">
        <f aca="false">DATE(LEFT(C272,4),RIGHT(LEFT(C272,6),2),RIGHT(C272,2))</f>
        <v>35735</v>
      </c>
      <c r="L272" s="29" t="n">
        <f aca="false">DATE(LEFT(D272,4),RIGHT(LEFT(D272,6),2),RIGHT(D272,2))</f>
        <v>39386</v>
      </c>
      <c r="M272" s="30" t="n">
        <f aca="false">VLOOKUP(H272,Fuel!$G$24:$I$35,3,FALSE())*(IF(L272&lt;$B$2,0,1))</f>
        <v>1</v>
      </c>
      <c r="N272" s="31" t="n">
        <f aca="false">VLOOKUP(I272,Fuel!$B$24:$D$43,3,FALSE())</f>
        <v>0.0508</v>
      </c>
      <c r="O272" s="32" t="n">
        <f aca="false">M272*F272*(1+N272)</f>
        <v>12397.3384</v>
      </c>
      <c r="P272" s="33" t="n">
        <f aca="false">IF(VLOOKUP(H272,Fuel!$G$24:$I667,2,FALSE())="AB",O272/ABHEAT/28.174,O272/SASKHEAT/28.174)</f>
        <v>11.61329185299</v>
      </c>
      <c r="Q272" s="34" t="n">
        <f aca="false">M272*F272*N272</f>
        <v>599.3384</v>
      </c>
      <c r="R272" s="35" t="n">
        <f aca="false">IF(VLOOKUP(H272,Fuel!$G$24:$I777,2,FALSE())="AB",Q272/ABHEAT/28.174,Q272/SASKHEAT/28.174)</f>
        <v>0.561434360612761</v>
      </c>
    </row>
    <row r="273" customFormat="false" ht="12.75" hidden="false" customHeight="false" outlineLevel="0" collapsed="false">
      <c r="A273" s="1" t="s">
        <v>56</v>
      </c>
      <c r="B273" s="1" t="n">
        <v>19970918</v>
      </c>
      <c r="C273" s="1" t="n">
        <v>19971101</v>
      </c>
      <c r="D273" s="1" t="n">
        <v>20071031</v>
      </c>
      <c r="E273" s="1" t="s">
        <v>5</v>
      </c>
      <c r="F273" s="1" t="n">
        <v>0</v>
      </c>
      <c r="G273" s="1" t="s">
        <v>72</v>
      </c>
      <c r="H273" s="1" t="s">
        <v>6</v>
      </c>
      <c r="I273" s="1" t="s">
        <v>122</v>
      </c>
      <c r="J273" s="28" t="n">
        <f aca="false">DATE(LEFT(B273,4),RIGHT(LEFT(B273,6),2),RIGHT(B273,2))</f>
        <v>35691</v>
      </c>
      <c r="K273" s="28" t="n">
        <f aca="false">DATE(LEFT(C273,4),RIGHT(LEFT(C273,6),2),RIGHT(C273,2))</f>
        <v>35735</v>
      </c>
      <c r="L273" s="29" t="n">
        <f aca="false">DATE(LEFT(D273,4),RIGHT(LEFT(D273,6),2),RIGHT(D273,2))</f>
        <v>39386</v>
      </c>
      <c r="M273" s="30" t="n">
        <f aca="false">VLOOKUP(H273,Fuel!$G$24:$I$35,3,FALSE())*(IF(L273&lt;$B$2,0,1))</f>
        <v>1</v>
      </c>
      <c r="N273" s="31" t="n">
        <f aca="false">VLOOKUP(I273,Fuel!$B$24:$D$43,3,FALSE())</f>
        <v>0.0506</v>
      </c>
      <c r="O273" s="32" t="n">
        <f aca="false">M273*F273*(1+N273)</f>
        <v>0</v>
      </c>
      <c r="P273" s="33" t="n">
        <f aca="false">IF(VLOOKUP(H273,Fuel!$G$24:$I835,2,FALSE())="AB",O273/ABHEAT/28.174,O273/SASKHEAT/28.174)</f>
        <v>0</v>
      </c>
      <c r="Q273" s="34" t="n">
        <f aca="false">M273*F273*N273</f>
        <v>0</v>
      </c>
      <c r="R273" s="35" t="n">
        <f aca="false">IF(VLOOKUP(H273,Fuel!$G$24:$I787,2,FALSE())="AB",Q273/ABHEAT/28.174,Q273/SASKHEAT/28.174)</f>
        <v>0</v>
      </c>
    </row>
    <row r="274" customFormat="false" ht="12.75" hidden="false" customHeight="false" outlineLevel="0" collapsed="false">
      <c r="A274" s="1" t="s">
        <v>56</v>
      </c>
      <c r="B274" s="1" t="n">
        <v>19970908</v>
      </c>
      <c r="C274" s="1" t="n">
        <v>19971101</v>
      </c>
      <c r="D274" s="1" t="n">
        <v>20071031</v>
      </c>
      <c r="E274" s="1" t="s">
        <v>5</v>
      </c>
      <c r="F274" s="1" t="n">
        <v>5396</v>
      </c>
      <c r="G274" s="1" t="s">
        <v>342</v>
      </c>
      <c r="H274" s="1" t="s">
        <v>6</v>
      </c>
      <c r="I274" s="1" t="s">
        <v>62</v>
      </c>
      <c r="J274" s="28" t="n">
        <f aca="false">DATE(LEFT(B274,4),RIGHT(LEFT(B274,6),2),RIGHT(B274,2))</f>
        <v>35681</v>
      </c>
      <c r="K274" s="28" t="n">
        <f aca="false">DATE(LEFT(C274,4),RIGHT(LEFT(C274,6),2),RIGHT(C274,2))</f>
        <v>35735</v>
      </c>
      <c r="L274" s="29" t="n">
        <f aca="false">DATE(LEFT(D274,4),RIGHT(LEFT(D274,6),2),RIGHT(D274,2))</f>
        <v>39386</v>
      </c>
      <c r="M274" s="30" t="n">
        <f aca="false">VLOOKUP(H274,Fuel!$G$24:$I$35,3,FALSE())*(IF(L274&lt;$B$2,0,1))</f>
        <v>1</v>
      </c>
      <c r="N274" s="31" t="n">
        <f aca="false">VLOOKUP(I274,Fuel!$B$24:$D$43,3,FALSE())</f>
        <v>0.0508</v>
      </c>
      <c r="O274" s="32" t="n">
        <f aca="false">M274*F274*(1+N274)</f>
        <v>5670.1168</v>
      </c>
      <c r="P274" s="33" t="n">
        <f aca="false">IF(VLOOKUP(H274,Fuel!$G$24:$I583,2,FALSE())="AB",O274/ABHEAT/28.174,O274/SASKHEAT/28.174)</f>
        <v>5.31152083732275</v>
      </c>
      <c r="Q274" s="34" t="n">
        <f aca="false">M274*F274*N274</f>
        <v>274.1168</v>
      </c>
      <c r="R274" s="35" t="n">
        <f aca="false">IF(VLOOKUP(H274,Fuel!$G$24:$I788,2,FALSE())="AB",Q274/ABHEAT/28.174,Q274/SASKHEAT/28.174)</f>
        <v>0.256780794191088</v>
      </c>
    </row>
    <row r="275" customFormat="false" ht="12.75" hidden="false" customHeight="false" outlineLevel="0" collapsed="false">
      <c r="A275" s="1" t="s">
        <v>58</v>
      </c>
      <c r="B275" s="1" t="n">
        <v>19970915</v>
      </c>
      <c r="C275" s="1" t="n">
        <v>19971101</v>
      </c>
      <c r="D275" s="1" t="n">
        <v>20071031</v>
      </c>
      <c r="E275" s="1" t="s">
        <v>5</v>
      </c>
      <c r="F275" s="1" t="n">
        <v>5341</v>
      </c>
      <c r="G275" s="1" t="s">
        <v>359</v>
      </c>
      <c r="H275" s="1" t="s">
        <v>6</v>
      </c>
      <c r="I275" s="1" t="s">
        <v>122</v>
      </c>
      <c r="J275" s="28" t="n">
        <f aca="false">DATE(LEFT(B275,4),RIGHT(LEFT(B275,6),2),RIGHT(B275,2))</f>
        <v>35688</v>
      </c>
      <c r="K275" s="28" t="n">
        <f aca="false">DATE(LEFT(C275,4),RIGHT(LEFT(C275,6),2),RIGHT(C275,2))</f>
        <v>35735</v>
      </c>
      <c r="L275" s="29" t="n">
        <f aca="false">DATE(LEFT(D275,4),RIGHT(LEFT(D275,6),2),RIGHT(D275,2))</f>
        <v>39386</v>
      </c>
      <c r="M275" s="30" t="n">
        <f aca="false">VLOOKUP(H275,Fuel!$G$24:$I$35,3,FALSE())*(IF(L275&lt;$B$2,0,1))</f>
        <v>1</v>
      </c>
      <c r="N275" s="31" t="n">
        <f aca="false">VLOOKUP(I275,Fuel!$B$24:$D$43,3,FALSE())</f>
        <v>0.0506</v>
      </c>
      <c r="O275" s="32" t="n">
        <f aca="false">M275*F275*(1+N275)</f>
        <v>5611.2546</v>
      </c>
      <c r="P275" s="33" t="n">
        <f aca="false">IF(VLOOKUP(H275,Fuel!$G$24:$I504,2,FALSE())="AB",O275/ABHEAT/28.174,O275/SASKHEAT/28.174)</f>
        <v>5.2563812673882</v>
      </c>
      <c r="Q275" s="34" t="n">
        <f aca="false">M275*F275*N275</f>
        <v>270.2546</v>
      </c>
      <c r="R275" s="35" t="n">
        <f aca="false">IF(VLOOKUP(H275,Fuel!$G$24:$I803,2,FALSE())="AB",Q275/ABHEAT/28.174,Q275/SASKHEAT/28.174)</f>
        <v>0.253162851827377</v>
      </c>
    </row>
    <row r="276" customFormat="false" ht="12.75" hidden="false" customHeight="false" outlineLevel="0" collapsed="false">
      <c r="A276" s="1" t="s">
        <v>163</v>
      </c>
      <c r="B276" s="1" t="n">
        <v>19910808</v>
      </c>
      <c r="C276" s="1" t="n">
        <v>19921101</v>
      </c>
      <c r="D276" s="1" t="n">
        <v>20071031</v>
      </c>
      <c r="E276" s="1" t="s">
        <v>5</v>
      </c>
      <c r="F276" s="1" t="n">
        <v>10802</v>
      </c>
      <c r="G276" s="1" t="s">
        <v>360</v>
      </c>
      <c r="H276" s="1" t="s">
        <v>6</v>
      </c>
      <c r="I276" s="1" t="s">
        <v>176</v>
      </c>
      <c r="J276" s="28" t="n">
        <f aca="false">DATE(LEFT(B276,4),RIGHT(LEFT(B276,6),2),RIGHT(B276,2))</f>
        <v>33458</v>
      </c>
      <c r="K276" s="28" t="n">
        <f aca="false">DATE(LEFT(C276,4),RIGHT(LEFT(C276,6),2),RIGHT(C276,2))</f>
        <v>33909</v>
      </c>
      <c r="L276" s="29" t="n">
        <f aca="false">DATE(LEFT(D276,4),RIGHT(LEFT(D276,6),2),RIGHT(D276,2))</f>
        <v>39386</v>
      </c>
      <c r="M276" s="30" t="n">
        <f aca="false">VLOOKUP(H276,Fuel!$G$24:$I$35,3,FALSE())*(IF(L276&lt;$B$2,0,1))</f>
        <v>1</v>
      </c>
      <c r="N276" s="31" t="n">
        <f aca="false">VLOOKUP(I276,Fuel!$B$24:$D$43,3,FALSE())</f>
        <v>0.0467</v>
      </c>
      <c r="O276" s="32" t="n">
        <f aca="false">M276*F276*(1+N276)</f>
        <v>11306.4534</v>
      </c>
      <c r="P276" s="33" t="n">
        <f aca="false">IF(VLOOKUP(H276,Fuel!$G$24:$I518,2,FALSE())="AB",O276/ABHEAT/28.174,O276/SASKHEAT/28.174)</f>
        <v>10.591397840397</v>
      </c>
      <c r="Q276" s="34" t="n">
        <f aca="false">M276*F276*N276</f>
        <v>504.4534</v>
      </c>
      <c r="R276" s="35" t="n">
        <f aca="false">IF(VLOOKUP(H276,Fuel!$G$24:$I828,2,FALSE())="AB",Q276/ABHEAT/28.174,Q276/SASKHEAT/28.174)</f>
        <v>0.472550185484417</v>
      </c>
    </row>
    <row r="277" customFormat="false" ht="12.75" hidden="false" customHeight="false" outlineLevel="0" collapsed="false">
      <c r="A277" s="1" t="s">
        <v>361</v>
      </c>
      <c r="B277" s="1" t="n">
        <v>19970115</v>
      </c>
      <c r="C277" s="1" t="n">
        <v>19971101</v>
      </c>
      <c r="D277" s="1" t="n">
        <v>20071031</v>
      </c>
      <c r="E277" s="1" t="s">
        <v>5</v>
      </c>
      <c r="F277" s="1" t="n">
        <v>14550</v>
      </c>
      <c r="G277" s="1" t="s">
        <v>362</v>
      </c>
      <c r="H277" s="1" t="s">
        <v>6</v>
      </c>
      <c r="I277" s="1" t="s">
        <v>73</v>
      </c>
      <c r="J277" s="28" t="n">
        <f aca="false">DATE(LEFT(B277,4),RIGHT(LEFT(B277,6),2),RIGHT(B277,2))</f>
        <v>35445</v>
      </c>
      <c r="K277" s="28" t="n">
        <f aca="false">DATE(LEFT(C277,4),RIGHT(LEFT(C277,6),2),RIGHT(C277,2))</f>
        <v>35735</v>
      </c>
      <c r="L277" s="29" t="n">
        <f aca="false">DATE(LEFT(D277,4),RIGHT(LEFT(D277,6),2),RIGHT(D277,2))</f>
        <v>39386</v>
      </c>
      <c r="M277" s="30" t="n">
        <f aca="false">VLOOKUP(H277,Fuel!$G$24:$I$35,3,FALSE())*(IF(L277&lt;$B$2,0,1))</f>
        <v>1</v>
      </c>
      <c r="N277" s="31" t="n">
        <f aca="false">VLOOKUP(I277,Fuel!$B$24:$D$43,3,FALSE())</f>
        <v>0.0168</v>
      </c>
      <c r="O277" s="32" t="n">
        <f aca="false">M277*F277*(1+N277)</f>
        <v>14794.44</v>
      </c>
      <c r="P277" s="33" t="n">
        <f aca="false">IF(VLOOKUP(H277,Fuel!$G$24:$I522,2,FALSE())="AB",O277/ABHEAT/28.174,O277/SASKHEAT/28.174)</f>
        <v>13.858793232711</v>
      </c>
      <c r="Q277" s="34" t="n">
        <f aca="false">M277*F277*N277</f>
        <v>244.44</v>
      </c>
      <c r="R277" s="35" t="n">
        <f aca="false">IF(VLOOKUP(H277,Fuel!$G$24:$I839,2,FALSE())="AB",Q277/ABHEAT/28.174,Q277/SASKHEAT/28.174)</f>
        <v>0.228980848062102</v>
      </c>
    </row>
    <row r="278" customFormat="false" ht="12.75" hidden="false" customHeight="false" outlineLevel="0" collapsed="false">
      <c r="A278" s="1" t="s">
        <v>98</v>
      </c>
      <c r="B278" s="1" t="n">
        <v>19971008</v>
      </c>
      <c r="C278" s="1" t="n">
        <v>19971101</v>
      </c>
      <c r="D278" s="1" t="n">
        <v>20071031</v>
      </c>
      <c r="E278" s="1" t="s">
        <v>5</v>
      </c>
      <c r="F278" s="1" t="n">
        <v>5652</v>
      </c>
      <c r="G278" s="1" t="s">
        <v>363</v>
      </c>
      <c r="H278" s="1" t="s">
        <v>140</v>
      </c>
      <c r="I278" s="1" t="s">
        <v>95</v>
      </c>
      <c r="J278" s="28" t="n">
        <f aca="false">DATE(LEFT(B278,4),RIGHT(LEFT(B278,6),2),RIGHT(B278,2))</f>
        <v>35711</v>
      </c>
      <c r="K278" s="28" t="n">
        <f aca="false">DATE(LEFT(C278,4),RIGHT(LEFT(C278,6),2),RIGHT(C278,2))</f>
        <v>35735</v>
      </c>
      <c r="L278" s="29" t="n">
        <f aca="false">DATE(LEFT(D278,4),RIGHT(LEFT(D278,6),2),RIGHT(D278,2))</f>
        <v>39386</v>
      </c>
      <c r="M278" s="30" t="n">
        <f aca="false">VLOOKUP(H278,Fuel!$G$24:$I$35,3,FALSE())*(IF(L278&lt;$B$2,0,1))</f>
        <v>1</v>
      </c>
      <c r="N278" s="31" t="n">
        <f aca="false">VLOOKUP(I278,Fuel!$B$24:$D$43,3,FALSE())</f>
        <v>0.0139</v>
      </c>
      <c r="O278" s="32" t="n">
        <f aca="false">M278*F278*(1+N278)</f>
        <v>5730.5628</v>
      </c>
      <c r="P278" s="33" t="n">
        <f aca="false">IF(VLOOKUP(H278,Fuel!$G$24:$I560,2,FALSE())="AB",O278/ABHEAT/28.174,O278/SASKHEAT/28.174)</f>
        <v>5.57257473372419</v>
      </c>
      <c r="Q278" s="34" t="n">
        <f aca="false">M278*F278*N278</f>
        <v>78.5628</v>
      </c>
      <c r="R278" s="35" t="n">
        <f aca="false">IF(VLOOKUP(H278,Fuel!$G$24:$I528,2,FALSE())="AB",Q278/ABHEAT/28.174,Q278/SASKHEAT/28.174)</f>
        <v>0.0763968722741554</v>
      </c>
    </row>
    <row r="279" customFormat="false" ht="12.75" hidden="false" customHeight="false" outlineLevel="0" collapsed="false">
      <c r="A279" s="1" t="s">
        <v>4</v>
      </c>
      <c r="B279" s="1" t="n">
        <v>19980420</v>
      </c>
      <c r="C279" s="1" t="n">
        <v>19981101</v>
      </c>
      <c r="D279" s="1" t="n">
        <v>20081031</v>
      </c>
      <c r="E279" s="1" t="s">
        <v>5</v>
      </c>
      <c r="F279" s="1" t="n">
        <v>1944</v>
      </c>
      <c r="G279" s="1" t="s">
        <v>364</v>
      </c>
      <c r="H279" s="1" t="s">
        <v>6</v>
      </c>
      <c r="I279" s="1" t="s">
        <v>7</v>
      </c>
      <c r="J279" s="28" t="n">
        <f aca="false">DATE(LEFT(B279,4),RIGHT(LEFT(B279,6),2),RIGHT(B279,2))</f>
        <v>35905</v>
      </c>
      <c r="K279" s="28" t="n">
        <f aca="false">DATE(LEFT(C279,4),RIGHT(LEFT(C279,6),2),RIGHT(C279,2))</f>
        <v>36100</v>
      </c>
      <c r="L279" s="29" t="n">
        <f aca="false">DATE(LEFT(D279,4),RIGHT(LEFT(D279,6),2),RIGHT(D279,2))</f>
        <v>39752</v>
      </c>
      <c r="M279" s="30" t="n">
        <f aca="false">VLOOKUP(H279,Fuel!$G$24:$I$35,3,FALSE())*(IF(L279&lt;$B$2,0,1))</f>
        <v>1</v>
      </c>
      <c r="N279" s="31" t="n">
        <f aca="false">VLOOKUP(I279,Fuel!$B$24:$D$43,3,FALSE())</f>
        <v>0.0232</v>
      </c>
      <c r="O279" s="32" t="n">
        <f aca="false">M279*F279*(1+N279)</f>
        <v>1989.1008</v>
      </c>
      <c r="P279" s="33" t="n">
        <f aca="false">IF(VLOOKUP(H279,Fuel!$G$24:$I848,2,FALSE())="AB",O279/ABHEAT/28.174,O279/SASKHEAT/28.174)</f>
        <v>1.86330382942647</v>
      </c>
      <c r="Q279" s="34" t="n">
        <f aca="false">M279*F279*N279</f>
        <v>45.1008</v>
      </c>
      <c r="R279" s="35" t="n">
        <f aca="false">IF(VLOOKUP(H279,Fuel!$G$24:$I491,2,FALSE())="AB",Q279/ABHEAT/28.174,Q279/SASKHEAT/28.174)</f>
        <v>0.042248484013579</v>
      </c>
    </row>
    <row r="280" customFormat="false" ht="12.75" hidden="false" customHeight="false" outlineLevel="0" collapsed="false">
      <c r="A280" s="1" t="s">
        <v>10</v>
      </c>
      <c r="B280" s="1" t="n">
        <v>19981201</v>
      </c>
      <c r="C280" s="1" t="n">
        <v>19981201</v>
      </c>
      <c r="D280" s="1" t="n">
        <v>20081031</v>
      </c>
      <c r="E280" s="1" t="s">
        <v>5</v>
      </c>
      <c r="F280" s="1" t="n">
        <v>3391</v>
      </c>
      <c r="G280" s="1" t="s">
        <v>365</v>
      </c>
      <c r="H280" s="1" t="s">
        <v>6</v>
      </c>
      <c r="I280" s="1" t="s">
        <v>7</v>
      </c>
      <c r="J280" s="28" t="n">
        <f aca="false">DATE(LEFT(B280,4),RIGHT(LEFT(B280,6),2),RIGHT(B280,2))</f>
        <v>36130</v>
      </c>
      <c r="K280" s="28" t="n">
        <f aca="false">DATE(LEFT(C280,4),RIGHT(LEFT(C280,6),2),RIGHT(C280,2))</f>
        <v>36130</v>
      </c>
      <c r="L280" s="29" t="n">
        <f aca="false">DATE(LEFT(D280,4),RIGHT(LEFT(D280,6),2),RIGHT(D280,2))</f>
        <v>39752</v>
      </c>
      <c r="M280" s="30" t="n">
        <f aca="false">VLOOKUP(H280,Fuel!$G$24:$I$35,3,FALSE())*(IF(L280&lt;$B$2,0,1))</f>
        <v>1</v>
      </c>
      <c r="N280" s="31" t="n">
        <f aca="false">VLOOKUP(I280,Fuel!$B$24:$D$43,3,FALSE())</f>
        <v>0.0232</v>
      </c>
      <c r="O280" s="32" t="n">
        <f aca="false">M280*F280*(1+N280)</f>
        <v>3469.6712</v>
      </c>
      <c r="P280" s="33" t="n">
        <f aca="false">IF(VLOOKUP(H280,Fuel!$G$24:$I591,2,FALSE())="AB",O280/ABHEAT/28.174,O280/SASKHEAT/28.174)</f>
        <v>3.25023831563022</v>
      </c>
      <c r="Q280" s="34" t="n">
        <f aca="false">M280*F280*N280</f>
        <v>78.6712</v>
      </c>
      <c r="R280" s="35" t="n">
        <f aca="false">IF(VLOOKUP(H280,Fuel!$G$24:$I498,2,FALSE())="AB",Q280/ABHEAT/28.174,Q280/SASKHEAT/28.174)</f>
        <v>0.0736957866718346</v>
      </c>
    </row>
    <row r="281" customFormat="false" ht="12.75" hidden="false" customHeight="false" outlineLevel="0" collapsed="false">
      <c r="A281" s="1" t="s">
        <v>366</v>
      </c>
      <c r="B281" s="1" t="n">
        <v>19930209</v>
      </c>
      <c r="C281" s="1" t="n">
        <v>19931101</v>
      </c>
      <c r="D281" s="1" t="n">
        <v>20081031</v>
      </c>
      <c r="E281" s="1" t="s">
        <v>5</v>
      </c>
      <c r="F281" s="1" t="n">
        <v>22437</v>
      </c>
      <c r="G281" s="1" t="s">
        <v>367</v>
      </c>
      <c r="H281" s="1" t="s">
        <v>6</v>
      </c>
      <c r="I281" s="1" t="s">
        <v>216</v>
      </c>
      <c r="J281" s="28" t="n">
        <f aca="false">DATE(LEFT(B281,4),RIGHT(LEFT(B281,6),2),RIGHT(B281,2))</f>
        <v>34009</v>
      </c>
      <c r="K281" s="28" t="n">
        <f aca="false">DATE(LEFT(C281,4),RIGHT(LEFT(C281,6),2),RIGHT(C281,2))</f>
        <v>34274</v>
      </c>
      <c r="L281" s="29" t="n">
        <f aca="false">DATE(LEFT(D281,4),RIGHT(LEFT(D281,6),2),RIGHT(D281,2))</f>
        <v>39752</v>
      </c>
      <c r="M281" s="30" t="n">
        <f aca="false">VLOOKUP(H281,Fuel!$G$24:$I$35,3,FALSE())*(IF(L281&lt;$B$2,0,1))</f>
        <v>1</v>
      </c>
      <c r="N281" s="31" t="n">
        <f aca="false">VLOOKUP(I281,Fuel!$B$24:$D$43,3,FALSE())</f>
        <v>0.0357</v>
      </c>
      <c r="O281" s="32" t="n">
        <f aca="false">M281*F281*(1+N281)</f>
        <v>23238.0009</v>
      </c>
      <c r="P281" s="33" t="n">
        <f aca="false">IF(VLOOKUP(H281,Fuel!$G$24:$I794,2,FALSE())="AB",O281/ABHEAT/28.174,O281/SASKHEAT/28.174)</f>
        <v>21.7683568701926</v>
      </c>
      <c r="Q281" s="34" t="n">
        <f aca="false">M281*F281*N281</f>
        <v>801.0009</v>
      </c>
      <c r="R281" s="35" t="n">
        <f aca="false">IF(VLOOKUP(H281,Fuel!$G$24:$I506,2,FALSE())="AB",Q281/ABHEAT/28.174,Q281/SASKHEAT/28.174)</f>
        <v>0.750343091885563</v>
      </c>
    </row>
    <row r="282" customFormat="false" ht="12.75" hidden="false" customHeight="false" outlineLevel="0" collapsed="false">
      <c r="A282" s="1" t="s">
        <v>98</v>
      </c>
      <c r="B282" s="1" t="n">
        <v>19980115</v>
      </c>
      <c r="C282" s="1" t="n">
        <v>19981101</v>
      </c>
      <c r="D282" s="1" t="n">
        <v>20081031</v>
      </c>
      <c r="E282" s="1" t="s">
        <v>5</v>
      </c>
      <c r="F282" s="1" t="n">
        <v>1884</v>
      </c>
      <c r="G282" s="1" t="s">
        <v>72</v>
      </c>
      <c r="H282" s="1" t="s">
        <v>6</v>
      </c>
      <c r="I282" s="1" t="s">
        <v>95</v>
      </c>
      <c r="J282" s="28" t="n">
        <f aca="false">DATE(LEFT(B282,4),RIGHT(LEFT(B282,6),2),RIGHT(B282,2))</f>
        <v>35810</v>
      </c>
      <c r="K282" s="28" t="n">
        <f aca="false">DATE(LEFT(C282,4),RIGHT(LEFT(C282,6),2),RIGHT(C282,2))</f>
        <v>36100</v>
      </c>
      <c r="L282" s="29" t="n">
        <f aca="false">DATE(LEFT(D282,4),RIGHT(LEFT(D282,6),2),RIGHT(D282,2))</f>
        <v>39752</v>
      </c>
      <c r="M282" s="30" t="n">
        <f aca="false">VLOOKUP(H282,Fuel!$G$24:$I$35,3,FALSE())*(IF(L282&lt;$B$2,0,1))</f>
        <v>1</v>
      </c>
      <c r="N282" s="31" t="n">
        <f aca="false">VLOOKUP(I282,Fuel!$B$24:$D$43,3,FALSE())</f>
        <v>0.0139</v>
      </c>
      <c r="O282" s="32" t="n">
        <f aca="false">M282*F282*(1+N282)</f>
        <v>1910.1876</v>
      </c>
      <c r="P282" s="33" t="n">
        <f aca="false">IF(VLOOKUP(H282,Fuel!$G$24:$I825,2,FALSE())="AB",O282/ABHEAT/28.174,O282/SASKHEAT/28.174)</f>
        <v>1.78938134759332</v>
      </c>
      <c r="Q282" s="34" t="n">
        <f aca="false">M282*F282*N282</f>
        <v>26.1876</v>
      </c>
      <c r="R282" s="35" t="n">
        <f aca="false">IF(VLOOKUP(H282,Fuel!$G$24:$I525,2,FALSE())="AB",Q282/ABHEAT/28.174,Q282/SASKHEAT/28.174)</f>
        <v>0.0245314140758923</v>
      </c>
    </row>
    <row r="283" customFormat="false" ht="12.75" hidden="false" customHeight="false" outlineLevel="0" collapsed="false">
      <c r="A283" s="1" t="s">
        <v>355</v>
      </c>
      <c r="B283" s="1" t="n">
        <v>19980109</v>
      </c>
      <c r="C283" s="1" t="n">
        <v>19981101</v>
      </c>
      <c r="D283" s="1" t="n">
        <v>20081031</v>
      </c>
      <c r="E283" s="1" t="s">
        <v>5</v>
      </c>
      <c r="F283" s="1" t="n">
        <v>113</v>
      </c>
      <c r="G283" s="1" t="s">
        <v>368</v>
      </c>
      <c r="H283" s="1" t="s">
        <v>6</v>
      </c>
      <c r="I283" s="1" t="s">
        <v>40</v>
      </c>
      <c r="J283" s="28" t="n">
        <f aca="false">DATE(LEFT(B283,4),RIGHT(LEFT(B283,6),2),RIGHT(B283,2))</f>
        <v>35804</v>
      </c>
      <c r="K283" s="28" t="n">
        <f aca="false">DATE(LEFT(C283,4),RIGHT(LEFT(C283,6),2),RIGHT(C283,2))</f>
        <v>36100</v>
      </c>
      <c r="L283" s="29" t="n">
        <f aca="false">DATE(LEFT(D283,4),RIGHT(LEFT(D283,6),2),RIGHT(D283,2))</f>
        <v>39752</v>
      </c>
      <c r="M283" s="30" t="n">
        <f aca="false">VLOOKUP(H283,Fuel!$G$24:$I$35,3,FALSE())*(IF(L283&lt;$B$2,0,1))</f>
        <v>1</v>
      </c>
      <c r="N283" s="31" t="n">
        <f aca="false">VLOOKUP(I283,Fuel!$B$24:$D$43,3,FALSE())</f>
        <v>0.0451</v>
      </c>
      <c r="O283" s="32" t="n">
        <f aca="false">M283*F283*(1+N283)</f>
        <v>118.0963</v>
      </c>
      <c r="P283" s="33" t="n">
        <f aca="false">IF(VLOOKUP(H283,Fuel!$G$24:$I525,2,FALSE())="AB",O283/ABHEAT/28.174,O283/SASKHEAT/28.174)</f>
        <v>0.110627519747163</v>
      </c>
      <c r="Q283" s="34" t="n">
        <f aca="false">M283*F283*N283</f>
        <v>5.0963</v>
      </c>
      <c r="R283" s="35" t="n">
        <f aca="false">IF(VLOOKUP(H283,Fuel!$G$24:$I557,2,FALSE())="AB",Q283/ABHEAT/28.174,Q283/SASKHEAT/28.174)</f>
        <v>0.00477399401071384</v>
      </c>
    </row>
    <row r="284" customFormat="false" ht="12.75" hidden="false" customHeight="false" outlineLevel="0" collapsed="false">
      <c r="A284" s="1" t="s">
        <v>355</v>
      </c>
      <c r="B284" s="1" t="n">
        <v>19980109</v>
      </c>
      <c r="C284" s="1" t="n">
        <v>19981101</v>
      </c>
      <c r="D284" s="1" t="n">
        <v>20081031</v>
      </c>
      <c r="E284" s="1" t="s">
        <v>5</v>
      </c>
      <c r="F284" s="1" t="n">
        <v>2304</v>
      </c>
      <c r="G284" s="1" t="s">
        <v>369</v>
      </c>
      <c r="H284" s="1" t="s">
        <v>6</v>
      </c>
      <c r="I284" s="1" t="s">
        <v>40</v>
      </c>
      <c r="J284" s="28" t="n">
        <f aca="false">DATE(LEFT(B284,4),RIGHT(LEFT(B284,6),2),RIGHT(B284,2))</f>
        <v>35804</v>
      </c>
      <c r="K284" s="28" t="n">
        <f aca="false">DATE(LEFT(C284,4),RIGHT(LEFT(C284,6),2),RIGHT(C284,2))</f>
        <v>36100</v>
      </c>
      <c r="L284" s="29" t="n">
        <f aca="false">DATE(LEFT(D284,4),RIGHT(LEFT(D284,6),2),RIGHT(D284,2))</f>
        <v>39752</v>
      </c>
      <c r="M284" s="30" t="n">
        <f aca="false">VLOOKUP(H284,Fuel!$G$24:$I$35,3,FALSE())*(IF(L284&lt;$B$2,0,1))</f>
        <v>1</v>
      </c>
      <c r="N284" s="31" t="n">
        <f aca="false">VLOOKUP(I284,Fuel!$B$24:$D$43,3,FALSE())</f>
        <v>0.0451</v>
      </c>
      <c r="O284" s="32" t="n">
        <f aca="false">M284*F284*(1+N284)</f>
        <v>2407.9104</v>
      </c>
      <c r="P284" s="33" t="n">
        <f aca="false">IF(VLOOKUP(H284,Fuel!$G$24:$I850,2,FALSE())="AB",O284/ABHEAT/28.174,O284/SASKHEAT/28.174)</f>
        <v>2.25562659732268</v>
      </c>
      <c r="Q284" s="34" t="n">
        <f aca="false">M284*F284*N284</f>
        <v>103.9104</v>
      </c>
      <c r="R284" s="35" t="n">
        <f aca="false">IF(VLOOKUP(H284,Fuel!$G$24:$I608,2,FALSE())="AB",Q284/ABHEAT/28.174,Q284/SASKHEAT/28.174)</f>
        <v>0.0973387805370326</v>
      </c>
    </row>
    <row r="285" customFormat="false" ht="12.75" hidden="false" customHeight="false" outlineLevel="0" collapsed="false">
      <c r="A285" s="1" t="s">
        <v>370</v>
      </c>
      <c r="B285" s="1" t="n">
        <v>19980112</v>
      </c>
      <c r="C285" s="1" t="n">
        <v>19981101</v>
      </c>
      <c r="D285" s="1" t="n">
        <v>20081031</v>
      </c>
      <c r="E285" s="1" t="s">
        <v>5</v>
      </c>
      <c r="F285" s="1" t="n">
        <v>5599</v>
      </c>
      <c r="G285" s="1" t="s">
        <v>371</v>
      </c>
      <c r="H285" s="1" t="s">
        <v>6</v>
      </c>
      <c r="I285" s="1" t="s">
        <v>73</v>
      </c>
      <c r="J285" s="28" t="n">
        <f aca="false">DATE(LEFT(B285,4),RIGHT(LEFT(B285,6),2),RIGHT(B285,2))</f>
        <v>35807</v>
      </c>
      <c r="K285" s="28" t="n">
        <f aca="false">DATE(LEFT(C285,4),RIGHT(LEFT(C285,6),2),RIGHT(C285,2))</f>
        <v>36100</v>
      </c>
      <c r="L285" s="29" t="n">
        <f aca="false">DATE(LEFT(D285,4),RIGHT(LEFT(D285,6),2),RIGHT(D285,2))</f>
        <v>39752</v>
      </c>
      <c r="M285" s="30" t="n">
        <f aca="false">VLOOKUP(H285,Fuel!$G$24:$I$35,3,FALSE())*(IF(L285&lt;$B$2,0,1))</f>
        <v>1</v>
      </c>
      <c r="N285" s="31" t="n">
        <f aca="false">VLOOKUP(I285,Fuel!$B$24:$D$43,3,FALSE())</f>
        <v>0.0168</v>
      </c>
      <c r="O285" s="32" t="n">
        <f aca="false">M285*F285*(1+N285)</f>
        <v>5693.0632</v>
      </c>
      <c r="P285" s="33" t="n">
        <f aca="false">IF(VLOOKUP(H285,Fuel!$G$24:$I812,2,FALSE())="AB",O285/ABHEAT/28.174,O285/SASKHEAT/28.174)</f>
        <v>5.33301603504805</v>
      </c>
      <c r="Q285" s="34" t="n">
        <f aca="false">M285*F285*N285</f>
        <v>94.0632</v>
      </c>
      <c r="R285" s="35" t="n">
        <f aca="false">IF(VLOOKUP(H285,Fuel!$G$24:$I646,2,FALSE())="AB",Q285/ABHEAT/28.174,Q285/SASKHEAT/28.174)</f>
        <v>0.0881143483367498</v>
      </c>
    </row>
    <row r="286" customFormat="false" ht="12.75" hidden="false" customHeight="false" outlineLevel="0" collapsed="false">
      <c r="A286" s="1" t="s">
        <v>340</v>
      </c>
      <c r="B286" s="1" t="n">
        <v>19980112</v>
      </c>
      <c r="C286" s="1" t="n">
        <v>19981101</v>
      </c>
      <c r="D286" s="1" t="n">
        <v>20081031</v>
      </c>
      <c r="E286" s="1" t="s">
        <v>5</v>
      </c>
      <c r="F286" s="1" t="n">
        <v>5434</v>
      </c>
      <c r="G286" s="1" t="s">
        <v>372</v>
      </c>
      <c r="H286" s="1" t="s">
        <v>6</v>
      </c>
      <c r="I286" s="1" t="s">
        <v>65</v>
      </c>
      <c r="J286" s="28" t="n">
        <f aca="false">DATE(LEFT(B286,4),RIGHT(LEFT(B286,6),2),RIGHT(B286,2))</f>
        <v>35807</v>
      </c>
      <c r="K286" s="28" t="n">
        <f aca="false">DATE(LEFT(C286,4),RIGHT(LEFT(C286,6),2),RIGHT(C286,2))</f>
        <v>36100</v>
      </c>
      <c r="L286" s="29" t="n">
        <f aca="false">DATE(LEFT(D286,4),RIGHT(LEFT(D286,6),2),RIGHT(D286,2))</f>
        <v>39752</v>
      </c>
      <c r="M286" s="30" t="n">
        <f aca="false">VLOOKUP(H286,Fuel!$G$24:$I$35,3,FALSE())*(IF(L286&lt;$B$2,0,1))</f>
        <v>1</v>
      </c>
      <c r="N286" s="31" t="n">
        <f aca="false">VLOOKUP(I286,Fuel!$B$24:$D$43,3,FALSE())</f>
        <v>0.0168</v>
      </c>
      <c r="O286" s="32" t="n">
        <f aca="false">M286*F286*(1+N286)</f>
        <v>5525.2912</v>
      </c>
      <c r="P286" s="33" t="n">
        <f aca="false">IF(VLOOKUP(H286,Fuel!$G$24:$I532,2,FALSE())="AB",O286/ABHEAT/28.174,O286/SASKHEAT/28.174)</f>
        <v>5.17585446230596</v>
      </c>
      <c r="Q286" s="34" t="n">
        <f aca="false">M286*F286*N286</f>
        <v>91.2912</v>
      </c>
      <c r="R286" s="35" t="n">
        <f aca="false">IF(VLOOKUP(H286,Fuel!$G$24:$I657,2,FALSE())="AB",Q286/ABHEAT/28.174,Q286/SASKHEAT/28.174)</f>
        <v>0.0855176583071795</v>
      </c>
    </row>
    <row r="287" customFormat="false" ht="12.75" hidden="false" customHeight="false" outlineLevel="0" collapsed="false">
      <c r="A287" s="1" t="s">
        <v>340</v>
      </c>
      <c r="B287" s="1" t="n">
        <v>19980112</v>
      </c>
      <c r="C287" s="1" t="n">
        <v>19981101</v>
      </c>
      <c r="D287" s="1" t="n">
        <v>20081031</v>
      </c>
      <c r="E287" s="1" t="s">
        <v>5</v>
      </c>
      <c r="F287" s="1" t="n">
        <v>5480</v>
      </c>
      <c r="G287" s="1" t="s">
        <v>373</v>
      </c>
      <c r="H287" s="1" t="s">
        <v>6</v>
      </c>
      <c r="I287" s="1" t="s">
        <v>65</v>
      </c>
      <c r="J287" s="28" t="n">
        <f aca="false">DATE(LEFT(B287,4),RIGHT(LEFT(B287,6),2),RIGHT(B287,2))</f>
        <v>35807</v>
      </c>
      <c r="K287" s="28" t="n">
        <f aca="false">DATE(LEFT(C287,4),RIGHT(LEFT(C287,6),2),RIGHT(C287,2))</f>
        <v>36100</v>
      </c>
      <c r="L287" s="29" t="n">
        <f aca="false">DATE(LEFT(D287,4),RIGHT(LEFT(D287,6),2),RIGHT(D287,2))</f>
        <v>39752</v>
      </c>
      <c r="M287" s="30" t="n">
        <f aca="false">VLOOKUP(H287,Fuel!$G$24:$I$35,3,FALSE())*(IF(L287&lt;$B$2,0,1))</f>
        <v>1</v>
      </c>
      <c r="N287" s="31" t="n">
        <f aca="false">VLOOKUP(I287,Fuel!$B$24:$D$43,3,FALSE())</f>
        <v>0.0168</v>
      </c>
      <c r="O287" s="32" t="n">
        <f aca="false">M287*F287*(1+N287)</f>
        <v>5572.064</v>
      </c>
      <c r="P287" s="33" t="n">
        <f aca="false">IF(VLOOKUP(H287,Fuel!$G$24:$I569,2,FALSE())="AB",O287/ABHEAT/28.174,O287/SASKHEAT/28.174)</f>
        <v>5.21966920379769</v>
      </c>
      <c r="Q287" s="34" t="n">
        <f aca="false">M287*F287*N287</f>
        <v>92.064</v>
      </c>
      <c r="R287" s="35" t="n">
        <f aca="false">IF(VLOOKUP(H287,Fuel!$G$24:$I658,2,FALSE())="AB",Q287/ABHEAT/28.174,Q287/SASKHEAT/28.174)</f>
        <v>0.0862415840123931</v>
      </c>
    </row>
    <row r="288" customFormat="false" ht="12.75" hidden="false" customHeight="false" outlineLevel="0" collapsed="false">
      <c r="A288" s="1" t="s">
        <v>340</v>
      </c>
      <c r="B288" s="1" t="n">
        <v>19980112</v>
      </c>
      <c r="C288" s="1" t="n">
        <v>19981101</v>
      </c>
      <c r="D288" s="1" t="n">
        <v>20081031</v>
      </c>
      <c r="E288" s="1" t="s">
        <v>5</v>
      </c>
      <c r="F288" s="1" t="n">
        <v>21334</v>
      </c>
      <c r="G288" s="1" t="s">
        <v>72</v>
      </c>
      <c r="H288" s="1" t="s">
        <v>6</v>
      </c>
      <c r="I288" s="1" t="s">
        <v>77</v>
      </c>
      <c r="J288" s="28" t="n">
        <f aca="false">DATE(LEFT(B288,4),RIGHT(LEFT(B288,6),2),RIGHT(B288,2))</f>
        <v>35807</v>
      </c>
      <c r="K288" s="28" t="n">
        <f aca="false">DATE(LEFT(C288,4),RIGHT(LEFT(C288,6),2),RIGHT(C288,2))</f>
        <v>36100</v>
      </c>
      <c r="L288" s="29" t="n">
        <f aca="false">DATE(LEFT(D288,4),RIGHT(LEFT(D288,6),2),RIGHT(D288,2))</f>
        <v>39752</v>
      </c>
      <c r="M288" s="30" t="n">
        <f aca="false">VLOOKUP(H288,Fuel!$G$24:$I$35,3,FALSE())*(IF(L288&lt;$B$2,0,1))</f>
        <v>1</v>
      </c>
      <c r="N288" s="31" t="n">
        <f aca="false">VLOOKUP(I288,Fuel!$B$24:$D$43,3,FALSE())</f>
        <v>0.0394</v>
      </c>
      <c r="O288" s="32" t="n">
        <f aca="false">M288*F288*(1+N288)</f>
        <v>22174.5596</v>
      </c>
      <c r="P288" s="33" t="n">
        <f aca="false">IF(VLOOKUP(H288,Fuel!$G$24:$I785,2,FALSE())="AB",O288/ABHEAT/28.174,O288/SASKHEAT/28.174)</f>
        <v>20.7721709319736</v>
      </c>
      <c r="Q288" s="34" t="n">
        <f aca="false">M288*F288*N288</f>
        <v>840.5596</v>
      </c>
      <c r="R288" s="35" t="n">
        <f aca="false">IF(VLOOKUP(H288,Fuel!$G$24:$I659,2,FALSE())="AB",Q288/ABHEAT/28.174,Q288/SASKHEAT/28.174)</f>
        <v>0.787399975678045</v>
      </c>
    </row>
    <row r="289" customFormat="false" ht="12.75" hidden="false" customHeight="false" outlineLevel="0" collapsed="false">
      <c r="A289" s="1" t="s">
        <v>340</v>
      </c>
      <c r="B289" s="1" t="n">
        <v>20000330</v>
      </c>
      <c r="C289" s="1" t="n">
        <v>20000401</v>
      </c>
      <c r="D289" s="1" t="n">
        <v>20081031</v>
      </c>
      <c r="E289" s="1" t="s">
        <v>5</v>
      </c>
      <c r="F289" s="1" t="n">
        <v>9695</v>
      </c>
      <c r="G289" s="1" t="s">
        <v>72</v>
      </c>
      <c r="H289" s="1" t="s">
        <v>6</v>
      </c>
      <c r="I289" s="1" t="s">
        <v>176</v>
      </c>
      <c r="J289" s="28" t="n">
        <f aca="false">DATE(LEFT(B289,4),RIGHT(LEFT(B289,6),2),RIGHT(B289,2))</f>
        <v>36615</v>
      </c>
      <c r="K289" s="28" t="n">
        <f aca="false">DATE(LEFT(C289,4),RIGHT(LEFT(C289,6),2),RIGHT(C289,2))</f>
        <v>36617</v>
      </c>
      <c r="L289" s="29" t="n">
        <f aca="false">DATE(LEFT(D289,4),RIGHT(LEFT(D289,6),2),RIGHT(D289,2))</f>
        <v>39752</v>
      </c>
      <c r="M289" s="30" t="n">
        <f aca="false">VLOOKUP(H289,Fuel!$G$24:$I$35,3,FALSE())*(IF(L289&lt;$B$2,0,1))</f>
        <v>1</v>
      </c>
      <c r="N289" s="31" t="n">
        <f aca="false">VLOOKUP(I289,Fuel!$B$24:$D$43,3,FALSE())</f>
        <v>0.0467</v>
      </c>
      <c r="O289" s="32" t="n">
        <f aca="false">M289*F289*(1+N289)</f>
        <v>10147.7565</v>
      </c>
      <c r="P289" s="33" t="n">
        <f aca="false">IF(VLOOKUP(H289,Fuel!$G$24:$I558,2,FALSE())="AB",O289/ABHEAT/28.174,O289/SASKHEAT/28.174)</f>
        <v>9.50598056495544</v>
      </c>
      <c r="Q289" s="34" t="n">
        <f aca="false">M289*F289*N289</f>
        <v>452.7565</v>
      </c>
      <c r="R289" s="35" t="n">
        <f aca="false">IF(VLOOKUP(H289,Fuel!$G$24:$I660,2,FALSE())="AB",Q289/ABHEAT/28.174,Q289/SASKHEAT/28.174)</f>
        <v>0.42412275951411</v>
      </c>
    </row>
    <row r="290" customFormat="false" ht="12.75" hidden="false" customHeight="false" outlineLevel="0" collapsed="false">
      <c r="A290" s="1" t="s">
        <v>340</v>
      </c>
      <c r="B290" s="1" t="n">
        <v>20000330</v>
      </c>
      <c r="C290" s="1" t="n">
        <v>20000401</v>
      </c>
      <c r="D290" s="1" t="n">
        <v>20081031</v>
      </c>
      <c r="E290" s="1" t="s">
        <v>5</v>
      </c>
      <c r="F290" s="1" t="n">
        <v>16637</v>
      </c>
      <c r="G290" s="1" t="s">
        <v>72</v>
      </c>
      <c r="H290" s="1" t="s">
        <v>6</v>
      </c>
      <c r="I290" s="1" t="s">
        <v>73</v>
      </c>
      <c r="J290" s="28" t="n">
        <f aca="false">DATE(LEFT(B290,4),RIGHT(LEFT(B290,6),2),RIGHT(B290,2))</f>
        <v>36615</v>
      </c>
      <c r="K290" s="28" t="n">
        <f aca="false">DATE(LEFT(C290,4),RIGHT(LEFT(C290,6),2),RIGHT(C290,2))</f>
        <v>36617</v>
      </c>
      <c r="L290" s="29" t="n">
        <f aca="false">DATE(LEFT(D290,4),RIGHT(LEFT(D290,6),2),RIGHT(D290,2))</f>
        <v>39752</v>
      </c>
      <c r="M290" s="30" t="n">
        <f aca="false">VLOOKUP(H290,Fuel!$G$24:$I$35,3,FALSE())*(IF(L290&lt;$B$2,0,1))</f>
        <v>1</v>
      </c>
      <c r="N290" s="31" t="n">
        <f aca="false">VLOOKUP(I290,Fuel!$B$24:$D$43,3,FALSE())</f>
        <v>0.0168</v>
      </c>
      <c r="O290" s="32" t="n">
        <f aca="false">M290*F290*(1+N290)</f>
        <v>16916.5016</v>
      </c>
      <c r="P290" s="33" t="n">
        <f aca="false">IF(VLOOKUP(H290,Fuel!$G$24:$I533,2,FALSE())="AB",O290/ABHEAT/28.174,O290/SASKHEAT/28.174)</f>
        <v>15.8466490043033</v>
      </c>
      <c r="Q290" s="34" t="n">
        <f aca="false">M290*F290*N290</f>
        <v>279.5016</v>
      </c>
      <c r="R290" s="35" t="n">
        <f aca="false">IF(VLOOKUP(H290,Fuel!$G$24:$I661,2,FALSE())="AB",Q290/ABHEAT/28.174,Q290/SASKHEAT/28.174)</f>
        <v>0.261825042557333</v>
      </c>
    </row>
    <row r="291" customFormat="false" ht="12.75" hidden="false" customHeight="false" outlineLevel="0" collapsed="false">
      <c r="A291" s="1" t="s">
        <v>341</v>
      </c>
      <c r="B291" s="1" t="n">
        <v>20000407</v>
      </c>
      <c r="C291" s="1" t="n">
        <v>20000407</v>
      </c>
      <c r="D291" s="1" t="n">
        <v>20081031</v>
      </c>
      <c r="E291" s="1" t="s">
        <v>5</v>
      </c>
      <c r="F291" s="1" t="n">
        <v>5426</v>
      </c>
      <c r="G291" s="1" t="s">
        <v>374</v>
      </c>
      <c r="H291" s="1" t="s">
        <v>6</v>
      </c>
      <c r="I291" s="1" t="s">
        <v>65</v>
      </c>
      <c r="J291" s="28" t="n">
        <f aca="false">DATE(LEFT(B291,4),RIGHT(LEFT(B291,6),2),RIGHT(B291,2))</f>
        <v>36623</v>
      </c>
      <c r="K291" s="28" t="n">
        <f aca="false">DATE(LEFT(C291,4),RIGHT(LEFT(C291,6),2),RIGHT(C291,2))</f>
        <v>36623</v>
      </c>
      <c r="L291" s="29" t="n">
        <f aca="false">DATE(LEFT(D291,4),RIGHT(LEFT(D291,6),2),RIGHT(D291,2))</f>
        <v>39752</v>
      </c>
      <c r="M291" s="30" t="n">
        <f aca="false">VLOOKUP(H291,Fuel!$G$24:$I$35,3,FALSE())*(IF(L291&lt;$B$2,0,1))</f>
        <v>1</v>
      </c>
      <c r="N291" s="31" t="n">
        <f aca="false">VLOOKUP(I291,Fuel!$B$24:$D$43,3,FALSE())</f>
        <v>0.0168</v>
      </c>
      <c r="O291" s="32" t="n">
        <f aca="false">M291*F291*(1+N291)</f>
        <v>5517.1568</v>
      </c>
      <c r="P291" s="33" t="n">
        <f aca="false">IF(VLOOKUP(H291,Fuel!$G$24:$I764,2,FALSE())="AB",O291/ABHEAT/28.174,O291/SASKHEAT/28.174)</f>
        <v>5.16823450726392</v>
      </c>
      <c r="Q291" s="34" t="n">
        <f aca="false">M291*F291*N291</f>
        <v>91.1568</v>
      </c>
      <c r="R291" s="35" t="n">
        <f aca="false">IF(VLOOKUP(H291,Fuel!$G$24:$I669,2,FALSE())="AB",Q291/ABHEAT/28.174,Q291/SASKHEAT/28.174)</f>
        <v>0.0853917581845337</v>
      </c>
    </row>
    <row r="292" customFormat="false" ht="12.75" hidden="false" customHeight="false" outlineLevel="0" collapsed="false">
      <c r="A292" s="1" t="s">
        <v>103</v>
      </c>
      <c r="B292" s="1" t="n">
        <v>19981101</v>
      </c>
      <c r="C292" s="1" t="n">
        <v>19981101</v>
      </c>
      <c r="D292" s="1" t="n">
        <v>20081031</v>
      </c>
      <c r="E292" s="1" t="s">
        <v>5</v>
      </c>
      <c r="F292" s="1" t="n">
        <v>0</v>
      </c>
      <c r="G292" s="1" t="s">
        <v>72</v>
      </c>
      <c r="H292" s="1" t="s">
        <v>6</v>
      </c>
      <c r="I292" s="1" t="s">
        <v>62</v>
      </c>
      <c r="J292" s="28" t="n">
        <f aca="false">DATE(LEFT(B292,4),RIGHT(LEFT(B292,6),2),RIGHT(B292,2))</f>
        <v>36100</v>
      </c>
      <c r="K292" s="28" t="n">
        <f aca="false">DATE(LEFT(C292,4),RIGHT(LEFT(C292,6),2),RIGHT(C292,2))</f>
        <v>36100</v>
      </c>
      <c r="L292" s="29" t="n">
        <f aca="false">DATE(LEFT(D292,4),RIGHT(LEFT(D292,6),2),RIGHT(D292,2))</f>
        <v>39752</v>
      </c>
      <c r="M292" s="30" t="n">
        <f aca="false">VLOOKUP(H292,Fuel!$G$24:$I$35,3,FALSE())*(IF(L292&lt;$B$2,0,1))</f>
        <v>1</v>
      </c>
      <c r="N292" s="31" t="n">
        <f aca="false">VLOOKUP(I292,Fuel!$B$24:$D$43,3,FALSE())</f>
        <v>0.0508</v>
      </c>
      <c r="O292" s="32" t="n">
        <f aca="false">M292*F292*(1+N292)</f>
        <v>0</v>
      </c>
      <c r="P292" s="33" t="n">
        <f aca="false">IF(VLOOKUP(H292,Fuel!$G$24:$I472,2,FALSE())="AB",O292/ABHEAT/28.174,O292/SASKHEAT/28.174)</f>
        <v>0</v>
      </c>
      <c r="Q292" s="34" t="n">
        <f aca="false">M292*F292*N292</f>
        <v>0</v>
      </c>
      <c r="R292" s="35" t="n">
        <f aca="false">IF(VLOOKUP(H292,Fuel!$G$24:$I683,2,FALSE())="AB",Q292/ABHEAT/28.174,Q292/SASKHEAT/28.174)</f>
        <v>0</v>
      </c>
    </row>
    <row r="293" customFormat="false" ht="12.75" hidden="false" customHeight="false" outlineLevel="0" collapsed="false">
      <c r="A293" s="1" t="s">
        <v>76</v>
      </c>
      <c r="B293" s="1" t="n">
        <v>20001001</v>
      </c>
      <c r="C293" s="1" t="n">
        <v>20001001</v>
      </c>
      <c r="D293" s="1" t="n">
        <v>20081031</v>
      </c>
      <c r="E293" s="1" t="s">
        <v>5</v>
      </c>
      <c r="F293" s="1" t="n">
        <v>8705</v>
      </c>
      <c r="G293" s="1" t="s">
        <v>72</v>
      </c>
      <c r="H293" s="1" t="s">
        <v>6</v>
      </c>
      <c r="I293" s="1" t="s">
        <v>122</v>
      </c>
      <c r="J293" s="28" t="n">
        <f aca="false">DATE(LEFT(B293,4),RIGHT(LEFT(B293,6),2),RIGHT(B293,2))</f>
        <v>36800</v>
      </c>
      <c r="K293" s="28" t="n">
        <f aca="false">DATE(LEFT(C293,4),RIGHT(LEFT(C293,6),2),RIGHT(C293,2))</f>
        <v>36800</v>
      </c>
      <c r="L293" s="29" t="n">
        <f aca="false">DATE(LEFT(D293,4),RIGHT(LEFT(D293,6),2),RIGHT(D293,2))</f>
        <v>39752</v>
      </c>
      <c r="M293" s="30" t="n">
        <f aca="false">VLOOKUP(H293,Fuel!$G$24:$I$35,3,FALSE())*(IF(L293&lt;$B$2,0,1))</f>
        <v>1</v>
      </c>
      <c r="N293" s="31" t="n">
        <f aca="false">VLOOKUP(I293,Fuel!$B$24:$D$43,3,FALSE())</f>
        <v>0.0506</v>
      </c>
      <c r="O293" s="32" t="n">
        <f aca="false">M293*F293*(1+N293)</f>
        <v>9145.473</v>
      </c>
      <c r="P293" s="33" t="n">
        <f aca="false">IF(VLOOKUP(H293,Fuel!$G$24:$I676,2,FALSE())="AB",O293/ABHEAT/28.174,O293/SASKHEAT/28.174)</f>
        <v>8.56708461573006</v>
      </c>
      <c r="Q293" s="34" t="n">
        <f aca="false">M293*F293*N293</f>
        <v>440.473</v>
      </c>
      <c r="R293" s="35" t="n">
        <f aca="false">IF(VLOOKUP(H293,Fuel!$G$24:$I689,2,FALSE())="AB",Q293/ABHEAT/28.174,Q293/SASKHEAT/28.174)</f>
        <v>0.412616106563812</v>
      </c>
    </row>
    <row r="294" customFormat="false" ht="12.75" hidden="false" customHeight="false" outlineLevel="0" collapsed="false">
      <c r="A294" s="1" t="s">
        <v>375</v>
      </c>
      <c r="B294" s="1" t="n">
        <v>19980112</v>
      </c>
      <c r="C294" s="1" t="n">
        <v>19981101</v>
      </c>
      <c r="D294" s="1" t="n">
        <v>20081031</v>
      </c>
      <c r="E294" s="1" t="s">
        <v>5</v>
      </c>
      <c r="F294" s="1" t="n">
        <v>5426</v>
      </c>
      <c r="G294" s="1" t="s">
        <v>374</v>
      </c>
      <c r="H294" s="1" t="s">
        <v>6</v>
      </c>
      <c r="I294" s="1" t="s">
        <v>65</v>
      </c>
      <c r="J294" s="28" t="n">
        <f aca="false">DATE(LEFT(B294,4),RIGHT(LEFT(B294,6),2),RIGHT(B294,2))</f>
        <v>35807</v>
      </c>
      <c r="K294" s="28" t="n">
        <f aca="false">DATE(LEFT(C294,4),RIGHT(LEFT(C294,6),2),RIGHT(C294,2))</f>
        <v>36100</v>
      </c>
      <c r="L294" s="29" t="n">
        <f aca="false">DATE(LEFT(D294,4),RIGHT(LEFT(D294,6),2),RIGHT(D294,2))</f>
        <v>39752</v>
      </c>
      <c r="M294" s="30" t="n">
        <f aca="false">VLOOKUP(H294,Fuel!$G$24:$I$35,3,FALSE())*(IF(L294&lt;$B$2,0,1))</f>
        <v>1</v>
      </c>
      <c r="N294" s="31" t="n">
        <f aca="false">VLOOKUP(I294,Fuel!$B$24:$D$43,3,FALSE())</f>
        <v>0.0168</v>
      </c>
      <c r="O294" s="32" t="n">
        <f aca="false">M294*F294*(1+N294)</f>
        <v>5517.1568</v>
      </c>
      <c r="P294" s="33" t="n">
        <f aca="false">IF(VLOOKUP(H294,Fuel!$G$24:$I458,2,FALSE())="AB",O294/ABHEAT/28.174,O294/SASKHEAT/28.174)</f>
        <v>5.16823450726392</v>
      </c>
      <c r="Q294" s="34" t="n">
        <f aca="false">M294*F294*N294</f>
        <v>91.1568</v>
      </c>
      <c r="R294" s="35" t="n">
        <f aca="false">IF(VLOOKUP(H294,Fuel!$G$24:$I691,2,FALSE())="AB",Q294/ABHEAT/28.174,Q294/SASKHEAT/28.174)</f>
        <v>0.0853917581845337</v>
      </c>
    </row>
    <row r="295" customFormat="false" ht="12.75" hidden="false" customHeight="false" outlineLevel="0" collapsed="false">
      <c r="A295" s="1" t="s">
        <v>300</v>
      </c>
      <c r="B295" s="1" t="n">
        <v>19980112</v>
      </c>
      <c r="C295" s="1" t="n">
        <v>19981101</v>
      </c>
      <c r="D295" s="1" t="n">
        <v>20081031</v>
      </c>
      <c r="E295" s="1" t="s">
        <v>5</v>
      </c>
      <c r="F295" s="1" t="n">
        <v>5978</v>
      </c>
      <c r="G295" s="1" t="s">
        <v>72</v>
      </c>
      <c r="H295" s="1" t="s">
        <v>6</v>
      </c>
      <c r="I295" s="1" t="s">
        <v>73</v>
      </c>
      <c r="J295" s="28" t="n">
        <f aca="false">DATE(LEFT(B295,4),RIGHT(LEFT(B295,6),2),RIGHT(B295,2))</f>
        <v>35807</v>
      </c>
      <c r="K295" s="28" t="n">
        <f aca="false">DATE(LEFT(C295,4),RIGHT(LEFT(C295,6),2),RIGHT(C295,2))</f>
        <v>36100</v>
      </c>
      <c r="L295" s="29" t="n">
        <f aca="false">DATE(LEFT(D295,4),RIGHT(LEFT(D295,6),2),RIGHT(D295,2))</f>
        <v>39752</v>
      </c>
      <c r="M295" s="30" t="n">
        <f aca="false">VLOOKUP(H295,Fuel!$G$24:$I$35,3,FALSE())*(IF(L295&lt;$B$2,0,1))</f>
        <v>1</v>
      </c>
      <c r="N295" s="31" t="n">
        <f aca="false">VLOOKUP(I295,Fuel!$B$24:$D$43,3,FALSE())</f>
        <v>0.0168</v>
      </c>
      <c r="O295" s="32" t="n">
        <f aca="false">M295*F295*(1+N295)</f>
        <v>6078.4304</v>
      </c>
      <c r="P295" s="33" t="n">
        <f aca="false">IF(VLOOKUP(H295,Fuel!$G$24:$I693,2,FALSE())="AB",O295/ABHEAT/28.174,O295/SASKHEAT/28.174)</f>
        <v>5.69401140516471</v>
      </c>
      <c r="Q295" s="34" t="n">
        <f aca="false">M295*F295*N295</f>
        <v>100.4304</v>
      </c>
      <c r="R295" s="35" t="n">
        <f aca="false">IF(VLOOKUP(H295,Fuel!$G$24:$I694,2,FALSE())="AB",Q295/ABHEAT/28.174,Q295/SASKHEAT/28.174)</f>
        <v>0.0940788666470959</v>
      </c>
    </row>
    <row r="296" customFormat="false" ht="12.75" hidden="false" customHeight="false" outlineLevel="0" collapsed="false">
      <c r="A296" s="1" t="s">
        <v>376</v>
      </c>
      <c r="B296" s="1" t="n">
        <v>19931012</v>
      </c>
      <c r="C296" s="1" t="n">
        <v>19931101</v>
      </c>
      <c r="D296" s="1" t="n">
        <v>20081031</v>
      </c>
      <c r="E296" s="1" t="s">
        <v>5</v>
      </c>
      <c r="F296" s="1" t="n">
        <v>1601</v>
      </c>
      <c r="G296" s="1" t="s">
        <v>72</v>
      </c>
      <c r="H296" s="1" t="s">
        <v>6</v>
      </c>
      <c r="I296" s="1" t="s">
        <v>288</v>
      </c>
      <c r="J296" s="28" t="n">
        <f aca="false">DATE(LEFT(B296,4),RIGHT(LEFT(B296,6),2),RIGHT(B296,2))</f>
        <v>34254</v>
      </c>
      <c r="K296" s="28" t="n">
        <f aca="false">DATE(LEFT(C296,4),RIGHT(LEFT(C296,6),2),RIGHT(C296,2))</f>
        <v>34274</v>
      </c>
      <c r="L296" s="29" t="n">
        <f aca="false">DATE(LEFT(D296,4),RIGHT(LEFT(D296,6),2),RIGHT(D296,2))</f>
        <v>39752</v>
      </c>
      <c r="M296" s="30" t="n">
        <f aca="false">VLOOKUP(H296,Fuel!$G$24:$I$35,3,FALSE())*(IF(L296&lt;$B$2,0,1))</f>
        <v>1</v>
      </c>
      <c r="N296" s="31" t="n">
        <f aca="false">VLOOKUP(I296,Fuel!$B$24:$D$43,3,FALSE())</f>
        <v>0.0493</v>
      </c>
      <c r="O296" s="32" t="n">
        <f aca="false">M296*F296*(1+N296)</f>
        <v>1679.9293</v>
      </c>
      <c r="P296" s="33" t="n">
        <f aca="false">IF(VLOOKUP(H296,Fuel!$G$24:$I683,2,FALSE())="AB",O296/ABHEAT/28.174,O296/SASKHEAT/28.174)</f>
        <v>1.57368530436252</v>
      </c>
      <c r="Q296" s="34" t="n">
        <f aca="false">M296*F296*N296</f>
        <v>78.9293</v>
      </c>
      <c r="R296" s="35" t="n">
        <f aca="false">IF(VLOOKUP(H296,Fuel!$G$24:$I696,2,FALSE())="AB",Q296/ABHEAT/28.174,Q296/SASKHEAT/28.174)</f>
        <v>0.0739375636186715</v>
      </c>
    </row>
    <row r="297" customFormat="false" ht="12.75" hidden="false" customHeight="false" outlineLevel="0" collapsed="false">
      <c r="A297" s="1" t="s">
        <v>54</v>
      </c>
      <c r="B297" s="1" t="n">
        <v>19980701</v>
      </c>
      <c r="C297" s="1" t="n">
        <v>19980701</v>
      </c>
      <c r="D297" s="1" t="n">
        <v>20081031</v>
      </c>
      <c r="E297" s="1" t="s">
        <v>5</v>
      </c>
      <c r="F297" s="1" t="n">
        <v>7061</v>
      </c>
      <c r="G297" s="1" t="s">
        <v>377</v>
      </c>
      <c r="H297" s="1" t="s">
        <v>6</v>
      </c>
      <c r="I297" s="1" t="s">
        <v>62</v>
      </c>
      <c r="J297" s="28" t="n">
        <f aca="false">DATE(LEFT(B297,4),RIGHT(LEFT(B297,6),2),RIGHT(B297,2))</f>
        <v>35977</v>
      </c>
      <c r="K297" s="28" t="n">
        <f aca="false">DATE(LEFT(C297,4),RIGHT(LEFT(C297,6),2),RIGHT(C297,2))</f>
        <v>35977</v>
      </c>
      <c r="L297" s="29" t="n">
        <f aca="false">DATE(LEFT(D297,4),RIGHT(LEFT(D297,6),2),RIGHT(D297,2))</f>
        <v>39752</v>
      </c>
      <c r="M297" s="30" t="n">
        <f aca="false">VLOOKUP(H297,Fuel!$G$24:$I$35,3,FALSE())*(IF(L297&lt;$B$2,0,1))</f>
        <v>1</v>
      </c>
      <c r="N297" s="31" t="n">
        <f aca="false">VLOOKUP(I297,Fuel!$B$24:$D$43,3,FALSE())</f>
        <v>0.0508</v>
      </c>
      <c r="O297" s="32" t="n">
        <f aca="false">M297*F297*(1+N297)</f>
        <v>7419.6988</v>
      </c>
      <c r="P297" s="33" t="n">
        <f aca="false">IF(VLOOKUP(H297,Fuel!$G$24:$I814,2,FALSE())="AB",O297/ABHEAT/28.174,O297/SASKHEAT/28.174)</f>
        <v>6.95045378657078</v>
      </c>
      <c r="Q297" s="34" t="n">
        <f aca="false">M297*F297*N297</f>
        <v>358.6988</v>
      </c>
      <c r="R297" s="35" t="n">
        <f aca="false">IF(VLOOKUP(H297,Fuel!$G$24:$I718,2,FALSE())="AB",Q297/ABHEAT/28.174,Q297/SASKHEAT/28.174)</f>
        <v>0.336013563340118</v>
      </c>
    </row>
    <row r="298" customFormat="false" ht="12.75" hidden="false" customHeight="false" outlineLevel="0" collapsed="false">
      <c r="A298" s="1" t="s">
        <v>54</v>
      </c>
      <c r="B298" s="1" t="n">
        <v>19980422</v>
      </c>
      <c r="C298" s="1" t="n">
        <v>19981101</v>
      </c>
      <c r="D298" s="1" t="n">
        <v>20081031</v>
      </c>
      <c r="E298" s="1" t="s">
        <v>5</v>
      </c>
      <c r="F298" s="1" t="n">
        <v>21202</v>
      </c>
      <c r="G298" s="1" t="s">
        <v>378</v>
      </c>
      <c r="H298" s="1" t="s">
        <v>6</v>
      </c>
      <c r="I298" s="1" t="s">
        <v>176</v>
      </c>
      <c r="J298" s="28" t="n">
        <f aca="false">DATE(LEFT(B298,4),RIGHT(LEFT(B298,6),2),RIGHT(B298,2))</f>
        <v>35907</v>
      </c>
      <c r="K298" s="28" t="n">
        <f aca="false">DATE(LEFT(C298,4),RIGHT(LEFT(C298,6),2),RIGHT(C298,2))</f>
        <v>36100</v>
      </c>
      <c r="L298" s="29" t="n">
        <f aca="false">DATE(LEFT(D298,4),RIGHT(LEFT(D298,6),2),RIGHT(D298,2))</f>
        <v>39752</v>
      </c>
      <c r="M298" s="30" t="n">
        <f aca="false">VLOOKUP(H298,Fuel!$G$24:$I$35,3,FALSE())*(IF(L298&lt;$B$2,0,1))</f>
        <v>1</v>
      </c>
      <c r="N298" s="31" t="n">
        <f aca="false">VLOOKUP(I298,Fuel!$B$24:$D$43,3,FALSE())</f>
        <v>0.0467</v>
      </c>
      <c r="O298" s="32" t="n">
        <f aca="false">M298*F298*(1+N298)</f>
        <v>22192.1334</v>
      </c>
      <c r="P298" s="33" t="n">
        <f aca="false">IF(VLOOKUP(H298,Fuel!$G$24:$I743,2,FALSE())="AB",O298/ABHEAT/28.174,O298/SASKHEAT/28.174)</f>
        <v>20.7886333097664</v>
      </c>
      <c r="Q298" s="34" t="n">
        <f aca="false">M298*F298*N298</f>
        <v>990.1334</v>
      </c>
      <c r="R298" s="35" t="n">
        <f aca="false">IF(VLOOKUP(H298,Fuel!$G$24:$I722,2,FALSE())="AB",Q298/ABHEAT/28.174,Q298/SASKHEAT/28.174)</f>
        <v>0.927514259640863</v>
      </c>
    </row>
    <row r="299" customFormat="false" ht="12.75" hidden="false" customHeight="false" outlineLevel="0" collapsed="false">
      <c r="A299" s="1" t="s">
        <v>54</v>
      </c>
      <c r="B299" s="1" t="n">
        <v>19980112</v>
      </c>
      <c r="C299" s="1" t="n">
        <v>19981101</v>
      </c>
      <c r="D299" s="1" t="n">
        <v>20081031</v>
      </c>
      <c r="E299" s="1" t="s">
        <v>5</v>
      </c>
      <c r="F299" s="1" t="n">
        <v>5334</v>
      </c>
      <c r="G299" s="1" t="s">
        <v>379</v>
      </c>
      <c r="H299" s="1" t="s">
        <v>6</v>
      </c>
      <c r="I299" s="1" t="s">
        <v>77</v>
      </c>
      <c r="J299" s="28" t="n">
        <f aca="false">DATE(LEFT(B299,4),RIGHT(LEFT(B299,6),2),RIGHT(B299,2))</f>
        <v>35807</v>
      </c>
      <c r="K299" s="28" t="n">
        <f aca="false">DATE(LEFT(C299,4),RIGHT(LEFT(C299,6),2),RIGHT(C299,2))</f>
        <v>36100</v>
      </c>
      <c r="L299" s="29" t="n">
        <f aca="false">DATE(LEFT(D299,4),RIGHT(LEFT(D299,6),2),RIGHT(D299,2))</f>
        <v>39752</v>
      </c>
      <c r="M299" s="30" t="n">
        <f aca="false">VLOOKUP(H299,Fuel!$G$24:$I$35,3,FALSE())*(IF(L299&lt;$B$2,0,1))</f>
        <v>1</v>
      </c>
      <c r="N299" s="31" t="n">
        <f aca="false">VLOOKUP(I299,Fuel!$B$24:$D$43,3,FALSE())</f>
        <v>0.0394</v>
      </c>
      <c r="O299" s="32" t="n">
        <f aca="false">M299*F299*(1+N299)</f>
        <v>5544.1596</v>
      </c>
      <c r="P299" s="33" t="n">
        <f aca="false">IF(VLOOKUP(H299,Fuel!$G$24:$I771,2,FALSE())="AB",O299/ABHEAT/28.174,O299/SASKHEAT/28.174)</f>
        <v>5.1935295655361</v>
      </c>
      <c r="Q299" s="34" t="n">
        <f aca="false">M299*F299*N299</f>
        <v>210.1596</v>
      </c>
      <c r="R299" s="35" t="n">
        <f aca="false">IF(VLOOKUP(H299,Fuel!$G$24:$I723,2,FALSE())="AB",Q299/ABHEAT/28.174,Q299/SASKHEAT/28.174)</f>
        <v>0.19686844802975</v>
      </c>
    </row>
    <row r="300" customFormat="false" ht="12.75" hidden="false" customHeight="false" outlineLevel="0" collapsed="false">
      <c r="A300" s="1" t="s">
        <v>54</v>
      </c>
      <c r="B300" s="1" t="n">
        <v>19981101</v>
      </c>
      <c r="C300" s="1" t="n">
        <v>19981101</v>
      </c>
      <c r="D300" s="1" t="n">
        <v>20081031</v>
      </c>
      <c r="E300" s="1" t="s">
        <v>5</v>
      </c>
      <c r="F300" s="1" t="n">
        <v>5605</v>
      </c>
      <c r="G300" s="1" t="s">
        <v>380</v>
      </c>
      <c r="H300" s="1" t="s">
        <v>6</v>
      </c>
      <c r="I300" s="1" t="s">
        <v>73</v>
      </c>
      <c r="J300" s="28" t="n">
        <f aca="false">DATE(LEFT(B300,4),RIGHT(LEFT(B300,6),2),RIGHT(B300,2))</f>
        <v>36100</v>
      </c>
      <c r="K300" s="28" t="n">
        <f aca="false">DATE(LEFT(C300,4),RIGHT(LEFT(C300,6),2),RIGHT(C300,2))</f>
        <v>36100</v>
      </c>
      <c r="L300" s="29" t="n">
        <f aca="false">DATE(LEFT(D300,4),RIGHT(LEFT(D300,6),2),RIGHT(D300,2))</f>
        <v>39752</v>
      </c>
      <c r="M300" s="30" t="n">
        <f aca="false">VLOOKUP(H300,Fuel!$G$24:$I$35,3,FALSE())*(IF(L300&lt;$B$2,0,1))</f>
        <v>1</v>
      </c>
      <c r="N300" s="31" t="n">
        <f aca="false">VLOOKUP(I300,Fuel!$B$24:$D$43,3,FALSE())</f>
        <v>0.0168</v>
      </c>
      <c r="O300" s="32" t="n">
        <f aca="false">M300*F300*(1+N300)</f>
        <v>5699.164</v>
      </c>
      <c r="P300" s="33" t="n">
        <f aca="false">IF(VLOOKUP(H300,Fuel!$G$24:$I477,2,FALSE())="AB",O300/ABHEAT/28.174,O300/SASKHEAT/28.174)</f>
        <v>5.33873100132958</v>
      </c>
      <c r="Q300" s="34" t="n">
        <f aca="false">M300*F300*N300</f>
        <v>94.164</v>
      </c>
      <c r="R300" s="35" t="n">
        <f aca="false">IF(VLOOKUP(H300,Fuel!$G$24:$I724,2,FALSE())="AB",Q300/ABHEAT/28.174,Q300/SASKHEAT/28.174)</f>
        <v>0.0882087734287342</v>
      </c>
    </row>
    <row r="301" customFormat="false" ht="12.75" hidden="false" customHeight="false" outlineLevel="0" collapsed="false">
      <c r="A301" s="1" t="s">
        <v>381</v>
      </c>
      <c r="B301" s="1" t="n">
        <v>19980610</v>
      </c>
      <c r="C301" s="1" t="n">
        <v>19981101</v>
      </c>
      <c r="D301" s="1" t="n">
        <v>20081031</v>
      </c>
      <c r="E301" s="1" t="s">
        <v>5</v>
      </c>
      <c r="F301" s="1" t="n">
        <v>3768</v>
      </c>
      <c r="G301" s="1" t="s">
        <v>139</v>
      </c>
      <c r="H301" s="1" t="s">
        <v>6</v>
      </c>
      <c r="I301" s="1" t="s">
        <v>65</v>
      </c>
      <c r="J301" s="28" t="n">
        <f aca="false">DATE(LEFT(B301,4),RIGHT(LEFT(B301,6),2),RIGHT(B301,2))</f>
        <v>35956</v>
      </c>
      <c r="K301" s="28" t="n">
        <f aca="false">DATE(LEFT(C301,4),RIGHT(LEFT(C301,6),2),RIGHT(C301,2))</f>
        <v>36100</v>
      </c>
      <c r="L301" s="29" t="n">
        <f aca="false">DATE(LEFT(D301,4),RIGHT(LEFT(D301,6),2),RIGHT(D301,2))</f>
        <v>39752</v>
      </c>
      <c r="M301" s="30" t="n">
        <f aca="false">VLOOKUP(H301,Fuel!$G$24:$I$35,3,FALSE())*(IF(L301&lt;$B$2,0,1))</f>
        <v>1</v>
      </c>
      <c r="N301" s="31" t="n">
        <f aca="false">VLOOKUP(I301,Fuel!$B$24:$D$43,3,FALSE())</f>
        <v>0.0168</v>
      </c>
      <c r="O301" s="32" t="n">
        <f aca="false">M301*F301*(1+N301)</f>
        <v>3831.3024</v>
      </c>
      <c r="P301" s="33" t="n">
        <f aca="false">IF(VLOOKUP(H301,Fuel!$G$24:$I586,2,FALSE())="AB",O301/ABHEAT/28.174,O301/SASKHEAT/28.174)</f>
        <v>3.58899882480104</v>
      </c>
      <c r="Q301" s="34" t="n">
        <f aca="false">M301*F301*N301</f>
        <v>63.3024</v>
      </c>
      <c r="R301" s="35" t="n">
        <f aca="false">IF(VLOOKUP(H301,Fuel!$G$24:$I733,2,FALSE())="AB",Q301/ABHEAT/28.174,Q301/SASKHEAT/28.174)</f>
        <v>0.0592989577661856</v>
      </c>
    </row>
    <row r="302" customFormat="false" ht="12.75" hidden="false" customHeight="false" outlineLevel="0" collapsed="false">
      <c r="A302" s="1" t="s">
        <v>184</v>
      </c>
      <c r="B302" s="1" t="n">
        <v>19980112</v>
      </c>
      <c r="C302" s="1" t="n">
        <v>19981101</v>
      </c>
      <c r="D302" s="1" t="n">
        <v>20081031</v>
      </c>
      <c r="E302" s="1" t="s">
        <v>5</v>
      </c>
      <c r="F302" s="1" t="n">
        <v>10668</v>
      </c>
      <c r="G302" s="1" t="s">
        <v>382</v>
      </c>
      <c r="H302" s="1" t="s">
        <v>6</v>
      </c>
      <c r="I302" s="1" t="s">
        <v>77</v>
      </c>
      <c r="J302" s="28" t="n">
        <f aca="false">DATE(LEFT(B302,4),RIGHT(LEFT(B302,6),2),RIGHT(B302,2))</f>
        <v>35807</v>
      </c>
      <c r="K302" s="28" t="n">
        <f aca="false">DATE(LEFT(C302,4),RIGHT(LEFT(C302,6),2),RIGHT(C302,2))</f>
        <v>36100</v>
      </c>
      <c r="L302" s="29" t="n">
        <f aca="false">DATE(LEFT(D302,4),RIGHT(LEFT(D302,6),2),RIGHT(D302,2))</f>
        <v>39752</v>
      </c>
      <c r="M302" s="30" t="n">
        <f aca="false">VLOOKUP(H302,Fuel!$G$24:$I$35,3,FALSE())*(IF(L302&lt;$B$2,0,1))</f>
        <v>1</v>
      </c>
      <c r="N302" s="31" t="n">
        <f aca="false">VLOOKUP(I302,Fuel!$B$24:$D$43,3,FALSE())</f>
        <v>0.0394</v>
      </c>
      <c r="O302" s="32" t="n">
        <f aca="false">M302*F302*(1+N302)</f>
        <v>11088.3192</v>
      </c>
      <c r="P302" s="33" t="n">
        <f aca="false">IF(VLOOKUP(H302,Fuel!$G$24:$I843,2,FALSE())="AB",O302/ABHEAT/28.174,O302/SASKHEAT/28.174)</f>
        <v>10.3870591310722</v>
      </c>
      <c r="Q302" s="34" t="n">
        <f aca="false">M302*F302*N302</f>
        <v>420.3192</v>
      </c>
      <c r="R302" s="35" t="n">
        <f aca="false">IF(VLOOKUP(H302,Fuel!$G$24:$I738,2,FALSE())="AB",Q302/ABHEAT/28.174,Q302/SASKHEAT/28.174)</f>
        <v>0.3937368960595</v>
      </c>
    </row>
    <row r="303" customFormat="false" ht="12.75" hidden="false" customHeight="false" outlineLevel="0" collapsed="false">
      <c r="A303" s="1" t="s">
        <v>184</v>
      </c>
      <c r="B303" s="1" t="n">
        <v>20000629</v>
      </c>
      <c r="C303" s="1" t="n">
        <v>20000701</v>
      </c>
      <c r="D303" s="1" t="n">
        <v>20081031</v>
      </c>
      <c r="E303" s="1" t="s">
        <v>5</v>
      </c>
      <c r="F303" s="1" t="n">
        <v>5426</v>
      </c>
      <c r="G303" s="1" t="s">
        <v>374</v>
      </c>
      <c r="H303" s="1" t="s">
        <v>6</v>
      </c>
      <c r="I303" s="1" t="s">
        <v>65</v>
      </c>
      <c r="J303" s="28" t="n">
        <f aca="false">DATE(LEFT(B303,4),RIGHT(LEFT(B303,6),2),RIGHT(B303,2))</f>
        <v>36706</v>
      </c>
      <c r="K303" s="28" t="n">
        <f aca="false">DATE(LEFT(C303,4),RIGHT(LEFT(C303,6),2),RIGHT(C303,2))</f>
        <v>36708</v>
      </c>
      <c r="L303" s="29" t="n">
        <f aca="false">DATE(LEFT(D303,4),RIGHT(LEFT(D303,6),2),RIGHT(D303,2))</f>
        <v>39752</v>
      </c>
      <c r="M303" s="30" t="n">
        <f aca="false">VLOOKUP(H303,Fuel!$G$24:$I$35,3,FALSE())*(IF(L303&lt;$B$2,0,1))</f>
        <v>1</v>
      </c>
      <c r="N303" s="31" t="n">
        <f aca="false">VLOOKUP(I303,Fuel!$B$24:$D$43,3,FALSE())</f>
        <v>0.0168</v>
      </c>
      <c r="O303" s="32" t="n">
        <f aca="false">M303*F303*(1+N303)</f>
        <v>5517.1568</v>
      </c>
      <c r="P303" s="33" t="n">
        <f aca="false">IF(VLOOKUP(H303,Fuel!$G$24:$I726,2,FALSE())="AB",O303/ABHEAT/28.174,O303/SASKHEAT/28.174)</f>
        <v>5.16823450726392</v>
      </c>
      <c r="Q303" s="34" t="n">
        <f aca="false">M303*F303*N303</f>
        <v>91.1568</v>
      </c>
      <c r="R303" s="35" t="n">
        <f aca="false">IF(VLOOKUP(H303,Fuel!$G$24:$I740,2,FALSE())="AB",Q303/ABHEAT/28.174,Q303/SASKHEAT/28.174)</f>
        <v>0.0853917581845337</v>
      </c>
    </row>
    <row r="304" customFormat="false" ht="12.75" hidden="false" customHeight="false" outlineLevel="0" collapsed="false">
      <c r="A304" s="1" t="s">
        <v>383</v>
      </c>
      <c r="B304" s="1" t="n">
        <v>19980112</v>
      </c>
      <c r="C304" s="1" t="n">
        <v>19981101</v>
      </c>
      <c r="D304" s="1" t="n">
        <v>20081031</v>
      </c>
      <c r="E304" s="1" t="s">
        <v>5</v>
      </c>
      <c r="F304" s="1" t="n">
        <v>5655</v>
      </c>
      <c r="G304" s="1" t="s">
        <v>384</v>
      </c>
      <c r="H304" s="1" t="s">
        <v>6</v>
      </c>
      <c r="I304" s="1" t="s">
        <v>73</v>
      </c>
      <c r="J304" s="28" t="n">
        <f aca="false">DATE(LEFT(B304,4),RIGHT(LEFT(B304,6),2),RIGHT(B304,2))</f>
        <v>35807</v>
      </c>
      <c r="K304" s="28" t="n">
        <f aca="false">DATE(LEFT(C304,4),RIGHT(LEFT(C304,6),2),RIGHT(C304,2))</f>
        <v>36100</v>
      </c>
      <c r="L304" s="29" t="n">
        <f aca="false">DATE(LEFT(D304,4),RIGHT(LEFT(D304,6),2),RIGHT(D304,2))</f>
        <v>39752</v>
      </c>
      <c r="M304" s="30" t="n">
        <f aca="false">VLOOKUP(H304,Fuel!$G$24:$I$35,3,FALSE())*(IF(L304&lt;$B$2,0,1))</f>
        <v>1</v>
      </c>
      <c r="N304" s="31" t="n">
        <f aca="false">VLOOKUP(I304,Fuel!$B$24:$D$43,3,FALSE())</f>
        <v>0.0168</v>
      </c>
      <c r="O304" s="32" t="n">
        <f aca="false">M304*F304*(1+N304)</f>
        <v>5750.004</v>
      </c>
      <c r="P304" s="33" t="n">
        <f aca="false">IF(VLOOKUP(H304,Fuel!$G$24:$I550,2,FALSE())="AB",O304/ABHEAT/28.174,O304/SASKHEAT/28.174)</f>
        <v>5.38635572034233</v>
      </c>
      <c r="Q304" s="34" t="n">
        <f aca="false">M304*F304*N304</f>
        <v>95.004</v>
      </c>
      <c r="R304" s="35" t="n">
        <f aca="false">IF(VLOOKUP(H304,Fuel!$G$24:$I743,2,FALSE())="AB",Q304/ABHEAT/28.174,Q304/SASKHEAT/28.174)</f>
        <v>0.0889956491952706</v>
      </c>
    </row>
    <row r="305" customFormat="false" ht="12.75" hidden="false" customHeight="false" outlineLevel="0" collapsed="false">
      <c r="A305" s="1" t="s">
        <v>383</v>
      </c>
      <c r="B305" s="1" t="n">
        <v>20000510</v>
      </c>
      <c r="C305" s="1" t="n">
        <v>20000601</v>
      </c>
      <c r="D305" s="1" t="n">
        <v>20081031</v>
      </c>
      <c r="E305" s="1" t="s">
        <v>5</v>
      </c>
      <c r="F305" s="1" t="n">
        <v>5546</v>
      </c>
      <c r="G305" s="1" t="s">
        <v>72</v>
      </c>
      <c r="H305" s="1" t="s">
        <v>6</v>
      </c>
      <c r="I305" s="1" t="s">
        <v>73</v>
      </c>
      <c r="J305" s="28" t="n">
        <f aca="false">DATE(LEFT(B305,4),RIGHT(LEFT(B305,6),2),RIGHT(B305,2))</f>
        <v>36656</v>
      </c>
      <c r="K305" s="28" t="n">
        <f aca="false">DATE(LEFT(C305,4),RIGHT(LEFT(C305,6),2),RIGHT(C305,2))</f>
        <v>36678</v>
      </c>
      <c r="L305" s="29" t="n">
        <f aca="false">DATE(LEFT(D305,4),RIGHT(LEFT(D305,6),2),RIGHT(D305,2))</f>
        <v>39752</v>
      </c>
      <c r="M305" s="30" t="n">
        <f aca="false">VLOOKUP(H305,Fuel!$G$24:$I$35,3,FALSE())*(IF(L305&lt;$B$2,0,1))</f>
        <v>1</v>
      </c>
      <c r="N305" s="31" t="n">
        <f aca="false">VLOOKUP(I305,Fuel!$B$24:$D$43,3,FALSE())</f>
        <v>0.0168</v>
      </c>
      <c r="O305" s="32" t="n">
        <f aca="false">M305*F305*(1+N305)</f>
        <v>5639.1728</v>
      </c>
      <c r="P305" s="33" t="n">
        <f aca="false">IF(VLOOKUP(H305,Fuel!$G$24:$I674,2,FALSE())="AB",O305/ABHEAT/28.174,O305/SASKHEAT/28.174)</f>
        <v>5.28253383289453</v>
      </c>
      <c r="Q305" s="34" t="n">
        <f aca="false">M305*F305*N305</f>
        <v>93.1728</v>
      </c>
      <c r="R305" s="35" t="n">
        <f aca="false">IF(VLOOKUP(H305,Fuel!$G$24:$I744,2,FALSE())="AB",Q305/ABHEAT/28.174,Q305/SASKHEAT/28.174)</f>
        <v>0.0872802600242212</v>
      </c>
    </row>
    <row r="306" customFormat="false" ht="12.75" hidden="false" customHeight="false" outlineLevel="0" collapsed="false">
      <c r="A306" s="1" t="s">
        <v>287</v>
      </c>
      <c r="B306" s="1" t="n">
        <v>19940302</v>
      </c>
      <c r="C306" s="1" t="n">
        <v>19941101</v>
      </c>
      <c r="D306" s="1" t="n">
        <v>20081031</v>
      </c>
      <c r="E306" s="1" t="s">
        <v>5</v>
      </c>
      <c r="F306" s="1" t="n">
        <v>10593</v>
      </c>
      <c r="G306" s="1" t="s">
        <v>385</v>
      </c>
      <c r="H306" s="1" t="s">
        <v>6</v>
      </c>
      <c r="I306" s="1" t="s">
        <v>122</v>
      </c>
      <c r="J306" s="28" t="n">
        <f aca="false">DATE(LEFT(B306,4),RIGHT(LEFT(B306,6),2),RIGHT(B306,2))</f>
        <v>34395</v>
      </c>
      <c r="K306" s="28" t="n">
        <f aca="false">DATE(LEFT(C306,4),RIGHT(LEFT(C306,6),2),RIGHT(C306,2))</f>
        <v>34639</v>
      </c>
      <c r="L306" s="29" t="n">
        <f aca="false">DATE(LEFT(D306,4),RIGHT(LEFT(D306,6),2),RIGHT(D306,2))</f>
        <v>39752</v>
      </c>
      <c r="M306" s="30" t="n">
        <f aca="false">VLOOKUP(H306,Fuel!$G$24:$I$35,3,FALSE())*(IF(L306&lt;$B$2,0,1))</f>
        <v>1</v>
      </c>
      <c r="N306" s="31" t="n">
        <f aca="false">VLOOKUP(I306,Fuel!$B$24:$D$43,3,FALSE())</f>
        <v>0.0506</v>
      </c>
      <c r="O306" s="32" t="n">
        <f aca="false">M306*F306*(1+N306)</f>
        <v>11129.0058</v>
      </c>
      <c r="P306" s="33" t="n">
        <f aca="false">IF(VLOOKUP(H306,Fuel!$G$24:$I823,2,FALSE())="AB",O306/ABHEAT/28.174,O306/SASKHEAT/28.174)</f>
        <v>10.4251725829326</v>
      </c>
      <c r="Q306" s="34" t="n">
        <f aca="false">M306*F306*N306</f>
        <v>536.0058</v>
      </c>
      <c r="R306" s="35" t="n">
        <f aca="false">IF(VLOOKUP(H306,Fuel!$G$24:$I748,2,FALSE())="AB",Q306/ABHEAT/28.174,Q306/SASKHEAT/28.174)</f>
        <v>0.502107112789255</v>
      </c>
    </row>
    <row r="307" customFormat="false" ht="12.75" hidden="false" customHeight="false" outlineLevel="0" collapsed="false">
      <c r="A307" s="1" t="s">
        <v>355</v>
      </c>
      <c r="B307" s="1" t="n">
        <v>19980501</v>
      </c>
      <c r="C307" s="1" t="n">
        <v>19981101</v>
      </c>
      <c r="D307" s="1" t="n">
        <v>20081031</v>
      </c>
      <c r="E307" s="1" t="s">
        <v>5</v>
      </c>
      <c r="F307" s="1" t="n">
        <v>10668</v>
      </c>
      <c r="G307" s="1" t="s">
        <v>382</v>
      </c>
      <c r="H307" s="1" t="s">
        <v>6</v>
      </c>
      <c r="I307" s="1" t="s">
        <v>77</v>
      </c>
      <c r="J307" s="28" t="n">
        <f aca="false">DATE(LEFT(B307,4),RIGHT(LEFT(B307,6),2),RIGHT(B307,2))</f>
        <v>35916</v>
      </c>
      <c r="K307" s="28" t="n">
        <f aca="false">DATE(LEFT(C307,4),RIGHT(LEFT(C307,6),2),RIGHT(C307,2))</f>
        <v>36100</v>
      </c>
      <c r="L307" s="29" t="n">
        <f aca="false">DATE(LEFT(D307,4),RIGHT(LEFT(D307,6),2),RIGHT(D307,2))</f>
        <v>39752</v>
      </c>
      <c r="M307" s="30" t="n">
        <f aca="false">VLOOKUP(H307,Fuel!$G$24:$I$35,3,FALSE())*(IF(L307&lt;$B$2,0,1))</f>
        <v>1</v>
      </c>
      <c r="N307" s="31" t="n">
        <f aca="false">VLOOKUP(I307,Fuel!$B$24:$D$43,3,FALSE())</f>
        <v>0.0394</v>
      </c>
      <c r="O307" s="32" t="n">
        <f aca="false">M307*F307*(1+N307)</f>
        <v>11088.3192</v>
      </c>
      <c r="P307" s="33" t="n">
        <f aca="false">IF(VLOOKUP(H307,Fuel!$G$24:$I562,2,FALSE())="AB",O307/ABHEAT/28.174,O307/SASKHEAT/28.174)</f>
        <v>10.3870591310722</v>
      </c>
      <c r="Q307" s="34" t="n">
        <f aca="false">M307*F307*N307</f>
        <v>420.3192</v>
      </c>
      <c r="R307" s="35" t="n">
        <f aca="false">IF(VLOOKUP(H307,Fuel!$G$24:$I761,2,FALSE())="AB",Q307/ABHEAT/28.174,Q307/SASKHEAT/28.174)</f>
        <v>0.3937368960595</v>
      </c>
    </row>
    <row r="308" customFormat="false" ht="12.75" hidden="false" customHeight="false" outlineLevel="0" collapsed="false">
      <c r="A308" s="1" t="s">
        <v>386</v>
      </c>
      <c r="B308" s="1" t="n">
        <v>19970118</v>
      </c>
      <c r="C308" s="1" t="n">
        <v>19970101</v>
      </c>
      <c r="D308" s="1" t="n">
        <v>20081031</v>
      </c>
      <c r="E308" s="1" t="s">
        <v>5</v>
      </c>
      <c r="F308" s="1" t="n">
        <v>8546</v>
      </c>
      <c r="G308" s="1" t="s">
        <v>387</v>
      </c>
      <c r="H308" s="1" t="s">
        <v>6</v>
      </c>
      <c r="I308" s="1" t="s">
        <v>122</v>
      </c>
      <c r="J308" s="28" t="n">
        <f aca="false">DATE(LEFT(B308,4),RIGHT(LEFT(B308,6),2),RIGHT(B308,2))</f>
        <v>35448</v>
      </c>
      <c r="K308" s="28" t="n">
        <f aca="false">DATE(LEFT(C308,4),RIGHT(LEFT(C308,6),2),RIGHT(C308,2))</f>
        <v>35431</v>
      </c>
      <c r="L308" s="29" t="n">
        <f aca="false">DATE(LEFT(D308,4),RIGHT(LEFT(D308,6),2),RIGHT(D308,2))</f>
        <v>39752</v>
      </c>
      <c r="M308" s="30" t="n">
        <f aca="false">VLOOKUP(H308,Fuel!$G$24:$I$35,3,FALSE())*(IF(L308&lt;$B$2,0,1))</f>
        <v>1</v>
      </c>
      <c r="N308" s="31" t="n">
        <f aca="false">VLOOKUP(I308,Fuel!$B$24:$D$43,3,FALSE())</f>
        <v>0.0506</v>
      </c>
      <c r="O308" s="32" t="n">
        <f aca="false">M308*F308*(1+N308)</f>
        <v>8978.4276</v>
      </c>
      <c r="P308" s="33" t="n">
        <f aca="false">IF(VLOOKUP(H308,Fuel!$G$24:$I751,2,FALSE())="AB",O308/ABHEAT/28.174,O308/SASKHEAT/28.174)</f>
        <v>8.41060369052603</v>
      </c>
      <c r="Q308" s="34" t="n">
        <f aca="false">M308*F308*N308</f>
        <v>432.4276</v>
      </c>
      <c r="R308" s="35" t="n">
        <f aca="false">IF(VLOOKUP(H308,Fuel!$G$24:$I762,2,FALSE())="AB",Q308/ABHEAT/28.174,Q308/SASKHEAT/28.174)</f>
        <v>0.40507952288275</v>
      </c>
    </row>
    <row r="309" customFormat="false" ht="12.75" hidden="false" customHeight="false" outlineLevel="0" collapsed="false">
      <c r="A309" s="1" t="s">
        <v>63</v>
      </c>
      <c r="B309" s="1" t="n">
        <v>19980108</v>
      </c>
      <c r="C309" s="1" t="n">
        <v>19981101</v>
      </c>
      <c r="D309" s="1" t="n">
        <v>20081031</v>
      </c>
      <c r="E309" s="1" t="s">
        <v>5</v>
      </c>
      <c r="F309" s="1" t="n">
        <v>0</v>
      </c>
      <c r="G309" s="1" t="s">
        <v>72</v>
      </c>
      <c r="H309" s="1" t="s">
        <v>6</v>
      </c>
      <c r="I309" s="1" t="s">
        <v>73</v>
      </c>
      <c r="J309" s="28" t="n">
        <f aca="false">DATE(LEFT(B309,4),RIGHT(LEFT(B309,6),2),RIGHT(B309,2))</f>
        <v>35803</v>
      </c>
      <c r="K309" s="28" t="n">
        <f aca="false">DATE(LEFT(C309,4),RIGHT(LEFT(C309,6),2),RIGHT(C309,2))</f>
        <v>36100</v>
      </c>
      <c r="L309" s="29" t="n">
        <f aca="false">DATE(LEFT(D309,4),RIGHT(LEFT(D309,6),2),RIGHT(D309,2))</f>
        <v>39752</v>
      </c>
      <c r="M309" s="30" t="n">
        <f aca="false">VLOOKUP(H309,Fuel!$G$24:$I$35,3,FALSE())*(IF(L309&lt;$B$2,0,1))</f>
        <v>1</v>
      </c>
      <c r="N309" s="31" t="n">
        <f aca="false">VLOOKUP(I309,Fuel!$B$24:$D$43,3,FALSE())</f>
        <v>0.0168</v>
      </c>
      <c r="O309" s="32" t="n">
        <f aca="false">M309*F309*(1+N309)</f>
        <v>0</v>
      </c>
      <c r="P309" s="33" t="n">
        <f aca="false">IF(VLOOKUP(H309,Fuel!$G$24:$I514,2,FALSE())="AB",O309/ABHEAT/28.174,O309/SASKHEAT/28.174)</f>
        <v>0</v>
      </c>
      <c r="Q309" s="34" t="n">
        <f aca="false">M309*F309*N309</f>
        <v>0</v>
      </c>
      <c r="R309" s="35" t="n">
        <f aca="false">IF(VLOOKUP(H309,Fuel!$G$24:$I779,2,FALSE())="AB",Q309/ABHEAT/28.174,Q309/SASKHEAT/28.174)</f>
        <v>0</v>
      </c>
    </row>
    <row r="310" customFormat="false" ht="12.75" hidden="false" customHeight="false" outlineLevel="0" collapsed="false">
      <c r="A310" s="1" t="s">
        <v>388</v>
      </c>
      <c r="B310" s="1" t="n">
        <v>19981001</v>
      </c>
      <c r="C310" s="1" t="n">
        <v>19981101</v>
      </c>
      <c r="D310" s="1" t="n">
        <v>20081031</v>
      </c>
      <c r="E310" s="1" t="s">
        <v>5</v>
      </c>
      <c r="F310" s="1" t="n">
        <v>1519</v>
      </c>
      <c r="G310" s="1" t="s">
        <v>389</v>
      </c>
      <c r="H310" s="1" t="s">
        <v>6</v>
      </c>
      <c r="I310" s="1" t="s">
        <v>65</v>
      </c>
      <c r="J310" s="28" t="n">
        <f aca="false">DATE(LEFT(B310,4),RIGHT(LEFT(B310,6),2),RIGHT(B310,2))</f>
        <v>36069</v>
      </c>
      <c r="K310" s="28" t="n">
        <f aca="false">DATE(LEFT(C310,4),RIGHT(LEFT(C310,6),2),RIGHT(C310,2))</f>
        <v>36100</v>
      </c>
      <c r="L310" s="29" t="n">
        <f aca="false">DATE(LEFT(D310,4),RIGHT(LEFT(D310,6),2),RIGHT(D310,2))</f>
        <v>39752</v>
      </c>
      <c r="M310" s="30" t="n">
        <f aca="false">VLOOKUP(H310,Fuel!$G$24:$I$35,3,FALSE())*(IF(L310&lt;$B$2,0,1))</f>
        <v>1</v>
      </c>
      <c r="N310" s="31" t="n">
        <f aca="false">VLOOKUP(I310,Fuel!$B$24:$D$43,3,FALSE())</f>
        <v>0.0168</v>
      </c>
      <c r="O310" s="32" t="n">
        <f aca="false">M310*F310*(1+N310)</f>
        <v>1544.5192</v>
      </c>
      <c r="P310" s="33" t="n">
        <f aca="false">IF(VLOOKUP(H310,Fuel!$G$24:$I713,2,FALSE())="AB",O310/ABHEAT/28.174,O310/SASKHEAT/28.174)</f>
        <v>1.44683896360743</v>
      </c>
      <c r="Q310" s="34" t="n">
        <f aca="false">M310*F310*N310</f>
        <v>25.5192</v>
      </c>
      <c r="R310" s="35" t="n">
        <f aca="false">IF(VLOOKUP(H310,Fuel!$G$24:$I785,2,FALSE())="AB",Q310/ABHEAT/28.174,Q310/SASKHEAT/28.174)</f>
        <v>0.0239052857873768</v>
      </c>
    </row>
    <row r="311" customFormat="false" ht="12.75" hidden="false" customHeight="false" outlineLevel="0" collapsed="false">
      <c r="A311" s="1" t="s">
        <v>56</v>
      </c>
      <c r="B311" s="1" t="n">
        <v>19980112</v>
      </c>
      <c r="C311" s="1" t="n">
        <v>19981101</v>
      </c>
      <c r="D311" s="1" t="n">
        <v>20081031</v>
      </c>
      <c r="E311" s="1" t="s">
        <v>5</v>
      </c>
      <c r="F311" s="1" t="n">
        <v>5480</v>
      </c>
      <c r="G311" s="1" t="s">
        <v>373</v>
      </c>
      <c r="H311" s="1" t="s">
        <v>6</v>
      </c>
      <c r="I311" s="1" t="s">
        <v>65</v>
      </c>
      <c r="J311" s="28" t="n">
        <f aca="false">DATE(LEFT(B311,4),RIGHT(LEFT(B311,6),2),RIGHT(B311,2))</f>
        <v>35807</v>
      </c>
      <c r="K311" s="28" t="n">
        <f aca="false">DATE(LEFT(C311,4),RIGHT(LEFT(C311,6),2),RIGHT(C311,2))</f>
        <v>36100</v>
      </c>
      <c r="L311" s="29" t="n">
        <f aca="false">DATE(LEFT(D311,4),RIGHT(LEFT(D311,6),2),RIGHT(D311,2))</f>
        <v>39752</v>
      </c>
      <c r="M311" s="30" t="n">
        <f aca="false">VLOOKUP(H311,Fuel!$G$24:$I$35,3,FALSE())*(IF(L311&lt;$B$2,0,1))</f>
        <v>1</v>
      </c>
      <c r="N311" s="31" t="n">
        <f aca="false">VLOOKUP(I311,Fuel!$B$24:$D$43,3,FALSE())</f>
        <v>0.0168</v>
      </c>
      <c r="O311" s="32" t="n">
        <f aca="false">M311*F311*(1+N311)</f>
        <v>5572.064</v>
      </c>
      <c r="P311" s="33" t="n">
        <f aca="false">IF(VLOOKUP(H311,Fuel!$G$24:$I446,2,FALSE())="AB",O311/ABHEAT/28.174,O311/SASKHEAT/28.174)</f>
        <v>5.21966920379769</v>
      </c>
      <c r="Q311" s="34" t="n">
        <f aca="false">M311*F311*N311</f>
        <v>92.064</v>
      </c>
      <c r="R311" s="35" t="n">
        <f aca="false">IF(VLOOKUP(H311,Fuel!$G$24:$I789,2,FALSE())="AB",Q311/ABHEAT/28.174,Q311/SASKHEAT/28.174)</f>
        <v>0.0862415840123931</v>
      </c>
    </row>
    <row r="312" customFormat="false" ht="12.75" hidden="false" customHeight="false" outlineLevel="0" collapsed="false">
      <c r="A312" s="1" t="s">
        <v>56</v>
      </c>
      <c r="B312" s="1" t="n">
        <v>19980112</v>
      </c>
      <c r="C312" s="1" t="n">
        <v>19981101</v>
      </c>
      <c r="D312" s="1" t="n">
        <v>20081031</v>
      </c>
      <c r="E312" s="1" t="s">
        <v>5</v>
      </c>
      <c r="F312" s="1" t="n">
        <v>5334</v>
      </c>
      <c r="G312" s="1" t="s">
        <v>379</v>
      </c>
      <c r="H312" s="1" t="s">
        <v>6</v>
      </c>
      <c r="I312" s="1" t="s">
        <v>77</v>
      </c>
      <c r="J312" s="28" t="n">
        <f aca="false">DATE(LEFT(B312,4),RIGHT(LEFT(B312,6),2),RIGHT(B312,2))</f>
        <v>35807</v>
      </c>
      <c r="K312" s="28" t="n">
        <f aca="false">DATE(LEFT(C312,4),RIGHT(LEFT(C312,6),2),RIGHT(C312,2))</f>
        <v>36100</v>
      </c>
      <c r="L312" s="29" t="n">
        <f aca="false">DATE(LEFT(D312,4),RIGHT(LEFT(D312,6),2),RIGHT(D312,2))</f>
        <v>39752</v>
      </c>
      <c r="M312" s="30" t="n">
        <f aca="false">VLOOKUP(H312,Fuel!$G$24:$I$35,3,FALSE())*(IF(L312&lt;$B$2,0,1))</f>
        <v>1</v>
      </c>
      <c r="N312" s="31" t="n">
        <f aca="false">VLOOKUP(I312,Fuel!$B$24:$D$43,3,FALSE())</f>
        <v>0.0394</v>
      </c>
      <c r="O312" s="32" t="n">
        <f aca="false">M312*F312*(1+N312)</f>
        <v>5544.1596</v>
      </c>
      <c r="P312" s="33" t="n">
        <f aca="false">IF(VLOOKUP(H312,Fuel!$G$24:$I629,2,FALSE())="AB",O312/ABHEAT/28.174,O312/SASKHEAT/28.174)</f>
        <v>5.1935295655361</v>
      </c>
      <c r="Q312" s="34" t="n">
        <f aca="false">M312*F312*N312</f>
        <v>210.1596</v>
      </c>
      <c r="R312" s="35" t="n">
        <f aca="false">IF(VLOOKUP(H312,Fuel!$G$24:$I790,2,FALSE())="AB",Q312/ABHEAT/28.174,Q312/SASKHEAT/28.174)</f>
        <v>0.19686844802975</v>
      </c>
    </row>
    <row r="313" customFormat="false" ht="12.75" hidden="false" customHeight="false" outlineLevel="0" collapsed="false">
      <c r="A313" s="1" t="s">
        <v>58</v>
      </c>
      <c r="B313" s="1" t="n">
        <v>19980112</v>
      </c>
      <c r="C313" s="1" t="n">
        <v>19981101</v>
      </c>
      <c r="D313" s="1" t="n">
        <v>20081031</v>
      </c>
      <c r="E313" s="1" t="s">
        <v>5</v>
      </c>
      <c r="F313" s="1" t="n">
        <v>11310</v>
      </c>
      <c r="G313" s="1" t="s">
        <v>390</v>
      </c>
      <c r="H313" s="1" t="s">
        <v>6</v>
      </c>
      <c r="I313" s="1" t="s">
        <v>73</v>
      </c>
      <c r="J313" s="28" t="n">
        <f aca="false">DATE(LEFT(B313,4),RIGHT(LEFT(B313,6),2),RIGHT(B313,2))</f>
        <v>35807</v>
      </c>
      <c r="K313" s="28" t="n">
        <f aca="false">DATE(LEFT(C313,4),RIGHT(LEFT(C313,6),2),RIGHT(C313,2))</f>
        <v>36100</v>
      </c>
      <c r="L313" s="29" t="n">
        <f aca="false">DATE(LEFT(D313,4),RIGHT(LEFT(D313,6),2),RIGHT(D313,2))</f>
        <v>39752</v>
      </c>
      <c r="M313" s="30" t="n">
        <f aca="false">VLOOKUP(H313,Fuel!$G$24:$I$35,3,FALSE())*(IF(L313&lt;$B$2,0,1))</f>
        <v>1</v>
      </c>
      <c r="N313" s="31" t="n">
        <f aca="false">VLOOKUP(I313,Fuel!$B$24:$D$43,3,FALSE())</f>
        <v>0.0168</v>
      </c>
      <c r="O313" s="32" t="n">
        <f aca="false">M313*F313*(1+N313)</f>
        <v>11500.008</v>
      </c>
      <c r="P313" s="33" t="n">
        <f aca="false">IF(VLOOKUP(H313,Fuel!$G$24:$I725,2,FALSE())="AB",O313/ABHEAT/28.174,O313/SASKHEAT/28.174)</f>
        <v>10.7727114406847</v>
      </c>
      <c r="Q313" s="34" t="n">
        <f aca="false">M313*F313*N313</f>
        <v>190.008</v>
      </c>
      <c r="R313" s="35" t="n">
        <f aca="false">IF(VLOOKUP(H313,Fuel!$G$24:$I804,2,FALSE())="AB",Q313/ABHEAT/28.174,Q313/SASKHEAT/28.174)</f>
        <v>0.177991298390541</v>
      </c>
    </row>
    <row r="314" customFormat="false" ht="12.75" hidden="false" customHeight="false" outlineLevel="0" collapsed="false">
      <c r="A314" s="1" t="s">
        <v>43</v>
      </c>
      <c r="B314" s="1" t="n">
        <v>20000320</v>
      </c>
      <c r="C314" s="1" t="n">
        <v>20000401</v>
      </c>
      <c r="D314" s="1" t="n">
        <v>20081031</v>
      </c>
      <c r="E314" s="1" t="s">
        <v>5</v>
      </c>
      <c r="F314" s="1" t="n">
        <v>19441</v>
      </c>
      <c r="G314" s="1" t="s">
        <v>391</v>
      </c>
      <c r="H314" s="1" t="s">
        <v>6</v>
      </c>
      <c r="I314" s="1" t="s">
        <v>176</v>
      </c>
      <c r="J314" s="28" t="n">
        <f aca="false">DATE(LEFT(B314,4),RIGHT(LEFT(B314,6),2),RIGHT(B314,2))</f>
        <v>36605</v>
      </c>
      <c r="K314" s="28" t="n">
        <f aca="false">DATE(LEFT(C314,4),RIGHT(LEFT(C314,6),2),RIGHT(C314,2))</f>
        <v>36617</v>
      </c>
      <c r="L314" s="29" t="n">
        <f aca="false">DATE(LEFT(D314,4),RIGHT(LEFT(D314,6),2),RIGHT(D314,2))</f>
        <v>39752</v>
      </c>
      <c r="M314" s="30" t="n">
        <f aca="false">VLOOKUP(H314,Fuel!$G$24:$I$35,3,FALSE())*(IF(L314&lt;$B$2,0,1))</f>
        <v>1</v>
      </c>
      <c r="N314" s="31" t="n">
        <f aca="false">VLOOKUP(I314,Fuel!$B$24:$D$43,3,FALSE())</f>
        <v>0.0467</v>
      </c>
      <c r="O314" s="32" t="n">
        <f aca="false">M314*F314*(1+N314)</f>
        <v>20348.8947</v>
      </c>
      <c r="P314" s="33" t="n">
        <f aca="false">IF(VLOOKUP(H314,Fuel!$G$24:$I444,2,FALSE())="AB",O314/ABHEAT/28.174,O314/SASKHEAT/28.174)</f>
        <v>19.0619668038472</v>
      </c>
      <c r="Q314" s="34" t="n">
        <f aca="false">M314*F314*N314</f>
        <v>907.8947</v>
      </c>
      <c r="R314" s="35" t="n">
        <f aca="false">IF(VLOOKUP(H314,Fuel!$G$24:$I817,2,FALSE())="AB",Q314/ABHEAT/28.174,Q314/SASKHEAT/28.174)</f>
        <v>0.850476592853411</v>
      </c>
    </row>
    <row r="315" customFormat="false" ht="12.75" hidden="false" customHeight="false" outlineLevel="0" collapsed="false">
      <c r="A315" s="1" t="s">
        <v>86</v>
      </c>
      <c r="B315" s="1" t="n">
        <v>19980112</v>
      </c>
      <c r="C315" s="1" t="n">
        <v>19981101</v>
      </c>
      <c r="D315" s="1" t="n">
        <v>20081031</v>
      </c>
      <c r="E315" s="1" t="s">
        <v>5</v>
      </c>
      <c r="F315" s="1" t="n">
        <v>2490</v>
      </c>
      <c r="G315" s="1" t="s">
        <v>392</v>
      </c>
      <c r="H315" s="1" t="s">
        <v>6</v>
      </c>
      <c r="I315" s="1" t="s">
        <v>73</v>
      </c>
      <c r="J315" s="28" t="n">
        <f aca="false">DATE(LEFT(B315,4),RIGHT(LEFT(B315,6),2),RIGHT(B315,2))</f>
        <v>35807</v>
      </c>
      <c r="K315" s="28" t="n">
        <f aca="false">DATE(LEFT(C315,4),RIGHT(LEFT(C315,6),2),RIGHT(C315,2))</f>
        <v>36100</v>
      </c>
      <c r="L315" s="29" t="n">
        <f aca="false">DATE(LEFT(D315,4),RIGHT(LEFT(D315,6),2),RIGHT(D315,2))</f>
        <v>39752</v>
      </c>
      <c r="M315" s="30" t="n">
        <f aca="false">VLOOKUP(H315,Fuel!$G$24:$I$35,3,FALSE())*(IF(L315&lt;$B$2,0,1))</f>
        <v>1</v>
      </c>
      <c r="N315" s="31" t="n">
        <f aca="false">VLOOKUP(I315,Fuel!$B$24:$D$43,3,FALSE())</f>
        <v>0.0168</v>
      </c>
      <c r="O315" s="32" t="n">
        <f aca="false">M315*F315*(1+N315)</f>
        <v>2531.832</v>
      </c>
      <c r="P315" s="33" t="n">
        <f aca="false">IF(VLOOKUP(H315,Fuel!$G$24:$I619,2,FALSE())="AB",O315/ABHEAT/28.174,O315/SASKHEAT/28.174)</f>
        <v>2.37171100683508</v>
      </c>
      <c r="Q315" s="34" t="n">
        <f aca="false">M315*F315*N315</f>
        <v>41.832</v>
      </c>
      <c r="R315" s="35" t="n">
        <f aca="false">IF(VLOOKUP(H315,Fuel!$G$24:$I836,2,FALSE())="AB",Q315/ABHEAT/28.174,Q315/SASKHEAT/28.174)</f>
        <v>0.0391864131735144</v>
      </c>
    </row>
    <row r="316" customFormat="false" ht="12.75" hidden="false" customHeight="false" outlineLevel="0" collapsed="false">
      <c r="A316" s="1" t="s">
        <v>361</v>
      </c>
      <c r="B316" s="1" t="n">
        <v>19980108</v>
      </c>
      <c r="C316" s="1" t="n">
        <v>19981101</v>
      </c>
      <c r="D316" s="1" t="n">
        <v>20081031</v>
      </c>
      <c r="E316" s="1" t="s">
        <v>5</v>
      </c>
      <c r="F316" s="1" t="n">
        <v>7698</v>
      </c>
      <c r="G316" s="1" t="s">
        <v>393</v>
      </c>
      <c r="H316" s="1" t="s">
        <v>6</v>
      </c>
      <c r="I316" s="1" t="s">
        <v>176</v>
      </c>
      <c r="J316" s="28" t="n">
        <f aca="false">DATE(LEFT(B316,4),RIGHT(LEFT(B316,6),2),RIGHT(B316,2))</f>
        <v>35803</v>
      </c>
      <c r="K316" s="28" t="n">
        <f aca="false">DATE(LEFT(C316,4),RIGHT(LEFT(C316,6),2),RIGHT(C316,2))</f>
        <v>36100</v>
      </c>
      <c r="L316" s="29" t="n">
        <f aca="false">DATE(LEFT(D316,4),RIGHT(LEFT(D316,6),2),RIGHT(D316,2))</f>
        <v>39752</v>
      </c>
      <c r="M316" s="30" t="n">
        <f aca="false">VLOOKUP(H316,Fuel!$G$24:$I$35,3,FALSE())*(IF(L316&lt;$B$2,0,1))</f>
        <v>1</v>
      </c>
      <c r="N316" s="31" t="n">
        <f aca="false">VLOOKUP(I316,Fuel!$B$24:$D$43,3,FALSE())</f>
        <v>0.0467</v>
      </c>
      <c r="O316" s="32" t="n">
        <f aca="false">M316*F316*(1+N316)</f>
        <v>8057.4966</v>
      </c>
      <c r="P316" s="33" t="n">
        <f aca="false">IF(VLOOKUP(H316,Fuel!$G$24:$I523,2,FALSE())="AB",O316/ABHEAT/28.174,O316/SASKHEAT/28.174)</f>
        <v>7.54791525415441</v>
      </c>
      <c r="Q316" s="34" t="n">
        <f aca="false">M316*F316*N316</f>
        <v>359.4966</v>
      </c>
      <c r="R316" s="35" t="n">
        <f aca="false">IF(VLOOKUP(H316,Fuel!$G$24:$I840,2,FALSE())="AB",Q316/ABHEAT/28.174,Q316/SASKHEAT/28.174)</f>
        <v>0.336760907966954</v>
      </c>
    </row>
    <row r="317" customFormat="false" ht="12.75" hidden="false" customHeight="false" outlineLevel="0" collapsed="false">
      <c r="A317" s="1" t="s">
        <v>361</v>
      </c>
      <c r="B317" s="1" t="n">
        <v>19980304</v>
      </c>
      <c r="C317" s="1" t="n">
        <v>19981101</v>
      </c>
      <c r="D317" s="1" t="n">
        <v>20081031</v>
      </c>
      <c r="E317" s="1" t="s">
        <v>5</v>
      </c>
      <c r="F317" s="1" t="n">
        <v>3715</v>
      </c>
      <c r="G317" s="1" t="s">
        <v>394</v>
      </c>
      <c r="H317" s="1" t="s">
        <v>6</v>
      </c>
      <c r="I317" s="1" t="s">
        <v>176</v>
      </c>
      <c r="J317" s="28" t="n">
        <f aca="false">DATE(LEFT(B317,4),RIGHT(LEFT(B317,6),2),RIGHT(B317,2))</f>
        <v>35858</v>
      </c>
      <c r="K317" s="28" t="n">
        <f aca="false">DATE(LEFT(C317,4),RIGHT(LEFT(C317,6),2),RIGHT(C317,2))</f>
        <v>36100</v>
      </c>
      <c r="L317" s="29" t="n">
        <f aca="false">DATE(LEFT(D317,4),RIGHT(LEFT(D317,6),2),RIGHT(D317,2))</f>
        <v>39752</v>
      </c>
      <c r="M317" s="30" t="n">
        <f aca="false">VLOOKUP(H317,Fuel!$G$24:$I$35,3,FALSE())*(IF(L317&lt;$B$2,0,1))</f>
        <v>1</v>
      </c>
      <c r="N317" s="31" t="n">
        <f aca="false">VLOOKUP(I317,Fuel!$B$24:$D$43,3,FALSE())</f>
        <v>0.0467</v>
      </c>
      <c r="O317" s="32" t="n">
        <f aca="false">M317*F317*(1+N317)</f>
        <v>3888.4905</v>
      </c>
      <c r="P317" s="33" t="n">
        <f aca="false">IF(VLOOKUP(H317,Fuel!$G$24:$I618,2,FALSE())="AB",O317/ABHEAT/28.174,O317/SASKHEAT/28.174)</f>
        <v>3.64257017006802</v>
      </c>
      <c r="Q317" s="34" t="n">
        <f aca="false">M317*F317*N317</f>
        <v>173.4905</v>
      </c>
      <c r="R317" s="35" t="n">
        <f aca="false">IF(VLOOKUP(H317,Fuel!$G$24:$I841,2,FALSE())="AB",Q317/ABHEAT/28.174,Q317/SASKHEAT/28.174)</f>
        <v>0.162518416874154</v>
      </c>
    </row>
    <row r="318" customFormat="false" ht="12.75" hidden="false" customHeight="false" outlineLevel="0" collapsed="false">
      <c r="A318" s="1" t="s">
        <v>361</v>
      </c>
      <c r="B318" s="1" t="n">
        <v>19980108</v>
      </c>
      <c r="C318" s="1" t="n">
        <v>19981101</v>
      </c>
      <c r="D318" s="1" t="n">
        <v>20081031</v>
      </c>
      <c r="E318" s="1" t="s">
        <v>5</v>
      </c>
      <c r="F318" s="1" t="n">
        <v>3200</v>
      </c>
      <c r="G318" s="1" t="s">
        <v>395</v>
      </c>
      <c r="H318" s="1" t="s">
        <v>6</v>
      </c>
      <c r="I318" s="1" t="s">
        <v>122</v>
      </c>
      <c r="J318" s="28" t="n">
        <f aca="false">DATE(LEFT(B318,4),RIGHT(LEFT(B318,6),2),RIGHT(B318,2))</f>
        <v>35803</v>
      </c>
      <c r="K318" s="28" t="n">
        <f aca="false">DATE(LEFT(C318,4),RIGHT(LEFT(C318,6),2),RIGHT(C318,2))</f>
        <v>36100</v>
      </c>
      <c r="L318" s="29" t="n">
        <f aca="false">DATE(LEFT(D318,4),RIGHT(LEFT(D318,6),2),RIGHT(D318,2))</f>
        <v>39752</v>
      </c>
      <c r="M318" s="30" t="n">
        <f aca="false">VLOOKUP(H318,Fuel!$G$24:$I$35,3,FALSE())*(IF(L318&lt;$B$2,0,1))</f>
        <v>1</v>
      </c>
      <c r="N318" s="31" t="n">
        <f aca="false">VLOOKUP(I318,Fuel!$B$24:$D$43,3,FALSE())</f>
        <v>0.0506</v>
      </c>
      <c r="O318" s="32" t="n">
        <f aca="false">M318*F318*(1+N318)</f>
        <v>3361.92</v>
      </c>
      <c r="P318" s="33" t="n">
        <f aca="false">IF(VLOOKUP(H318,Fuel!$G$24:$I542,2,FALSE())="AB",O318/ABHEAT/28.174,O318/SASKHEAT/28.174)</f>
        <v>3.14930163932639</v>
      </c>
      <c r="Q318" s="34" t="n">
        <f aca="false">M318*F318*N318</f>
        <v>161.92</v>
      </c>
      <c r="R318" s="35" t="n">
        <f aca="false">IF(VLOOKUP(H318,Fuel!$G$24:$I842,2,FALSE())="AB",Q318/ABHEAT/28.174,Q318/SASKHEAT/28.174)</f>
        <v>0.151679671568547</v>
      </c>
    </row>
    <row r="319" customFormat="false" ht="12.75" hidden="false" customHeight="false" outlineLevel="0" collapsed="false">
      <c r="A319" s="1" t="s">
        <v>54</v>
      </c>
      <c r="B319" s="1" t="n">
        <v>19980101</v>
      </c>
      <c r="C319" s="1" t="n">
        <v>19980101</v>
      </c>
      <c r="D319" s="1" t="n">
        <v>20081031</v>
      </c>
      <c r="E319" s="1" t="s">
        <v>5</v>
      </c>
      <c r="F319" s="1" t="n">
        <v>21420</v>
      </c>
      <c r="G319" s="1" t="s">
        <v>396</v>
      </c>
      <c r="H319" s="1" t="s">
        <v>77</v>
      </c>
      <c r="I319" s="1" t="s">
        <v>122</v>
      </c>
      <c r="J319" s="28" t="n">
        <f aca="false">DATE(LEFT(B319,4),RIGHT(LEFT(B319,6),2),RIGHT(B319,2))</f>
        <v>35796</v>
      </c>
      <c r="K319" s="28" t="n">
        <f aca="false">DATE(LEFT(C319,4),RIGHT(LEFT(C319,6),2),RIGHT(C319,2))</f>
        <v>35796</v>
      </c>
      <c r="L319" s="29" t="n">
        <f aca="false">DATE(LEFT(D319,4),RIGHT(LEFT(D319,6),2),RIGHT(D319,2))</f>
        <v>39752</v>
      </c>
      <c r="M319" s="30" t="n">
        <f aca="false">VLOOKUP(H319,Fuel!$G$24:$I$35,3,FALSE())*(IF(L319&lt;$B$2,0,1))</f>
        <v>0</v>
      </c>
      <c r="N319" s="31" t="n">
        <f aca="false">VLOOKUP(I319,Fuel!$B$24:$D$43,3,FALSE())</f>
        <v>0.0506</v>
      </c>
      <c r="O319" s="32" t="n">
        <f aca="false">M319*F319*(1+N319)</f>
        <v>0</v>
      </c>
      <c r="P319" s="33" t="n">
        <f aca="false">IF(VLOOKUP(H319,Fuel!$G$24:$I621,2,FALSE())="AB",O319/ABHEAT/28.174,O319/SASKHEAT/28.174)</f>
        <v>0</v>
      </c>
      <c r="Q319" s="34" t="n">
        <f aca="false">M319*F319*N319</f>
        <v>0</v>
      </c>
      <c r="R319" s="35" t="n">
        <f aca="false">IF(VLOOKUP(H319,Fuel!$G$24:$I715,2,FALSE())="AB",Q319/ABHEAT/28.174,Q319/SASKHEAT/28.174)</f>
        <v>0</v>
      </c>
    </row>
    <row r="320" customFormat="false" ht="12.75" hidden="false" customHeight="false" outlineLevel="0" collapsed="false">
      <c r="A320" s="1" t="s">
        <v>397</v>
      </c>
      <c r="B320" s="1" t="n">
        <v>19930604</v>
      </c>
      <c r="C320" s="1" t="n">
        <v>19931101</v>
      </c>
      <c r="D320" s="1" t="n">
        <v>20081031</v>
      </c>
      <c r="E320" s="1" t="s">
        <v>5</v>
      </c>
      <c r="F320" s="1" t="n">
        <v>107541</v>
      </c>
      <c r="G320" s="1" t="s">
        <v>398</v>
      </c>
      <c r="H320" s="1" t="s">
        <v>77</v>
      </c>
      <c r="I320" s="1" t="s">
        <v>122</v>
      </c>
      <c r="J320" s="28" t="n">
        <f aca="false">DATE(LEFT(B320,4),RIGHT(LEFT(B320,6),2),RIGHT(B320,2))</f>
        <v>34124</v>
      </c>
      <c r="K320" s="28" t="n">
        <f aca="false">DATE(LEFT(C320,4),RIGHT(LEFT(C320,6),2),RIGHT(C320,2))</f>
        <v>34274</v>
      </c>
      <c r="L320" s="29" t="n">
        <f aca="false">DATE(LEFT(D320,4),RIGHT(LEFT(D320,6),2),RIGHT(D320,2))</f>
        <v>39752</v>
      </c>
      <c r="M320" s="30" t="n">
        <f aca="false">VLOOKUP(H320,Fuel!$G$24:$I$35,3,FALSE())*(IF(L320&lt;$B$2,0,1))</f>
        <v>0</v>
      </c>
      <c r="N320" s="31" t="n">
        <f aca="false">VLOOKUP(I320,Fuel!$B$24:$D$43,3,FALSE())</f>
        <v>0.0506</v>
      </c>
      <c r="O320" s="32" t="n">
        <f aca="false">M320*F320*(1+N320)</f>
        <v>0</v>
      </c>
      <c r="P320" s="33" t="n">
        <f aca="false">IF(VLOOKUP(H320,Fuel!$G$24:$I513,2,FALSE())="AB",O320/ABHEAT/28.174,O320/SASKHEAT/28.174)</f>
        <v>0</v>
      </c>
      <c r="Q320" s="34" t="n">
        <f aca="false">M320*F320*N320</f>
        <v>0</v>
      </c>
      <c r="R320" s="35" t="n">
        <f aca="false">IF(VLOOKUP(H320,Fuel!$G$24:$I791,2,FALSE())="AB",Q320/ABHEAT/28.174,Q320/SASKHEAT/28.174)</f>
        <v>0</v>
      </c>
    </row>
    <row r="321" customFormat="false" ht="12.75" hidden="false" customHeight="false" outlineLevel="0" collapsed="false">
      <c r="A321" s="1" t="s">
        <v>397</v>
      </c>
      <c r="B321" s="1" t="n">
        <v>19930604</v>
      </c>
      <c r="C321" s="1" t="n">
        <v>19931101</v>
      </c>
      <c r="D321" s="1" t="n">
        <v>20081031</v>
      </c>
      <c r="E321" s="1" t="s">
        <v>5</v>
      </c>
      <c r="F321" s="1" t="n">
        <v>37262</v>
      </c>
      <c r="G321" s="1" t="s">
        <v>399</v>
      </c>
      <c r="H321" s="1" t="s">
        <v>77</v>
      </c>
      <c r="I321" s="1" t="s">
        <v>122</v>
      </c>
      <c r="J321" s="28" t="n">
        <f aca="false">DATE(LEFT(B321,4),RIGHT(LEFT(B321,6),2),RIGHT(B321,2))</f>
        <v>34124</v>
      </c>
      <c r="K321" s="28" t="n">
        <f aca="false">DATE(LEFT(C321,4),RIGHT(LEFT(C321,6),2),RIGHT(C321,2))</f>
        <v>34274</v>
      </c>
      <c r="L321" s="29" t="n">
        <f aca="false">DATE(LEFT(D321,4),RIGHT(LEFT(D321,6),2),RIGHT(D321,2))</f>
        <v>39752</v>
      </c>
      <c r="M321" s="30" t="n">
        <f aca="false">VLOOKUP(H321,Fuel!$G$24:$I$35,3,FALSE())*(IF(L321&lt;$B$2,0,1))</f>
        <v>0</v>
      </c>
      <c r="N321" s="31" t="n">
        <f aca="false">VLOOKUP(I321,Fuel!$B$24:$D$43,3,FALSE())</f>
        <v>0.0506</v>
      </c>
      <c r="O321" s="32" t="n">
        <f aca="false">M321*F321*(1+N321)</f>
        <v>0</v>
      </c>
      <c r="P321" s="33" t="n">
        <f aca="false">IF(VLOOKUP(H321,Fuel!$G$24:$I612,2,FALSE())="AB",O321/ABHEAT/28.174,O321/SASKHEAT/28.174)</f>
        <v>0</v>
      </c>
      <c r="Q321" s="34" t="n">
        <f aca="false">M321*F321*N321</f>
        <v>0</v>
      </c>
      <c r="R321" s="35" t="n">
        <f aca="false">IF(VLOOKUP(H321,Fuel!$G$24:$I792,2,FALSE())="AB",Q321/ABHEAT/28.174,Q321/SASKHEAT/28.174)</f>
        <v>0</v>
      </c>
    </row>
    <row r="322" customFormat="false" ht="12.75" hidden="false" customHeight="false" outlineLevel="0" collapsed="false">
      <c r="A322" s="1" t="s">
        <v>400</v>
      </c>
      <c r="B322" s="1" t="n">
        <v>19980612</v>
      </c>
      <c r="C322" s="1" t="n">
        <v>19981101</v>
      </c>
      <c r="D322" s="1" t="n">
        <v>20081031</v>
      </c>
      <c r="E322" s="1" t="s">
        <v>5</v>
      </c>
      <c r="F322" s="1" t="n">
        <v>2306</v>
      </c>
      <c r="G322" s="1" t="s">
        <v>72</v>
      </c>
      <c r="H322" s="1" t="s">
        <v>208</v>
      </c>
      <c r="I322" s="1" t="s">
        <v>129</v>
      </c>
      <c r="J322" s="28" t="n">
        <f aca="false">DATE(LEFT(B322,4),RIGHT(LEFT(B322,6),2),RIGHT(B322,2))</f>
        <v>35958</v>
      </c>
      <c r="K322" s="28" t="n">
        <f aca="false">DATE(LEFT(C322,4),RIGHT(LEFT(C322,6),2),RIGHT(C322,2))</f>
        <v>36100</v>
      </c>
      <c r="L322" s="29" t="n">
        <f aca="false">DATE(LEFT(D322,4),RIGHT(LEFT(D322,6),2),RIGHT(D322,2))</f>
        <v>39752</v>
      </c>
      <c r="M322" s="30" t="n">
        <f aca="false">VLOOKUP(H322,Fuel!$G$24:$I$35,3,FALSE())*(IF(L322&lt;$B$2,0,1))</f>
        <v>1</v>
      </c>
      <c r="N322" s="31" t="n">
        <f aca="false">VLOOKUP(I322,Fuel!$B$24:$D$43,3,FALSE())</f>
        <v>0.0496</v>
      </c>
      <c r="O322" s="32" t="n">
        <f aca="false">M322*F322*(1+N322)</f>
        <v>2420.3776</v>
      </c>
      <c r="P322" s="33" t="n">
        <f aca="false">IF(VLOOKUP(H322,Fuel!$G$24:$I654,2,FALSE())="AB",O322/ABHEAT/28.174,O322/SASKHEAT/28.174)</f>
        <v>2.35364928900735</v>
      </c>
      <c r="Q322" s="34" t="n">
        <f aca="false">M322*F322*N322</f>
        <v>114.3776</v>
      </c>
      <c r="R322" s="35" t="n">
        <f aca="false">IF(VLOOKUP(H322,Fuel!$G$24:$I793,2,FALSE())="AB",Q322/ABHEAT/28.174,Q322/SASKHEAT/28.174)</f>
        <v>0.111224280425652</v>
      </c>
    </row>
    <row r="323" customFormat="false" ht="12.75" hidden="false" customHeight="false" outlineLevel="0" collapsed="false">
      <c r="A323" s="1" t="s">
        <v>127</v>
      </c>
      <c r="B323" s="1" t="n">
        <v>19980402</v>
      </c>
      <c r="C323" s="1" t="n">
        <v>19981210</v>
      </c>
      <c r="D323" s="1" t="n">
        <v>20081130</v>
      </c>
      <c r="E323" s="1" t="s">
        <v>5</v>
      </c>
      <c r="F323" s="1" t="n">
        <v>8538</v>
      </c>
      <c r="G323" s="1" t="s">
        <v>401</v>
      </c>
      <c r="H323" s="1" t="s">
        <v>6</v>
      </c>
      <c r="I323" s="1" t="s">
        <v>129</v>
      </c>
      <c r="J323" s="28" t="n">
        <f aca="false">DATE(LEFT(B323,4),RIGHT(LEFT(B323,6),2),RIGHT(B323,2))</f>
        <v>35887</v>
      </c>
      <c r="K323" s="28" t="n">
        <f aca="false">DATE(LEFT(C323,4),RIGHT(LEFT(C323,6),2),RIGHT(C323,2))</f>
        <v>36139</v>
      </c>
      <c r="L323" s="29" t="n">
        <f aca="false">DATE(LEFT(D323,4),RIGHT(LEFT(D323,6),2),RIGHT(D323,2))</f>
        <v>39782</v>
      </c>
      <c r="M323" s="30" t="n">
        <f aca="false">VLOOKUP(H323,Fuel!$G$24:$I$35,3,FALSE())*(IF(L323&lt;$B$2,0,1))</f>
        <v>1</v>
      </c>
      <c r="N323" s="31" t="n">
        <f aca="false">VLOOKUP(I323,Fuel!$B$24:$D$43,3,FALSE())</f>
        <v>0.0496</v>
      </c>
      <c r="O323" s="32" t="n">
        <f aca="false">M323*F323*(1+N323)</f>
        <v>8961.4848</v>
      </c>
      <c r="P323" s="33" t="n">
        <f aca="false">IF(VLOOKUP(H323,Fuel!$G$24:$I684,2,FALSE())="AB",O323/ABHEAT/28.174,O323/SASKHEAT/28.174)</f>
        <v>8.39473240631499</v>
      </c>
      <c r="Q323" s="34" t="n">
        <f aca="false">M323*F323*N323</f>
        <v>423.4848</v>
      </c>
      <c r="R323" s="35" t="n">
        <f aca="false">IF(VLOOKUP(H323,Fuel!$G$24:$I844,2,FALSE())="AB",Q323/ABHEAT/28.174,Q323/SASKHEAT/28.174)</f>
        <v>0.396702293591105</v>
      </c>
    </row>
    <row r="324" customFormat="false" ht="12.75" hidden="false" customHeight="false" outlineLevel="0" collapsed="false">
      <c r="A324" s="1" t="s">
        <v>146</v>
      </c>
      <c r="B324" s="1" t="n">
        <v>19980115</v>
      </c>
      <c r="C324" s="1" t="n">
        <v>19981210</v>
      </c>
      <c r="D324" s="1" t="n">
        <v>20081209</v>
      </c>
      <c r="E324" s="1" t="s">
        <v>5</v>
      </c>
      <c r="F324" s="1" t="n">
        <v>44523</v>
      </c>
      <c r="G324" s="1" t="s">
        <v>402</v>
      </c>
      <c r="H324" s="1" t="s">
        <v>6</v>
      </c>
      <c r="I324" s="1" t="s">
        <v>36</v>
      </c>
      <c r="J324" s="28" t="n">
        <f aca="false">DATE(LEFT(B324,4),RIGHT(LEFT(B324,6),2),RIGHT(B324,2))</f>
        <v>35810</v>
      </c>
      <c r="K324" s="28" t="n">
        <f aca="false">DATE(LEFT(C324,4),RIGHT(LEFT(C324,6),2),RIGHT(C324,2))</f>
        <v>36139</v>
      </c>
      <c r="L324" s="29" t="n">
        <f aca="false">DATE(LEFT(D324,4),RIGHT(LEFT(D324,6),2),RIGHT(D324,2))</f>
        <v>39791</v>
      </c>
      <c r="M324" s="30" t="n">
        <f aca="false">VLOOKUP(H324,Fuel!$G$24:$I$35,3,FALSE())*(IF(L324&lt;$B$2,0,1))</f>
        <v>1</v>
      </c>
      <c r="N324" s="31" t="n">
        <f aca="false">VLOOKUP(I324,Fuel!$B$24:$D$43,3,FALSE())</f>
        <v>0.0451</v>
      </c>
      <c r="O324" s="32" t="n">
        <f aca="false">M324*F324*(1+N324)</f>
        <v>46530.9873</v>
      </c>
      <c r="P324" s="33" t="n">
        <f aca="false">IF(VLOOKUP(H324,Fuel!$G$24:$I804,2,FALSE())="AB",O324/ABHEAT/28.174,O324/SASKHEAT/28.174)</f>
        <v>43.5882217849816</v>
      </c>
      <c r="Q324" s="34" t="n">
        <f aca="false">M324*F324*N324</f>
        <v>2007.9873</v>
      </c>
      <c r="R324" s="35" t="n">
        <f aca="false">IF(VLOOKUP(H324,Fuel!$G$24:$I537,2,FALSE())="AB",Q324/ABHEAT/28.174,Q324/SASKHEAT/28.174)</f>
        <v>1.88099588795586</v>
      </c>
    </row>
    <row r="325" customFormat="false" ht="12.75" hidden="false" customHeight="false" outlineLevel="0" collapsed="false">
      <c r="A325" s="1" t="s">
        <v>403</v>
      </c>
      <c r="B325" s="1" t="n">
        <v>19980407</v>
      </c>
      <c r="C325" s="1" t="n">
        <v>19990310</v>
      </c>
      <c r="D325" s="1" t="n">
        <v>20090309</v>
      </c>
      <c r="E325" s="1" t="s">
        <v>5</v>
      </c>
      <c r="F325" s="1" t="n">
        <v>16014</v>
      </c>
      <c r="G325" s="1" t="s">
        <v>404</v>
      </c>
      <c r="H325" s="1" t="s">
        <v>6</v>
      </c>
      <c r="I325" s="1" t="s">
        <v>207</v>
      </c>
      <c r="J325" s="28" t="n">
        <f aca="false">DATE(LEFT(B325,4),RIGHT(LEFT(B325,6),2),RIGHT(B325,2))</f>
        <v>35892</v>
      </c>
      <c r="K325" s="28" t="n">
        <f aca="false">DATE(LEFT(C325,4),RIGHT(LEFT(C325,6),2),RIGHT(C325,2))</f>
        <v>36229</v>
      </c>
      <c r="L325" s="29" t="n">
        <f aca="false">DATE(LEFT(D325,4),RIGHT(LEFT(D325,6),2),RIGHT(D325,2))</f>
        <v>39881</v>
      </c>
      <c r="M325" s="30" t="n">
        <f aca="false">VLOOKUP(H325,Fuel!$G$24:$I$35,3,FALSE())*(IF(L325&lt;$B$2,0,1))</f>
        <v>1</v>
      </c>
      <c r="N325" s="31" t="n">
        <f aca="false">VLOOKUP(I325,Fuel!$B$24:$D$43,3,FALSE())</f>
        <v>0.0524</v>
      </c>
      <c r="O325" s="32" t="n">
        <f aca="false">M325*F325*(1+N325)</f>
        <v>16853.1336</v>
      </c>
      <c r="P325" s="33" t="n">
        <f aca="false">IF(VLOOKUP(H325,Fuel!$G$24:$I598,2,FALSE())="AB",O325/ABHEAT/28.174,O325/SASKHEAT/28.174)</f>
        <v>15.7872885952868</v>
      </c>
      <c r="Q325" s="34" t="n">
        <f aca="false">M325*F325*N325</f>
        <v>839.1336</v>
      </c>
      <c r="R325" s="35" t="n">
        <f aca="false">IF(VLOOKUP(H325,Fuel!$G$24:$I666,2,FALSE())="AB",Q325/ABHEAT/28.174,Q325/SASKHEAT/28.174)</f>
        <v>0.786064160388663</v>
      </c>
    </row>
    <row r="326" customFormat="false" ht="12.75" hidden="false" customHeight="false" outlineLevel="0" collapsed="false">
      <c r="A326" s="1" t="s">
        <v>43</v>
      </c>
      <c r="B326" s="1" t="n">
        <v>20000318</v>
      </c>
      <c r="C326" s="1" t="n">
        <v>20000401</v>
      </c>
      <c r="D326" s="1" t="n">
        <v>20090309</v>
      </c>
      <c r="E326" s="1" t="s">
        <v>5</v>
      </c>
      <c r="F326" s="1" t="n">
        <v>16203</v>
      </c>
      <c r="G326" s="1" t="s">
        <v>405</v>
      </c>
      <c r="H326" s="1" t="s">
        <v>6</v>
      </c>
      <c r="I326" s="1" t="s">
        <v>207</v>
      </c>
      <c r="J326" s="28" t="n">
        <f aca="false">DATE(LEFT(B326,4),RIGHT(LEFT(B326,6),2),RIGHT(B326,2))</f>
        <v>36603</v>
      </c>
      <c r="K326" s="28" t="n">
        <f aca="false">DATE(LEFT(C326,4),RIGHT(LEFT(C326,6),2),RIGHT(C326,2))</f>
        <v>36617</v>
      </c>
      <c r="L326" s="29" t="n">
        <f aca="false">DATE(LEFT(D326,4),RIGHT(LEFT(D326,6),2),RIGHT(D326,2))</f>
        <v>39881</v>
      </c>
      <c r="M326" s="30" t="n">
        <f aca="false">VLOOKUP(H326,Fuel!$G$24:$I$35,3,FALSE())*(IF(L326&lt;$B$2,0,1))</f>
        <v>1</v>
      </c>
      <c r="N326" s="31" t="n">
        <f aca="false">VLOOKUP(I326,Fuel!$B$24:$D$43,3,FALSE())</f>
        <v>0.0524</v>
      </c>
      <c r="O326" s="32" t="n">
        <f aca="false">M326*F326*(1+N326)</f>
        <v>17052.0372</v>
      </c>
      <c r="P326" s="33" t="n">
        <f aca="false">IF(VLOOKUP(H326,Fuel!$G$24:$I807,2,FALSE())="AB",O326/ABHEAT/28.174,O326/SASKHEAT/28.174)</f>
        <v>15.973612908045</v>
      </c>
      <c r="Q326" s="34" t="n">
        <f aca="false">M326*F326*N326</f>
        <v>849.0372</v>
      </c>
      <c r="R326" s="35" t="n">
        <f aca="false">IF(VLOOKUP(H326,Fuel!$G$24:$I818,2,FALSE())="AB",Q326/ABHEAT/28.174,Q326/SASKHEAT/28.174)</f>
        <v>0.795341425676127</v>
      </c>
    </row>
    <row r="327" customFormat="false" ht="12.75" hidden="false" customHeight="false" outlineLevel="0" collapsed="false">
      <c r="A327" s="1" t="s">
        <v>403</v>
      </c>
      <c r="B327" s="1" t="n">
        <v>19980407</v>
      </c>
      <c r="C327" s="1" t="n">
        <v>19990310</v>
      </c>
      <c r="D327" s="1" t="n">
        <v>20090309</v>
      </c>
      <c r="E327" s="1" t="s">
        <v>5</v>
      </c>
      <c r="F327" s="1" t="n">
        <v>69399</v>
      </c>
      <c r="G327" s="1" t="s">
        <v>406</v>
      </c>
      <c r="H327" s="1" t="s">
        <v>77</v>
      </c>
      <c r="I327" s="1" t="s">
        <v>207</v>
      </c>
      <c r="J327" s="28" t="n">
        <f aca="false">DATE(LEFT(B327,4),RIGHT(LEFT(B327,6),2),RIGHT(B327,2))</f>
        <v>35892</v>
      </c>
      <c r="K327" s="28" t="n">
        <f aca="false">DATE(LEFT(C327,4),RIGHT(LEFT(C327,6),2),RIGHT(C327,2))</f>
        <v>36229</v>
      </c>
      <c r="L327" s="29" t="n">
        <f aca="false">DATE(LEFT(D327,4),RIGHT(LEFT(D327,6),2),RIGHT(D327,2))</f>
        <v>39881</v>
      </c>
      <c r="M327" s="30" t="n">
        <f aca="false">VLOOKUP(H327,Fuel!$G$24:$I$35,3,FALSE())*(IF(L327&lt;$B$2,0,1))</f>
        <v>0</v>
      </c>
      <c r="N327" s="31" t="n">
        <f aca="false">VLOOKUP(I327,Fuel!$B$24:$D$43,3,FALSE())</f>
        <v>0.0524</v>
      </c>
      <c r="O327" s="32" t="n">
        <f aca="false">M327*F327*(1+N327)</f>
        <v>0</v>
      </c>
      <c r="P327" s="33" t="n">
        <f aca="false">IF(VLOOKUP(H327,Fuel!$G$24:$I622,2,FALSE())="AB",O327/ABHEAT/28.174,O327/SASKHEAT/28.174)</f>
        <v>0</v>
      </c>
      <c r="Q327" s="34" t="n">
        <f aca="false">M327*F327*N327</f>
        <v>0</v>
      </c>
      <c r="R327" s="35" t="n">
        <f aca="false">IF(VLOOKUP(H327,Fuel!$G$24:$I667,2,FALSE())="AB",Q327/ABHEAT/28.174,Q327/SASKHEAT/28.174)</f>
        <v>0</v>
      </c>
    </row>
    <row r="328" customFormat="false" ht="12.75" hidden="false" customHeight="false" outlineLevel="0" collapsed="false">
      <c r="A328" s="1" t="s">
        <v>54</v>
      </c>
      <c r="B328" s="1" t="n">
        <v>19990301</v>
      </c>
      <c r="C328" s="1" t="n">
        <v>19990311</v>
      </c>
      <c r="D328" s="1" t="n">
        <v>20090310</v>
      </c>
      <c r="E328" s="1" t="s">
        <v>5</v>
      </c>
      <c r="F328" s="1" t="n">
        <v>1279</v>
      </c>
      <c r="G328" s="1" t="s">
        <v>407</v>
      </c>
      <c r="H328" s="1" t="s">
        <v>6</v>
      </c>
      <c r="I328" s="1" t="s">
        <v>207</v>
      </c>
      <c r="J328" s="28" t="n">
        <f aca="false">DATE(LEFT(B328,4),RIGHT(LEFT(B328,6),2),RIGHT(B328,2))</f>
        <v>36220</v>
      </c>
      <c r="K328" s="28" t="n">
        <f aca="false">DATE(LEFT(C328,4),RIGHT(LEFT(C328,6),2),RIGHT(C328,2))</f>
        <v>36230</v>
      </c>
      <c r="L328" s="29" t="n">
        <f aca="false">DATE(LEFT(D328,4),RIGHT(LEFT(D328,6),2),RIGHT(D328,2))</f>
        <v>39882</v>
      </c>
      <c r="M328" s="30" t="n">
        <f aca="false">VLOOKUP(H328,Fuel!$G$24:$I$35,3,FALSE())*(IF(L328&lt;$B$2,0,1))</f>
        <v>1</v>
      </c>
      <c r="N328" s="31" t="n">
        <f aca="false">VLOOKUP(I328,Fuel!$B$24:$D$43,3,FALSE())</f>
        <v>0.0524</v>
      </c>
      <c r="O328" s="32" t="n">
        <f aca="false">M328*F328*(1+N328)</f>
        <v>1346.0196</v>
      </c>
      <c r="P328" s="33" t="n">
        <f aca="false">IF(VLOOKUP(H328,Fuel!$G$24:$I486,2,FALSE())="AB",O328/ABHEAT/28.174,O328/SASKHEAT/28.174)</f>
        <v>1.26089310062269</v>
      </c>
      <c r="Q328" s="34" t="n">
        <f aca="false">M328*F328*N328</f>
        <v>67.0196</v>
      </c>
      <c r="R328" s="35" t="n">
        <f aca="false">IF(VLOOKUP(H328,Fuel!$G$24:$I725,2,FALSE())="AB",Q328/ABHEAT/28.174,Q328/SASKHEAT/28.174)</f>
        <v>0.0627810703844823</v>
      </c>
    </row>
    <row r="329" customFormat="false" ht="12.75" hidden="false" customHeight="false" outlineLevel="0" collapsed="false">
      <c r="A329" s="1" t="s">
        <v>408</v>
      </c>
      <c r="B329" s="1" t="n">
        <v>19990501</v>
      </c>
      <c r="C329" s="1" t="n">
        <v>19990501</v>
      </c>
      <c r="D329" s="1" t="n">
        <v>20090310</v>
      </c>
      <c r="E329" s="1" t="s">
        <v>5</v>
      </c>
      <c r="F329" s="1" t="n">
        <v>15826</v>
      </c>
      <c r="G329" s="1" t="s">
        <v>409</v>
      </c>
      <c r="H329" s="1" t="s">
        <v>6</v>
      </c>
      <c r="I329" s="1" t="s">
        <v>207</v>
      </c>
      <c r="J329" s="28" t="n">
        <f aca="false">DATE(LEFT(B329,4),RIGHT(LEFT(B329,6),2),RIGHT(B329,2))</f>
        <v>36281</v>
      </c>
      <c r="K329" s="28" t="n">
        <f aca="false">DATE(LEFT(C329,4),RIGHT(LEFT(C329,6),2),RIGHT(C329,2))</f>
        <v>36281</v>
      </c>
      <c r="L329" s="29" t="n">
        <f aca="false">DATE(LEFT(D329,4),RIGHT(LEFT(D329,6),2),RIGHT(D329,2))</f>
        <v>39882</v>
      </c>
      <c r="M329" s="30" t="n">
        <f aca="false">VLOOKUP(H329,Fuel!$G$24:$I$35,3,FALSE())*(IF(L329&lt;$B$2,0,1))</f>
        <v>1</v>
      </c>
      <c r="N329" s="31" t="n">
        <f aca="false">VLOOKUP(I329,Fuel!$B$24:$D$43,3,FALSE())</f>
        <v>0.0524</v>
      </c>
      <c r="O329" s="32" t="n">
        <f aca="false">M329*F329*(1+N329)</f>
        <v>16655.2824</v>
      </c>
      <c r="P329" s="33" t="n">
        <f aca="false">IF(VLOOKUP(H329,Fuel!$G$24:$I573,2,FALSE())="AB",O329/ABHEAT/28.174,O329/SASKHEAT/28.174)</f>
        <v>15.6019501254533</v>
      </c>
      <c r="Q329" s="34" t="n">
        <f aca="false">M329*F329*N329</f>
        <v>829.2824</v>
      </c>
      <c r="R329" s="35" t="n">
        <f aca="false">IF(VLOOKUP(H329,Fuel!$G$24:$I742,2,FALSE())="AB",Q329/ABHEAT/28.174,Q329/SASKHEAT/28.174)</f>
        <v>0.77683598116092</v>
      </c>
    </row>
    <row r="330" customFormat="false" ht="12.75" hidden="false" customHeight="false" outlineLevel="0" collapsed="false">
      <c r="A330" s="1" t="s">
        <v>54</v>
      </c>
      <c r="B330" s="1" t="n">
        <v>19991001</v>
      </c>
      <c r="C330" s="1" t="n">
        <v>19991001</v>
      </c>
      <c r="D330" s="1" t="n">
        <v>20090331</v>
      </c>
      <c r="E330" s="1" t="s">
        <v>5</v>
      </c>
      <c r="F330" s="1" t="n">
        <v>3581</v>
      </c>
      <c r="G330" s="1" t="s">
        <v>410</v>
      </c>
      <c r="H330" s="1" t="s">
        <v>6</v>
      </c>
      <c r="I330" s="1" t="s">
        <v>207</v>
      </c>
      <c r="J330" s="28" t="n">
        <f aca="false">DATE(LEFT(B330,4),RIGHT(LEFT(B330,6),2),RIGHT(B330,2))</f>
        <v>36434</v>
      </c>
      <c r="K330" s="28" t="n">
        <f aca="false">DATE(LEFT(C330,4),RIGHT(LEFT(C330,6),2),RIGHT(C330,2))</f>
        <v>36434</v>
      </c>
      <c r="L330" s="29" t="n">
        <f aca="false">DATE(LEFT(D330,4),RIGHT(LEFT(D330,6),2),RIGHT(D330,2))</f>
        <v>39903</v>
      </c>
      <c r="M330" s="30" t="n">
        <f aca="false">VLOOKUP(H330,Fuel!$G$24:$I$35,3,FALSE())*(IF(L330&lt;$B$2,0,1))</f>
        <v>1</v>
      </c>
      <c r="N330" s="31" t="n">
        <f aca="false">VLOOKUP(I330,Fuel!$B$24:$D$43,3,FALSE())</f>
        <v>0.0524</v>
      </c>
      <c r="O330" s="32" t="n">
        <f aca="false">M330*F330*(1+N330)</f>
        <v>3768.6444</v>
      </c>
      <c r="P330" s="33" t="n">
        <f aca="false">IF(VLOOKUP(H330,Fuel!$G$24:$I772,2,FALSE())="AB",O330/ABHEAT/28.174,O330/SASKHEAT/28.174)</f>
        <v>3.53030351315861</v>
      </c>
      <c r="Q330" s="34" t="n">
        <f aca="false">M330*F330*N330</f>
        <v>187.6444</v>
      </c>
      <c r="R330" s="35" t="n">
        <f aca="false">IF(VLOOKUP(H330,Fuel!$G$24:$I726,2,FALSE())="AB",Q330/ABHEAT/28.174,Q330/SASKHEAT/28.174)</f>
        <v>0.175777179864606</v>
      </c>
    </row>
    <row r="331" customFormat="false" ht="12.75" hidden="false" customHeight="false" outlineLevel="0" collapsed="false">
      <c r="A331" s="1" t="s">
        <v>236</v>
      </c>
      <c r="B331" s="1" t="n">
        <v>19970530</v>
      </c>
      <c r="C331" s="1" t="n">
        <v>19970531</v>
      </c>
      <c r="D331" s="1" t="n">
        <v>20090620</v>
      </c>
      <c r="E331" s="1" t="s">
        <v>5</v>
      </c>
      <c r="F331" s="1" t="n">
        <v>54992</v>
      </c>
      <c r="G331" s="1" t="s">
        <v>411</v>
      </c>
      <c r="H331" s="1" t="s">
        <v>6</v>
      </c>
      <c r="I331" s="1" t="s">
        <v>288</v>
      </c>
      <c r="J331" s="28" t="n">
        <f aca="false">DATE(LEFT(B331,4),RIGHT(LEFT(B331,6),2),RIGHT(B331,2))</f>
        <v>35580</v>
      </c>
      <c r="K331" s="28" t="n">
        <f aca="false">DATE(LEFT(C331,4),RIGHT(LEFT(C331,6),2),RIGHT(C331,2))</f>
        <v>35581</v>
      </c>
      <c r="L331" s="29" t="n">
        <f aca="false">DATE(LEFT(D331,4),RIGHT(LEFT(D331,6),2),RIGHT(D331,2))</f>
        <v>39984</v>
      </c>
      <c r="M331" s="30" t="n">
        <f aca="false">VLOOKUP(H331,Fuel!$G$24:$I$35,3,FALSE())*(IF(L331&lt;$B$2,0,1))</f>
        <v>1</v>
      </c>
      <c r="N331" s="31" t="n">
        <f aca="false">VLOOKUP(I331,Fuel!$B$24:$D$43,3,FALSE())</f>
        <v>0.0493</v>
      </c>
      <c r="O331" s="32" t="n">
        <f aca="false">M331*F331*(1+N331)</f>
        <v>57703.1056</v>
      </c>
      <c r="P331" s="33" t="n">
        <f aca="false">IF(VLOOKUP(H331,Fuel!$G$24:$I839,2,FALSE())="AB",O331/ABHEAT/28.174,O331/SASKHEAT/28.174)</f>
        <v>54.0537802982533</v>
      </c>
      <c r="Q331" s="34" t="n">
        <f aca="false">M331*F331*N331</f>
        <v>2711.1056</v>
      </c>
      <c r="R331" s="35" t="n">
        <f aca="false">IF(VLOOKUP(H331,Fuel!$G$24:$I670,2,FALSE())="AB",Q331/ABHEAT/28.174,Q331/SASKHEAT/28.174)</f>
        <v>2.53964678233478</v>
      </c>
    </row>
    <row r="332" customFormat="false" ht="12.75" hidden="false" customHeight="false" outlineLevel="0" collapsed="false">
      <c r="A332" s="1" t="s">
        <v>4</v>
      </c>
      <c r="B332" s="1" t="n">
        <v>19980916</v>
      </c>
      <c r="C332" s="1" t="n">
        <v>19991101</v>
      </c>
      <c r="D332" s="1" t="n">
        <v>20091031</v>
      </c>
      <c r="E332" s="1" t="s">
        <v>5</v>
      </c>
      <c r="F332" s="1" t="n">
        <v>5878</v>
      </c>
      <c r="G332" s="1" t="s">
        <v>412</v>
      </c>
      <c r="H332" s="1" t="s">
        <v>6</v>
      </c>
      <c r="I332" s="1" t="s">
        <v>36</v>
      </c>
      <c r="J332" s="28" t="n">
        <f aca="false">DATE(LEFT(B332,4),RIGHT(LEFT(B332,6),2),RIGHT(B332,2))</f>
        <v>36054</v>
      </c>
      <c r="K332" s="28" t="n">
        <f aca="false">DATE(LEFT(C332,4),RIGHT(LEFT(C332,6),2),RIGHT(C332,2))</f>
        <v>36465</v>
      </c>
      <c r="L332" s="29" t="n">
        <f aca="false">DATE(LEFT(D332,4),RIGHT(LEFT(D332,6),2),RIGHT(D332,2))</f>
        <v>40117</v>
      </c>
      <c r="M332" s="30" t="n">
        <f aca="false">VLOOKUP(H332,Fuel!$G$24:$I$35,3,FALSE())*(IF(L332&lt;$B$2,0,1))</f>
        <v>1</v>
      </c>
      <c r="N332" s="31" t="n">
        <f aca="false">VLOOKUP(I332,Fuel!$B$24:$D$43,3,FALSE())</f>
        <v>0.0451</v>
      </c>
      <c r="O332" s="32" t="n">
        <f aca="false">M332*F332*(1+N332)</f>
        <v>6143.0978</v>
      </c>
      <c r="P332" s="33" t="n">
        <f aca="false">IF(VLOOKUP(H332,Fuel!$G$24:$I564,2,FALSE())="AB",O332/ABHEAT/28.174,O332/SASKHEAT/28.174)</f>
        <v>5.75458903605152</v>
      </c>
      <c r="Q332" s="34" t="n">
        <f aca="false">M332*F332*N332</f>
        <v>265.0978</v>
      </c>
      <c r="R332" s="35" t="n">
        <f aca="false">IF(VLOOKUP(H332,Fuel!$G$24:$I482,2,FALSE())="AB",Q332/ABHEAT/28.174,Q332/SASKHEAT/28.174)</f>
        <v>0.248332184026336</v>
      </c>
    </row>
    <row r="333" customFormat="false" ht="12.75" hidden="false" customHeight="false" outlineLevel="0" collapsed="false">
      <c r="A333" s="1" t="s">
        <v>4</v>
      </c>
      <c r="B333" s="1" t="n">
        <v>19980916</v>
      </c>
      <c r="C333" s="1" t="n">
        <v>19991101</v>
      </c>
      <c r="D333" s="1" t="n">
        <v>20091031</v>
      </c>
      <c r="E333" s="1" t="s">
        <v>5</v>
      </c>
      <c r="F333" s="1" t="n">
        <v>6594</v>
      </c>
      <c r="G333" s="1" t="s">
        <v>413</v>
      </c>
      <c r="H333" s="1" t="s">
        <v>6</v>
      </c>
      <c r="I333" s="1" t="s">
        <v>9</v>
      </c>
      <c r="J333" s="28" t="n">
        <f aca="false">DATE(LEFT(B333,4),RIGHT(LEFT(B333,6),2),RIGHT(B333,2))</f>
        <v>36054</v>
      </c>
      <c r="K333" s="28" t="n">
        <f aca="false">DATE(LEFT(C333,4),RIGHT(LEFT(C333,6),2),RIGHT(C333,2))</f>
        <v>36465</v>
      </c>
      <c r="L333" s="29" t="n">
        <f aca="false">DATE(LEFT(D333,4),RIGHT(LEFT(D333,6),2),RIGHT(D333,2))</f>
        <v>40117</v>
      </c>
      <c r="M333" s="30" t="n">
        <f aca="false">VLOOKUP(H333,Fuel!$G$24:$I$35,3,FALSE())*(IF(L333&lt;$B$2,0,1))</f>
        <v>1</v>
      </c>
      <c r="N333" s="31" t="n">
        <f aca="false">VLOOKUP(I333,Fuel!$B$24:$D$43,3,FALSE())</f>
        <v>0.0357</v>
      </c>
      <c r="O333" s="32" t="n">
        <f aca="false">M333*F333*(1+N333)</f>
        <v>6829.4058</v>
      </c>
      <c r="P333" s="33" t="n">
        <f aca="false">IF(VLOOKUP(H333,Fuel!$G$24:$I722,2,FALSE())="AB",O333/ABHEAT/28.174,O333/SASKHEAT/28.174)</f>
        <v>6.397492766504</v>
      </c>
      <c r="Q333" s="34" t="n">
        <f aca="false">M333*F333*N333</f>
        <v>235.4058</v>
      </c>
      <c r="R333" s="35" t="n">
        <f aca="false">IF(VLOOKUP(H333,Fuel!$G$24:$I485,2,FALSE())="AB",Q333/ABHEAT/28.174,Q333/SASKHEAT/28.174)</f>
        <v>0.220517999193003</v>
      </c>
    </row>
    <row r="334" customFormat="false" ht="12.75" hidden="false" customHeight="false" outlineLevel="0" collapsed="false">
      <c r="A334" s="1" t="s">
        <v>4</v>
      </c>
      <c r="B334" s="1" t="n">
        <v>19980916</v>
      </c>
      <c r="C334" s="1" t="n">
        <v>19991101</v>
      </c>
      <c r="D334" s="1" t="n">
        <v>20091031</v>
      </c>
      <c r="E334" s="1" t="s">
        <v>5</v>
      </c>
      <c r="F334" s="1" t="n">
        <v>2564</v>
      </c>
      <c r="G334" s="1" t="s">
        <v>414</v>
      </c>
      <c r="H334" s="1" t="s">
        <v>6</v>
      </c>
      <c r="I334" s="1" t="s">
        <v>216</v>
      </c>
      <c r="J334" s="28" t="n">
        <f aca="false">DATE(LEFT(B334,4),RIGHT(LEFT(B334,6),2),RIGHT(B334,2))</f>
        <v>36054</v>
      </c>
      <c r="K334" s="28" t="n">
        <f aca="false">DATE(LEFT(C334,4),RIGHT(LEFT(C334,6),2),RIGHT(C334,2))</f>
        <v>36465</v>
      </c>
      <c r="L334" s="29" t="n">
        <f aca="false">DATE(LEFT(D334,4),RIGHT(LEFT(D334,6),2),RIGHT(D334,2))</f>
        <v>40117</v>
      </c>
      <c r="M334" s="30" t="n">
        <f aca="false">VLOOKUP(H334,Fuel!$G$24:$I$35,3,FALSE())*(IF(L334&lt;$B$2,0,1))</f>
        <v>1</v>
      </c>
      <c r="N334" s="31" t="n">
        <f aca="false">VLOOKUP(I334,Fuel!$B$24:$D$43,3,FALSE())</f>
        <v>0.0357</v>
      </c>
      <c r="O334" s="32" t="n">
        <f aca="false">M334*F334*(1+N334)</f>
        <v>2655.5348</v>
      </c>
      <c r="P334" s="33" t="n">
        <f aca="false">IF(VLOOKUP(H334,Fuel!$G$24:$I787,2,FALSE())="AB",O334/ABHEAT/28.174,O334/SASKHEAT/28.174)</f>
        <v>2.48759045394545</v>
      </c>
      <c r="Q334" s="34" t="n">
        <f aca="false">M334*F334*N334</f>
        <v>91.5348</v>
      </c>
      <c r="R334" s="35" t="n">
        <f aca="false">IF(VLOOKUP(H334,Fuel!$G$24:$I488,2,FALSE())="AB",Q334/ABHEAT/28.174,Q334/SASKHEAT/28.174)</f>
        <v>0.0857458522794751</v>
      </c>
    </row>
    <row r="335" customFormat="false" ht="12.75" hidden="false" customHeight="false" outlineLevel="0" collapsed="false">
      <c r="A335" s="1" t="s">
        <v>415</v>
      </c>
      <c r="B335" s="1" t="n">
        <v>19990610</v>
      </c>
      <c r="C335" s="1" t="n">
        <v>19991101</v>
      </c>
      <c r="D335" s="1" t="n">
        <v>20091031</v>
      </c>
      <c r="E335" s="1" t="s">
        <v>5</v>
      </c>
      <c r="F335" s="1" t="n">
        <v>10666</v>
      </c>
      <c r="G335" s="1" t="s">
        <v>72</v>
      </c>
      <c r="H335" s="1" t="s">
        <v>6</v>
      </c>
      <c r="I335" s="1" t="s">
        <v>36</v>
      </c>
      <c r="J335" s="28" t="n">
        <f aca="false">DATE(LEFT(B335,4),RIGHT(LEFT(B335,6),2),RIGHT(B335,2))</f>
        <v>36321</v>
      </c>
      <c r="K335" s="28" t="n">
        <f aca="false">DATE(LEFT(C335,4),RIGHT(LEFT(C335,6),2),RIGHT(C335,2))</f>
        <v>36465</v>
      </c>
      <c r="L335" s="29" t="n">
        <f aca="false">DATE(LEFT(D335,4),RIGHT(LEFT(D335,6),2),RIGHT(D335,2))</f>
        <v>40117</v>
      </c>
      <c r="M335" s="30" t="n">
        <f aca="false">VLOOKUP(H335,Fuel!$G$24:$I$35,3,FALSE())*(IF(L335&lt;$B$2,0,1))</f>
        <v>1</v>
      </c>
      <c r="N335" s="31" t="n">
        <f aca="false">VLOOKUP(I335,Fuel!$B$24:$D$43,3,FALSE())</f>
        <v>0.0451</v>
      </c>
      <c r="O335" s="32" t="n">
        <f aca="false">M335*F335*(1+N335)</f>
        <v>11147.0366</v>
      </c>
      <c r="P335" s="33" t="n">
        <f aca="false">IF(VLOOKUP(H335,Fuel!$G$24:$I753,2,FALSE())="AB",O335/ABHEAT/28.174,O335/SASKHEAT/28.174)</f>
        <v>10.4420630586127</v>
      </c>
      <c r="Q335" s="34" t="n">
        <f aca="false">M335*F335*N335</f>
        <v>481.0366</v>
      </c>
      <c r="R335" s="35" t="n">
        <f aca="false">IF(VLOOKUP(H335,Fuel!$G$24:$I508,2,FALSE())="AB",Q335/ABHEAT/28.174,Q335/SASKHEAT/28.174)</f>
        <v>0.450614337329857</v>
      </c>
    </row>
    <row r="336" customFormat="false" ht="12.75" hidden="false" customHeight="false" outlineLevel="0" collapsed="false">
      <c r="A336" s="1" t="s">
        <v>416</v>
      </c>
      <c r="B336" s="1" t="n">
        <v>19990920</v>
      </c>
      <c r="C336" s="1" t="n">
        <v>19991101</v>
      </c>
      <c r="D336" s="1" t="n">
        <v>20091031</v>
      </c>
      <c r="E336" s="1" t="s">
        <v>5</v>
      </c>
      <c r="F336" s="1" t="n">
        <v>4898</v>
      </c>
      <c r="G336" s="1" t="s">
        <v>417</v>
      </c>
      <c r="H336" s="1" t="s">
        <v>6</v>
      </c>
      <c r="I336" s="1" t="s">
        <v>7</v>
      </c>
      <c r="J336" s="28" t="n">
        <f aca="false">DATE(LEFT(B336,4),RIGHT(LEFT(B336,6),2),RIGHT(B336,2))</f>
        <v>36423</v>
      </c>
      <c r="K336" s="28" t="n">
        <f aca="false">DATE(LEFT(C336,4),RIGHT(LEFT(C336,6),2),RIGHT(C336,2))</f>
        <v>36465</v>
      </c>
      <c r="L336" s="29" t="n">
        <f aca="false">DATE(LEFT(D336,4),RIGHT(LEFT(D336,6),2),RIGHT(D336,2))</f>
        <v>40117</v>
      </c>
      <c r="M336" s="30" t="n">
        <f aca="false">VLOOKUP(H336,Fuel!$G$24:$I$35,3,FALSE())*(IF(L336&lt;$B$2,0,1))</f>
        <v>1</v>
      </c>
      <c r="N336" s="31" t="n">
        <f aca="false">VLOOKUP(I336,Fuel!$B$24:$D$43,3,FALSE())</f>
        <v>0.0232</v>
      </c>
      <c r="O336" s="32" t="n">
        <f aca="false">M336*F336*(1+N336)</f>
        <v>5011.6336</v>
      </c>
      <c r="P336" s="33" t="n">
        <f aca="false">IF(VLOOKUP(H336,Fuel!$G$24:$I443,2,FALSE())="AB",O336/ABHEAT/28.174,O336/SASKHEAT/28.174)</f>
        <v>4.69468217928541</v>
      </c>
      <c r="Q336" s="34" t="n">
        <f aca="false">M336*F336*N336</f>
        <v>113.6336</v>
      </c>
      <c r="R336" s="35" t="n">
        <f aca="false">IF(VLOOKUP(H336,Fuel!$G$24:$I513,2,FALSE())="AB",Q336/ABHEAT/28.174,Q336/SASKHEAT/28.174)</f>
        <v>0.106447054886065</v>
      </c>
    </row>
    <row r="337" customFormat="false" ht="12.75" hidden="false" customHeight="false" outlineLevel="0" collapsed="false">
      <c r="A337" s="1" t="s">
        <v>146</v>
      </c>
      <c r="B337" s="1" t="n">
        <v>19980916</v>
      </c>
      <c r="C337" s="1" t="n">
        <v>19991101</v>
      </c>
      <c r="D337" s="1" t="n">
        <v>20091031</v>
      </c>
      <c r="E337" s="1" t="s">
        <v>5</v>
      </c>
      <c r="F337" s="1" t="n">
        <v>24235</v>
      </c>
      <c r="G337" s="1" t="s">
        <v>418</v>
      </c>
      <c r="H337" s="1" t="s">
        <v>6</v>
      </c>
      <c r="I337" s="1" t="s">
        <v>36</v>
      </c>
      <c r="J337" s="28" t="n">
        <f aca="false">DATE(LEFT(B337,4),RIGHT(LEFT(B337,6),2),RIGHT(B337,2))</f>
        <v>36054</v>
      </c>
      <c r="K337" s="28" t="n">
        <f aca="false">DATE(LEFT(C337,4),RIGHT(LEFT(C337,6),2),RIGHT(C337,2))</f>
        <v>36465</v>
      </c>
      <c r="L337" s="29" t="n">
        <f aca="false">DATE(LEFT(D337,4),RIGHT(LEFT(D337,6),2),RIGHT(D337,2))</f>
        <v>40117</v>
      </c>
      <c r="M337" s="30" t="n">
        <f aca="false">VLOOKUP(H337,Fuel!$G$24:$I$35,3,FALSE())*(IF(L337&lt;$B$2,0,1))</f>
        <v>1</v>
      </c>
      <c r="N337" s="31" t="n">
        <f aca="false">VLOOKUP(I337,Fuel!$B$24:$D$43,3,FALSE())</f>
        <v>0.0451</v>
      </c>
      <c r="O337" s="32" t="n">
        <f aca="false">M337*F337*(1+N337)</f>
        <v>25327.9985</v>
      </c>
      <c r="P337" s="33" t="n">
        <f aca="false">IF(VLOOKUP(H337,Fuel!$G$24:$I555,2,FALSE())="AB",O337/ABHEAT/28.174,O337/SASKHEAT/28.174)</f>
        <v>23.726176469668</v>
      </c>
      <c r="Q337" s="34" t="n">
        <f aca="false">M337*F337*N337</f>
        <v>1092.9985</v>
      </c>
      <c r="R337" s="35" t="n">
        <f aca="false">IF(VLOOKUP(H337,Fuel!$G$24:$I538,2,FALSE())="AB",Q337/ABHEAT/28.174,Q337/SASKHEAT/28.174)</f>
        <v>1.02387384822699</v>
      </c>
    </row>
    <row r="338" customFormat="false" ht="12.75" hidden="false" customHeight="false" outlineLevel="0" collapsed="false">
      <c r="A338" s="1" t="s">
        <v>335</v>
      </c>
      <c r="B338" s="1" t="n">
        <v>19981021</v>
      </c>
      <c r="C338" s="1" t="n">
        <v>19991101</v>
      </c>
      <c r="D338" s="1" t="n">
        <v>20091031</v>
      </c>
      <c r="E338" s="1" t="s">
        <v>5</v>
      </c>
      <c r="F338" s="1" t="n">
        <v>2948</v>
      </c>
      <c r="G338" s="1" t="s">
        <v>419</v>
      </c>
      <c r="H338" s="1" t="s">
        <v>6</v>
      </c>
      <c r="I338" s="1" t="s">
        <v>40</v>
      </c>
      <c r="J338" s="28" t="n">
        <f aca="false">DATE(LEFT(B338,4),RIGHT(LEFT(B338,6),2),RIGHT(B338,2))</f>
        <v>36089</v>
      </c>
      <c r="K338" s="28" t="n">
        <f aca="false">DATE(LEFT(C338,4),RIGHT(LEFT(C338,6),2),RIGHT(C338,2))</f>
        <v>36465</v>
      </c>
      <c r="L338" s="29" t="n">
        <f aca="false">DATE(LEFT(D338,4),RIGHT(LEFT(D338,6),2),RIGHT(D338,2))</f>
        <v>40117</v>
      </c>
      <c r="M338" s="30" t="n">
        <f aca="false">VLOOKUP(H338,Fuel!$G$24:$I$35,3,FALSE())*(IF(L338&lt;$B$2,0,1))</f>
        <v>1</v>
      </c>
      <c r="N338" s="31" t="n">
        <f aca="false">VLOOKUP(I338,Fuel!$B$24:$D$43,3,FALSE())</f>
        <v>0.0451</v>
      </c>
      <c r="O338" s="32" t="n">
        <f aca="false">M338*F338*(1+N338)</f>
        <v>3080.9548</v>
      </c>
      <c r="P338" s="33" t="n">
        <f aca="false">IF(VLOOKUP(H338,Fuel!$G$24:$I465,2,FALSE())="AB",O338/ABHEAT/28.174,O338/SASKHEAT/28.174)</f>
        <v>2.88610555942155</v>
      </c>
      <c r="Q338" s="34" t="n">
        <f aca="false">M338*F338*N338</f>
        <v>132.9548</v>
      </c>
      <c r="R338" s="35" t="n">
        <f aca="false">IF(VLOOKUP(H338,Fuel!$G$24:$I616,2,FALSE())="AB",Q338/ABHEAT/28.174,Q338/SASKHEAT/28.174)</f>
        <v>0.124546321624641</v>
      </c>
    </row>
    <row r="339" customFormat="false" ht="12.75" hidden="false" customHeight="false" outlineLevel="0" collapsed="false">
      <c r="A339" s="1" t="s">
        <v>86</v>
      </c>
      <c r="B339" s="1" t="n">
        <v>19980116</v>
      </c>
      <c r="C339" s="1" t="n">
        <v>19991101</v>
      </c>
      <c r="D339" s="1" t="n">
        <v>20091031</v>
      </c>
      <c r="E339" s="1" t="s">
        <v>5</v>
      </c>
      <c r="F339" s="1" t="n">
        <v>21346</v>
      </c>
      <c r="G339" s="1" t="s">
        <v>420</v>
      </c>
      <c r="H339" s="1" t="s">
        <v>6</v>
      </c>
      <c r="I339" s="1" t="s">
        <v>40</v>
      </c>
      <c r="J339" s="28" t="n">
        <f aca="false">DATE(LEFT(B339,4),RIGHT(LEFT(B339,6),2),RIGHT(B339,2))</f>
        <v>35811</v>
      </c>
      <c r="K339" s="28" t="n">
        <f aca="false">DATE(LEFT(C339,4),RIGHT(LEFT(C339,6),2),RIGHT(C339,2))</f>
        <v>36465</v>
      </c>
      <c r="L339" s="29" t="n">
        <f aca="false">DATE(LEFT(D339,4),RIGHT(LEFT(D339,6),2),RIGHT(D339,2))</f>
        <v>40117</v>
      </c>
      <c r="M339" s="30" t="n">
        <f aca="false">VLOOKUP(H339,Fuel!$G$24:$I$35,3,FALSE())*(IF(L339&lt;$B$2,0,1))</f>
        <v>1</v>
      </c>
      <c r="N339" s="31" t="n">
        <f aca="false">VLOOKUP(I339,Fuel!$B$24:$D$43,3,FALSE())</f>
        <v>0.0451</v>
      </c>
      <c r="O339" s="32" t="n">
        <f aca="false">M339*F339*(1+N339)</f>
        <v>22308.7046</v>
      </c>
      <c r="P339" s="33" t="n">
        <f aca="false">IF(VLOOKUP(H339,Fuel!$G$24:$I483,2,FALSE())="AB",O339/ABHEAT/28.174,O339/SASKHEAT/28.174)</f>
        <v>20.8978321816189</v>
      </c>
      <c r="Q339" s="34" t="n">
        <f aca="false">M339*F339*N339</f>
        <v>962.7046</v>
      </c>
      <c r="R339" s="35" t="n">
        <f aca="false">IF(VLOOKUP(H339,Fuel!$G$24:$I630,2,FALSE())="AB",Q339/ABHEAT/28.174,Q339/SASKHEAT/28.174)</f>
        <v>0.901820142944226</v>
      </c>
    </row>
    <row r="340" customFormat="false" ht="12.75" hidden="false" customHeight="false" outlineLevel="0" collapsed="false">
      <c r="A340" s="1" t="s">
        <v>174</v>
      </c>
      <c r="B340" s="1" t="n">
        <v>20000629</v>
      </c>
      <c r="C340" s="1" t="n">
        <v>20000701</v>
      </c>
      <c r="D340" s="1" t="n">
        <v>20091031</v>
      </c>
      <c r="E340" s="1" t="s">
        <v>5</v>
      </c>
      <c r="F340" s="1" t="n">
        <v>2454</v>
      </c>
      <c r="G340" s="1" t="s">
        <v>421</v>
      </c>
      <c r="H340" s="1" t="s">
        <v>6</v>
      </c>
      <c r="I340" s="1" t="s">
        <v>176</v>
      </c>
      <c r="J340" s="28" t="n">
        <f aca="false">DATE(LEFT(B340,4),RIGHT(LEFT(B340,6),2),RIGHT(B340,2))</f>
        <v>36706</v>
      </c>
      <c r="K340" s="28" t="n">
        <f aca="false">DATE(LEFT(C340,4),RIGHT(LEFT(C340,6),2),RIGHT(C340,2))</f>
        <v>36708</v>
      </c>
      <c r="L340" s="29" t="n">
        <f aca="false">DATE(LEFT(D340,4),RIGHT(LEFT(D340,6),2),RIGHT(D340,2))</f>
        <v>40117</v>
      </c>
      <c r="M340" s="30" t="n">
        <f aca="false">VLOOKUP(H340,Fuel!$G$24:$I$35,3,FALSE())*(IF(L340&lt;$B$2,0,1))</f>
        <v>1</v>
      </c>
      <c r="N340" s="31" t="n">
        <f aca="false">VLOOKUP(I340,Fuel!$B$24:$D$43,3,FALSE())</f>
        <v>0.0467</v>
      </c>
      <c r="O340" s="32" t="n">
        <f aca="false">M340*F340*(1+N340)</f>
        <v>2568.6018</v>
      </c>
      <c r="P340" s="33" t="n">
        <f aca="false">IF(VLOOKUP(H340,Fuel!$G$24:$I749,2,FALSE())="AB",O340/ABHEAT/28.174,O340/SASKHEAT/28.174)</f>
        <v>2.40615536940698</v>
      </c>
      <c r="Q340" s="34" t="n">
        <f aca="false">M340*F340*N340</f>
        <v>114.6018</v>
      </c>
      <c r="R340" s="35" t="n">
        <f aca="false">IF(VLOOKUP(H340,Fuel!$G$24:$I640,2,FALSE())="AB",Q340/ABHEAT/28.174,Q340/SASKHEAT/28.174)</f>
        <v>0.107354022882685</v>
      </c>
    </row>
    <row r="341" customFormat="false" ht="12.75" hidden="false" customHeight="false" outlineLevel="0" collapsed="false">
      <c r="A341" s="1" t="s">
        <v>174</v>
      </c>
      <c r="B341" s="1" t="n">
        <v>20010227</v>
      </c>
      <c r="C341" s="1" t="n">
        <v>20010301</v>
      </c>
      <c r="D341" s="1" t="n">
        <v>20091031</v>
      </c>
      <c r="E341" s="1" t="s">
        <v>5</v>
      </c>
      <c r="F341" s="1" t="n">
        <v>2059</v>
      </c>
      <c r="G341" s="1" t="s">
        <v>422</v>
      </c>
      <c r="H341" s="1" t="s">
        <v>6</v>
      </c>
      <c r="I341" s="1" t="s">
        <v>176</v>
      </c>
      <c r="J341" s="28" t="n">
        <f aca="false">DATE(LEFT(B341,4),RIGHT(LEFT(B341,6),2),RIGHT(B341,2))</f>
        <v>36949</v>
      </c>
      <c r="K341" s="28" t="n">
        <f aca="false">DATE(LEFT(C341,4),RIGHT(LEFT(C341,6),2),RIGHT(C341,2))</f>
        <v>36951</v>
      </c>
      <c r="L341" s="29" t="n">
        <f aca="false">DATE(LEFT(D341,4),RIGHT(LEFT(D341,6),2),RIGHT(D341,2))</f>
        <v>40117</v>
      </c>
      <c r="M341" s="30" t="n">
        <f aca="false">VLOOKUP(H341,Fuel!$G$24:$I$35,3,FALSE())*(IF(L341&lt;$B$2,0,1))</f>
        <v>1</v>
      </c>
      <c r="N341" s="31" t="n">
        <f aca="false">VLOOKUP(I341,Fuel!$B$24:$D$43,3,FALSE())</f>
        <v>0.0467</v>
      </c>
      <c r="O341" s="32" t="n">
        <f aca="false">M341*F341*(1+N341)</f>
        <v>2155.1553</v>
      </c>
      <c r="P341" s="33" t="n">
        <f aca="false">IF(VLOOKUP(H341,Fuel!$G$24:$I752,2,FALSE())="AB",O341/ABHEAT/28.174,O341/SASKHEAT/28.174)</f>
        <v>2.01885652225304</v>
      </c>
      <c r="Q341" s="34" t="n">
        <f aca="false">M341*F341*N341</f>
        <v>96.1553</v>
      </c>
      <c r="R341" s="35" t="n">
        <f aca="false">IF(VLOOKUP(H341,Fuel!$G$24:$I642,2,FALSE())="AB",Q341/ABHEAT/28.174,Q341/SASKHEAT/28.174)</f>
        <v>0.090074137373858</v>
      </c>
    </row>
    <row r="342" customFormat="false" ht="12.75" hidden="false" customHeight="false" outlineLevel="0" collapsed="false">
      <c r="A342" s="1" t="s">
        <v>205</v>
      </c>
      <c r="B342" s="1" t="n">
        <v>19990312</v>
      </c>
      <c r="C342" s="1" t="n">
        <v>19990312</v>
      </c>
      <c r="D342" s="1" t="n">
        <v>20091031</v>
      </c>
      <c r="E342" s="1" t="s">
        <v>5</v>
      </c>
      <c r="F342" s="1" t="n">
        <v>35875</v>
      </c>
      <c r="G342" s="1" t="s">
        <v>423</v>
      </c>
      <c r="H342" s="1" t="s">
        <v>6</v>
      </c>
      <c r="I342" s="1" t="s">
        <v>207</v>
      </c>
      <c r="J342" s="28" t="n">
        <f aca="false">DATE(LEFT(B342,4),RIGHT(LEFT(B342,6),2),RIGHT(B342,2))</f>
        <v>36231</v>
      </c>
      <c r="K342" s="28" t="n">
        <f aca="false">DATE(LEFT(C342,4),RIGHT(LEFT(C342,6),2),RIGHT(C342,2))</f>
        <v>36231</v>
      </c>
      <c r="L342" s="29" t="n">
        <f aca="false">DATE(LEFT(D342,4),RIGHT(LEFT(D342,6),2),RIGHT(D342,2))</f>
        <v>40117</v>
      </c>
      <c r="M342" s="30" t="n">
        <f aca="false">VLOOKUP(H342,Fuel!$G$24:$I$35,3,FALSE())*(IF(L342&lt;$B$2,0,1))</f>
        <v>1</v>
      </c>
      <c r="N342" s="31" t="n">
        <f aca="false">VLOOKUP(I342,Fuel!$B$24:$D$43,3,FALSE())</f>
        <v>0.0524</v>
      </c>
      <c r="O342" s="32" t="n">
        <f aca="false">M342*F342*(1+N342)</f>
        <v>37754.85</v>
      </c>
      <c r="P342" s="33" t="n">
        <f aca="false">IF(VLOOKUP(H342,Fuel!$G$24:$I648,2,FALSE())="AB",O342/ABHEAT/28.174,O342/SASKHEAT/28.174)</f>
        <v>35.3671149216882</v>
      </c>
      <c r="Q342" s="34" t="n">
        <f aca="false">M342*F342*N342</f>
        <v>1879.85</v>
      </c>
      <c r="R342" s="35" t="n">
        <f aca="false">IF(VLOOKUP(H342,Fuel!$G$24:$I643,2,FALSE())="AB",Q342/ABHEAT/28.174,Q342/SASKHEAT/28.174)</f>
        <v>1.76096239252799</v>
      </c>
    </row>
    <row r="343" customFormat="false" ht="12.75" hidden="false" customHeight="false" outlineLevel="0" collapsed="false">
      <c r="A343" s="1" t="s">
        <v>51</v>
      </c>
      <c r="B343" s="1" t="n">
        <v>19990801</v>
      </c>
      <c r="C343" s="1" t="n">
        <v>19990801</v>
      </c>
      <c r="D343" s="1" t="n">
        <v>20091031</v>
      </c>
      <c r="E343" s="1" t="s">
        <v>5</v>
      </c>
      <c r="F343" s="1" t="n">
        <v>0</v>
      </c>
      <c r="G343" s="1" t="s">
        <v>72</v>
      </c>
      <c r="H343" s="1" t="s">
        <v>6</v>
      </c>
      <c r="I343" s="1" t="s">
        <v>176</v>
      </c>
      <c r="J343" s="28" t="n">
        <f aca="false">DATE(LEFT(B343,4),RIGHT(LEFT(B343,6),2),RIGHT(B343,2))</f>
        <v>36373</v>
      </c>
      <c r="K343" s="28" t="n">
        <f aca="false">DATE(LEFT(C343,4),RIGHT(LEFT(C343,6),2),RIGHT(C343,2))</f>
        <v>36373</v>
      </c>
      <c r="L343" s="29" t="n">
        <f aca="false">DATE(LEFT(D343,4),RIGHT(LEFT(D343,6),2),RIGHT(D343,2))</f>
        <v>40117</v>
      </c>
      <c r="M343" s="30" t="n">
        <f aca="false">VLOOKUP(H343,Fuel!$G$24:$I$35,3,FALSE())*(IF(L343&lt;$B$2,0,1))</f>
        <v>1</v>
      </c>
      <c r="N343" s="31" t="n">
        <f aca="false">VLOOKUP(I343,Fuel!$B$24:$D$43,3,FALSE())</f>
        <v>0.0467</v>
      </c>
      <c r="O343" s="32" t="n">
        <f aca="false">M343*F343*(1+N343)</f>
        <v>0</v>
      </c>
      <c r="P343" s="33" t="n">
        <f aca="false">IF(VLOOKUP(H343,Fuel!$G$24:$I833,2,FALSE())="AB",O343/ABHEAT/28.174,O343/SASKHEAT/28.174)</f>
        <v>0</v>
      </c>
      <c r="Q343" s="34" t="n">
        <f aca="false">M343*F343*N343</f>
        <v>0</v>
      </c>
      <c r="R343" s="35" t="n">
        <f aca="false">IF(VLOOKUP(H343,Fuel!$G$24:$I699,2,FALSE())="AB",Q343/ABHEAT/28.174,Q343/SASKHEAT/28.174)</f>
        <v>0</v>
      </c>
    </row>
    <row r="344" customFormat="false" ht="12.75" hidden="false" customHeight="false" outlineLevel="0" collapsed="false">
      <c r="A344" s="1" t="s">
        <v>345</v>
      </c>
      <c r="B344" s="1" t="n">
        <v>19980227</v>
      </c>
      <c r="C344" s="1" t="n">
        <v>19980301</v>
      </c>
      <c r="D344" s="1" t="n">
        <v>20091031</v>
      </c>
      <c r="E344" s="1" t="s">
        <v>5</v>
      </c>
      <c r="F344" s="1" t="n">
        <v>1258</v>
      </c>
      <c r="G344" s="1" t="s">
        <v>72</v>
      </c>
      <c r="H344" s="1" t="s">
        <v>6</v>
      </c>
      <c r="I344" s="1" t="s">
        <v>176</v>
      </c>
      <c r="J344" s="28" t="n">
        <f aca="false">DATE(LEFT(B344,4),RIGHT(LEFT(B344,6),2),RIGHT(B344,2))</f>
        <v>35853</v>
      </c>
      <c r="K344" s="28" t="n">
        <f aca="false">DATE(LEFT(C344,4),RIGHT(LEFT(C344,6),2),RIGHT(C344,2))</f>
        <v>35855</v>
      </c>
      <c r="L344" s="29" t="n">
        <f aca="false">DATE(LEFT(D344,4),RIGHT(LEFT(D344,6),2),RIGHT(D344,2))</f>
        <v>40117</v>
      </c>
      <c r="M344" s="30" t="n">
        <f aca="false">VLOOKUP(H344,Fuel!$G$24:$I$35,3,FALSE())*(IF(L344&lt;$B$2,0,1))</f>
        <v>1</v>
      </c>
      <c r="N344" s="31" t="n">
        <f aca="false">VLOOKUP(I344,Fuel!$B$24:$D$43,3,FALSE())</f>
        <v>0.0467</v>
      </c>
      <c r="O344" s="32" t="n">
        <f aca="false">M344*F344*(1+N344)</f>
        <v>1316.7486</v>
      </c>
      <c r="P344" s="33" t="n">
        <f aca="false">IF(VLOOKUP(H344,Fuel!$G$24:$I756,2,FALSE())="AB",O344/ABHEAT/28.174,O344/SASKHEAT/28.174)</f>
        <v>1.23347329042949</v>
      </c>
      <c r="Q344" s="34" t="n">
        <f aca="false">M344*F344*N344</f>
        <v>58.7486</v>
      </c>
      <c r="R344" s="35" t="n">
        <f aca="false">IF(VLOOKUP(H344,Fuel!$G$24:$I701,2,FALSE())="AB",Q344/ABHEAT/28.174,Q344/SASKHEAT/28.174)</f>
        <v>0.0550331543546932</v>
      </c>
    </row>
    <row r="345" customFormat="false" ht="12.75" hidden="false" customHeight="false" outlineLevel="0" collapsed="false">
      <c r="A345" s="1" t="s">
        <v>54</v>
      </c>
      <c r="B345" s="1" t="n">
        <v>19931101</v>
      </c>
      <c r="C345" s="1" t="n">
        <v>19931101</v>
      </c>
      <c r="D345" s="1" t="n">
        <v>20091031</v>
      </c>
      <c r="E345" s="1" t="s">
        <v>5</v>
      </c>
      <c r="F345" s="1" t="n">
        <v>15988</v>
      </c>
      <c r="G345" s="1" t="s">
        <v>424</v>
      </c>
      <c r="H345" s="1" t="s">
        <v>6</v>
      </c>
      <c r="I345" s="1" t="s">
        <v>176</v>
      </c>
      <c r="J345" s="28" t="n">
        <f aca="false">DATE(LEFT(B345,4),RIGHT(LEFT(B345,6),2),RIGHT(B345,2))</f>
        <v>34274</v>
      </c>
      <c r="K345" s="28" t="n">
        <f aca="false">DATE(LEFT(C345,4),RIGHT(LEFT(C345,6),2),RIGHT(C345,2))</f>
        <v>34274</v>
      </c>
      <c r="L345" s="29" t="n">
        <f aca="false">DATE(LEFT(D345,4),RIGHT(LEFT(D345,6),2),RIGHT(D345,2))</f>
        <v>40117</v>
      </c>
      <c r="M345" s="30" t="n">
        <f aca="false">VLOOKUP(H345,Fuel!$G$24:$I$35,3,FALSE())*(IF(L345&lt;$B$2,0,1))</f>
        <v>1</v>
      </c>
      <c r="N345" s="31" t="n">
        <f aca="false">VLOOKUP(I345,Fuel!$B$24:$D$43,3,FALSE())</f>
        <v>0.0467</v>
      </c>
      <c r="O345" s="32" t="n">
        <f aca="false">M345*F345*(1+N345)</f>
        <v>16734.6396</v>
      </c>
      <c r="P345" s="33" t="n">
        <f aca="false">IF(VLOOKUP(H345,Fuel!$G$24:$I527,2,FALSE())="AB",O345/ABHEAT/28.174,O345/SASKHEAT/28.174)</f>
        <v>15.6762885273345</v>
      </c>
      <c r="Q345" s="34" t="n">
        <f aca="false">M345*F345*N345</f>
        <v>746.6396</v>
      </c>
      <c r="R345" s="35" t="n">
        <f aca="false">IF(VLOOKUP(H345,Fuel!$G$24:$I704,2,FALSE())="AB",Q345/ABHEAT/28.174,Q345/SASKHEAT/28.174)</f>
        <v>0.699419770924352</v>
      </c>
    </row>
    <row r="346" customFormat="false" ht="12.75" hidden="false" customHeight="false" outlineLevel="0" collapsed="false">
      <c r="A346" s="1" t="s">
        <v>184</v>
      </c>
      <c r="B346" s="1" t="n">
        <v>20000628</v>
      </c>
      <c r="C346" s="1" t="n">
        <v>20000701</v>
      </c>
      <c r="D346" s="1" t="n">
        <v>20091031</v>
      </c>
      <c r="E346" s="1" t="s">
        <v>5</v>
      </c>
      <c r="F346" s="1" t="n">
        <v>839</v>
      </c>
      <c r="G346" s="1" t="s">
        <v>425</v>
      </c>
      <c r="H346" s="1" t="s">
        <v>6</v>
      </c>
      <c r="I346" s="1" t="s">
        <v>176</v>
      </c>
      <c r="J346" s="28" t="n">
        <f aca="false">DATE(LEFT(B346,4),RIGHT(LEFT(B346,6),2),RIGHT(B346,2))</f>
        <v>36705</v>
      </c>
      <c r="K346" s="28" t="n">
        <f aca="false">DATE(LEFT(C346,4),RIGHT(LEFT(C346,6),2),RIGHT(C346,2))</f>
        <v>36708</v>
      </c>
      <c r="L346" s="29" t="n">
        <f aca="false">DATE(LEFT(D346,4),RIGHT(LEFT(D346,6),2),RIGHT(D346,2))</f>
        <v>40117</v>
      </c>
      <c r="M346" s="30" t="n">
        <f aca="false">VLOOKUP(H346,Fuel!$G$24:$I$35,3,FALSE())*(IF(L346&lt;$B$2,0,1))</f>
        <v>1</v>
      </c>
      <c r="N346" s="31" t="n">
        <f aca="false">VLOOKUP(I346,Fuel!$B$24:$D$43,3,FALSE())</f>
        <v>0.0467</v>
      </c>
      <c r="O346" s="32" t="n">
        <f aca="false">M346*F346*(1+N346)</f>
        <v>878.1813</v>
      </c>
      <c r="P346" s="33" t="n">
        <f aca="false">IF(VLOOKUP(H346,Fuel!$G$24:$I536,2,FALSE())="AB",O346/ABHEAT/28.174,O346/SASKHEAT/28.174)</f>
        <v>0.822642361423168</v>
      </c>
      <c r="Q346" s="34" t="n">
        <f aca="false">M346*F346*N346</f>
        <v>39.1813</v>
      </c>
      <c r="R346" s="35" t="n">
        <f aca="false">IF(VLOOKUP(H346,Fuel!$G$24:$I741,2,FALSE())="AB",Q346/ABHEAT/28.174,Q346/SASKHEAT/28.174)</f>
        <v>0.0367033517516595</v>
      </c>
    </row>
    <row r="347" customFormat="false" ht="12.75" hidden="false" customHeight="false" outlineLevel="0" collapsed="false">
      <c r="A347" s="1" t="s">
        <v>89</v>
      </c>
      <c r="B347" s="1" t="n">
        <v>19990801</v>
      </c>
      <c r="C347" s="1" t="n">
        <v>19991101</v>
      </c>
      <c r="D347" s="1" t="n">
        <v>20091031</v>
      </c>
      <c r="E347" s="1" t="s">
        <v>5</v>
      </c>
      <c r="F347" s="1" t="n">
        <v>21372</v>
      </c>
      <c r="G347" s="1" t="s">
        <v>426</v>
      </c>
      <c r="H347" s="1" t="s">
        <v>6</v>
      </c>
      <c r="I347" s="1" t="s">
        <v>77</v>
      </c>
      <c r="J347" s="28" t="n">
        <f aca="false">DATE(LEFT(B347,4),RIGHT(LEFT(B347,6),2),RIGHT(B347,2))</f>
        <v>36373</v>
      </c>
      <c r="K347" s="28" t="n">
        <f aca="false">DATE(LEFT(C347,4),RIGHT(LEFT(C347,6),2),RIGHT(C347,2))</f>
        <v>36465</v>
      </c>
      <c r="L347" s="29" t="n">
        <f aca="false">DATE(LEFT(D347,4),RIGHT(LEFT(D347,6),2),RIGHT(D347,2))</f>
        <v>40117</v>
      </c>
      <c r="M347" s="30" t="n">
        <f aca="false">VLOOKUP(H347,Fuel!$G$24:$I$35,3,FALSE())*(IF(L347&lt;$B$2,0,1))</f>
        <v>1</v>
      </c>
      <c r="N347" s="31" t="n">
        <f aca="false">VLOOKUP(I347,Fuel!$B$24:$D$43,3,FALSE())</f>
        <v>0.0394</v>
      </c>
      <c r="O347" s="32" t="n">
        <f aca="false">M347*F347*(1+N347)</f>
        <v>22214.0568</v>
      </c>
      <c r="P347" s="33" t="n">
        <f aca="false">IF(VLOOKUP(H347,Fuel!$G$24:$I808,2,FALSE())="AB",O347/ABHEAT/28.174,O347/SASKHEAT/28.174)</f>
        <v>20.8091702052189</v>
      </c>
      <c r="Q347" s="34" t="n">
        <f aca="false">M347*F347*N347</f>
        <v>842.0568</v>
      </c>
      <c r="R347" s="35" t="n">
        <f aca="false">IF(VLOOKUP(H347,Fuel!$G$24:$I756,2,FALSE())="AB",Q347/ABHEAT/28.174,Q347/SASKHEAT/28.174)</f>
        <v>0.788802488056209</v>
      </c>
    </row>
    <row r="348" customFormat="false" ht="12.75" hidden="false" customHeight="false" outlineLevel="0" collapsed="false">
      <c r="A348" s="1" t="s">
        <v>63</v>
      </c>
      <c r="B348" s="1" t="n">
        <v>19991209</v>
      </c>
      <c r="C348" s="1" t="n">
        <v>20000101</v>
      </c>
      <c r="D348" s="1" t="n">
        <v>20091031</v>
      </c>
      <c r="E348" s="1" t="s">
        <v>5</v>
      </c>
      <c r="F348" s="1" t="n">
        <v>0</v>
      </c>
      <c r="G348" s="1" t="s">
        <v>72</v>
      </c>
      <c r="H348" s="1" t="s">
        <v>6</v>
      </c>
      <c r="I348" s="1" t="s">
        <v>73</v>
      </c>
      <c r="J348" s="28" t="n">
        <f aca="false">DATE(LEFT(B348,4),RIGHT(LEFT(B348,6),2),RIGHT(B348,2))</f>
        <v>36503</v>
      </c>
      <c r="K348" s="28" t="n">
        <f aca="false">DATE(LEFT(C348,4),RIGHT(LEFT(C348,6),2),RIGHT(C348,2))</f>
        <v>36526</v>
      </c>
      <c r="L348" s="29" t="n">
        <f aca="false">DATE(LEFT(D348,4),RIGHT(LEFT(D348,6),2),RIGHT(D348,2))</f>
        <v>40117</v>
      </c>
      <c r="M348" s="30" t="n">
        <f aca="false">VLOOKUP(H348,Fuel!$G$24:$I$35,3,FALSE())*(IF(L348&lt;$B$2,0,1))</f>
        <v>1</v>
      </c>
      <c r="N348" s="31" t="n">
        <f aca="false">VLOOKUP(I348,Fuel!$B$24:$D$43,3,FALSE())</f>
        <v>0.0168</v>
      </c>
      <c r="O348" s="32" t="n">
        <f aca="false">M348*F348*(1+N348)</f>
        <v>0</v>
      </c>
      <c r="P348" s="33" t="n">
        <f aca="false">IF(VLOOKUP(H348,Fuel!$G$24:$I816,2,FALSE())="AB",O348/ABHEAT/28.174,O348/SASKHEAT/28.174)</f>
        <v>0</v>
      </c>
      <c r="Q348" s="34" t="n">
        <f aca="false">M348*F348*N348</f>
        <v>0</v>
      </c>
      <c r="R348" s="35" t="n">
        <f aca="false">IF(VLOOKUP(H348,Fuel!$G$24:$I780,2,FALSE())="AB",Q348/ABHEAT/28.174,Q348/SASKHEAT/28.174)</f>
        <v>0</v>
      </c>
    </row>
    <row r="349" customFormat="false" ht="12.75" hidden="false" customHeight="false" outlineLevel="0" collapsed="false">
      <c r="A349" s="1" t="s">
        <v>58</v>
      </c>
      <c r="B349" s="1" t="n">
        <v>19951024</v>
      </c>
      <c r="C349" s="1" t="n">
        <v>19951101</v>
      </c>
      <c r="D349" s="1" t="n">
        <v>20091031</v>
      </c>
      <c r="E349" s="1" t="s">
        <v>5</v>
      </c>
      <c r="F349" s="1" t="n">
        <v>0</v>
      </c>
      <c r="G349" s="1" t="s">
        <v>72</v>
      </c>
      <c r="H349" s="1" t="s">
        <v>6</v>
      </c>
      <c r="I349" s="1" t="s">
        <v>176</v>
      </c>
      <c r="J349" s="28" t="n">
        <f aca="false">DATE(LEFT(B349,4),RIGHT(LEFT(B349,6),2),RIGHT(B349,2))</f>
        <v>34996</v>
      </c>
      <c r="K349" s="28" t="n">
        <f aca="false">DATE(LEFT(C349,4),RIGHT(LEFT(C349,6),2),RIGHT(C349,2))</f>
        <v>35004</v>
      </c>
      <c r="L349" s="29" t="n">
        <f aca="false">DATE(LEFT(D349,4),RIGHT(LEFT(D349,6),2),RIGHT(D349,2))</f>
        <v>40117</v>
      </c>
      <c r="M349" s="30" t="n">
        <f aca="false">VLOOKUP(H349,Fuel!$G$24:$I$35,3,FALSE())*(IF(L349&lt;$B$2,0,1))</f>
        <v>1</v>
      </c>
      <c r="N349" s="31" t="n">
        <f aca="false">VLOOKUP(I349,Fuel!$B$24:$D$43,3,FALSE())</f>
        <v>0.0467</v>
      </c>
      <c r="O349" s="32" t="n">
        <f aca="false">M349*F349*(1+N349)</f>
        <v>0</v>
      </c>
      <c r="P349" s="33" t="n">
        <f aca="false">IF(VLOOKUP(H349,Fuel!$G$24:$I584,2,FALSE())="AB",O349/ABHEAT/28.174,O349/SASKHEAT/28.174)</f>
        <v>0</v>
      </c>
      <c r="Q349" s="34" t="n">
        <f aca="false">M349*F349*N349</f>
        <v>0</v>
      </c>
      <c r="R349" s="35" t="n">
        <f aca="false">IF(VLOOKUP(H349,Fuel!$G$24:$I801,2,FALSE())="AB",Q349/ABHEAT/28.174,Q349/SASKHEAT/28.174)</f>
        <v>0</v>
      </c>
    </row>
    <row r="350" customFormat="false" ht="12.75" hidden="false" customHeight="false" outlineLevel="0" collapsed="false">
      <c r="A350" s="1" t="s">
        <v>427</v>
      </c>
      <c r="B350" s="1" t="n">
        <v>19981101</v>
      </c>
      <c r="C350" s="1" t="n">
        <v>19991101</v>
      </c>
      <c r="D350" s="1" t="n">
        <v>20091031</v>
      </c>
      <c r="E350" s="1" t="s">
        <v>5</v>
      </c>
      <c r="F350" s="1" t="n">
        <v>6532</v>
      </c>
      <c r="G350" s="1" t="s">
        <v>428</v>
      </c>
      <c r="H350" s="1" t="s">
        <v>6</v>
      </c>
      <c r="I350" s="1" t="s">
        <v>73</v>
      </c>
      <c r="J350" s="28" t="n">
        <f aca="false">DATE(LEFT(B350,4),RIGHT(LEFT(B350,6),2),RIGHT(B350,2))</f>
        <v>36100</v>
      </c>
      <c r="K350" s="28" t="n">
        <f aca="false">DATE(LEFT(C350,4),RIGHT(LEFT(C350,6),2),RIGHT(C350,2))</f>
        <v>36465</v>
      </c>
      <c r="L350" s="29" t="n">
        <f aca="false">DATE(LEFT(D350,4),RIGHT(LEFT(D350,6),2),RIGHT(D350,2))</f>
        <v>40117</v>
      </c>
      <c r="M350" s="30" t="n">
        <f aca="false">VLOOKUP(H350,Fuel!$G$24:$I$35,3,FALSE())*(IF(L350&lt;$B$2,0,1))</f>
        <v>1</v>
      </c>
      <c r="N350" s="31" t="n">
        <f aca="false">VLOOKUP(I350,Fuel!$B$24:$D$43,3,FALSE())</f>
        <v>0.0168</v>
      </c>
      <c r="O350" s="32" t="n">
        <f aca="false">M350*F350*(1+N350)</f>
        <v>6641.7376</v>
      </c>
      <c r="P350" s="33" t="n">
        <f aca="false">IF(VLOOKUP(H350,Fuel!$G$24:$I710,2,FALSE())="AB",O350/ABHEAT/28.174,O350/SASKHEAT/28.174)</f>
        <v>6.22169329182601</v>
      </c>
      <c r="Q350" s="34" t="n">
        <f aca="false">M350*F350*N350</f>
        <v>109.7376</v>
      </c>
      <c r="R350" s="35" t="n">
        <f aca="false">IF(VLOOKUP(H350,Fuel!$G$24:$I807,2,FALSE())="AB",Q350/ABHEAT/28.174,Q350/SASKHEAT/28.174)</f>
        <v>0.10279745014032</v>
      </c>
    </row>
    <row r="351" customFormat="false" ht="12.75" hidden="false" customHeight="false" outlineLevel="0" collapsed="false">
      <c r="A351" s="1" t="s">
        <v>8</v>
      </c>
      <c r="B351" s="1" t="n">
        <v>19881201</v>
      </c>
      <c r="C351" s="1" t="n">
        <v>19891201</v>
      </c>
      <c r="D351" s="1" t="n">
        <v>20091130</v>
      </c>
      <c r="E351" s="1" t="s">
        <v>5</v>
      </c>
      <c r="F351" s="1" t="n">
        <v>6089</v>
      </c>
      <c r="G351" s="1" t="s">
        <v>358</v>
      </c>
      <c r="H351" s="1" t="s">
        <v>6</v>
      </c>
      <c r="I351" s="1" t="s">
        <v>9</v>
      </c>
      <c r="J351" s="28" t="n">
        <f aca="false">DATE(LEFT(B351,4),RIGHT(LEFT(B351,6),2),RIGHT(B351,2))</f>
        <v>32478</v>
      </c>
      <c r="K351" s="28" t="n">
        <f aca="false">DATE(LEFT(C351,4),RIGHT(LEFT(C351,6),2),RIGHT(C351,2))</f>
        <v>32843</v>
      </c>
      <c r="L351" s="29" t="n">
        <f aca="false">DATE(LEFT(D351,4),RIGHT(LEFT(D351,6),2),RIGHT(D351,2))</f>
        <v>40147</v>
      </c>
      <c r="M351" s="30" t="n">
        <f aca="false">VLOOKUP(H351,Fuel!$G$24:$I$35,3,FALSE())*(IF(L351&lt;$B$2,0,1))</f>
        <v>1</v>
      </c>
      <c r="N351" s="31" t="n">
        <f aca="false">VLOOKUP(I351,Fuel!$B$24:$D$43,3,FALSE())</f>
        <v>0.0357</v>
      </c>
      <c r="O351" s="32" t="n">
        <f aca="false">M351*F351*(1+N351)</f>
        <v>6306.3773</v>
      </c>
      <c r="P351" s="33" t="n">
        <f aca="false">IF(VLOOKUP(H351,Fuel!$G$24:$I624,2,FALSE())="AB",O351/ABHEAT/28.174,O351/SASKHEAT/28.174)</f>
        <v>5.90754222857793</v>
      </c>
      <c r="Q351" s="34" t="n">
        <f aca="false">M351*F351*N351</f>
        <v>217.3773</v>
      </c>
      <c r="R351" s="35" t="n">
        <f aca="false">IF(VLOOKUP(H351,Fuel!$G$24:$I497,2,FALSE())="AB",Q351/ABHEAT/28.174,Q351/SASKHEAT/28.174)</f>
        <v>0.203629678053715</v>
      </c>
    </row>
    <row r="352" customFormat="false" ht="12.75" hidden="false" customHeight="false" outlineLevel="0" collapsed="false">
      <c r="A352" s="1" t="s">
        <v>107</v>
      </c>
      <c r="B352" s="1" t="n">
        <v>19941122</v>
      </c>
      <c r="C352" s="1" t="n">
        <v>19951101</v>
      </c>
      <c r="D352" s="1" t="n">
        <v>20101031</v>
      </c>
      <c r="E352" s="1" t="s">
        <v>5</v>
      </c>
      <c r="F352" s="1" t="n">
        <v>19692</v>
      </c>
      <c r="G352" s="1" t="s">
        <v>429</v>
      </c>
      <c r="H352" s="1" t="s">
        <v>6</v>
      </c>
      <c r="I352" s="1" t="s">
        <v>36</v>
      </c>
      <c r="J352" s="28" t="n">
        <f aca="false">DATE(LEFT(B352,4),RIGHT(LEFT(B352,6),2),RIGHT(B352,2))</f>
        <v>34660</v>
      </c>
      <c r="K352" s="28" t="n">
        <f aca="false">DATE(LEFT(C352,4),RIGHT(LEFT(C352,6),2),RIGHT(C352,2))</f>
        <v>35004</v>
      </c>
      <c r="L352" s="29" t="n">
        <f aca="false">DATE(LEFT(D352,4),RIGHT(LEFT(D352,6),2),RIGHT(D352,2))</f>
        <v>40482</v>
      </c>
      <c r="M352" s="30" t="n">
        <f aca="false">VLOOKUP(H352,Fuel!$G$24:$I$35,3,FALSE())*(IF(L352&lt;$B$2,0,1))</f>
        <v>1</v>
      </c>
      <c r="N352" s="31" t="n">
        <f aca="false">VLOOKUP(I352,Fuel!$B$24:$D$43,3,FALSE())</f>
        <v>0.0451</v>
      </c>
      <c r="O352" s="32" t="n">
        <f aca="false">M352*F352*(1+N352)</f>
        <v>20580.1092</v>
      </c>
      <c r="P352" s="33" t="n">
        <f aca="false">IF(VLOOKUP(H352,Fuel!$G$24:$I828,2,FALSE())="AB",O352/ABHEAT/28.174,O352/SASKHEAT/28.174)</f>
        <v>19.2785585739923</v>
      </c>
      <c r="Q352" s="34" t="n">
        <f aca="false">M352*F352*N352</f>
        <v>888.1092</v>
      </c>
      <c r="R352" s="35" t="n">
        <f aca="false">IF(VLOOKUP(H352,Fuel!$G$24:$I571,2,FALSE())="AB",Q352/ABHEAT/28.174,Q352/SASKHEAT/28.174)</f>
        <v>0.831942389902451</v>
      </c>
    </row>
    <row r="353" customFormat="false" ht="12.75" hidden="false" customHeight="false" outlineLevel="0" collapsed="false">
      <c r="A353" s="1" t="s">
        <v>319</v>
      </c>
      <c r="B353" s="1" t="n">
        <v>19951219</v>
      </c>
      <c r="C353" s="1" t="n">
        <v>19960401</v>
      </c>
      <c r="D353" s="1" t="n">
        <v>20101031</v>
      </c>
      <c r="E353" s="1" t="s">
        <v>5</v>
      </c>
      <c r="F353" s="1" t="n">
        <v>22990</v>
      </c>
      <c r="G353" s="1" t="s">
        <v>430</v>
      </c>
      <c r="H353" s="1" t="s">
        <v>6</v>
      </c>
      <c r="I353" s="1" t="s">
        <v>176</v>
      </c>
      <c r="J353" s="28" t="n">
        <f aca="false">DATE(LEFT(B353,4),RIGHT(LEFT(B353,6),2),RIGHT(B353,2))</f>
        <v>35052</v>
      </c>
      <c r="K353" s="28" t="n">
        <f aca="false">DATE(LEFT(C353,4),RIGHT(LEFT(C353,6),2),RIGHT(C353,2))</f>
        <v>35156</v>
      </c>
      <c r="L353" s="29" t="n">
        <f aca="false">DATE(LEFT(D353,4),RIGHT(LEFT(D353,6),2),RIGHT(D353,2))</f>
        <v>40482</v>
      </c>
      <c r="M353" s="30" t="n">
        <f aca="false">VLOOKUP(H353,Fuel!$G$24:$I$35,3,FALSE())*(IF(L353&lt;$B$2,0,1))</f>
        <v>1</v>
      </c>
      <c r="N353" s="31" t="n">
        <f aca="false">VLOOKUP(I353,Fuel!$B$24:$D$43,3,FALSE())</f>
        <v>0.0467</v>
      </c>
      <c r="O353" s="32" t="n">
        <f aca="false">M353*F353*(1+N353)</f>
        <v>24063.633</v>
      </c>
      <c r="P353" s="33" t="n">
        <f aca="false">IF(VLOOKUP(H353,Fuel!$G$24:$I665,2,FALSE())="AB",O353/ABHEAT/28.174,O353/SASKHEAT/28.174)</f>
        <v>22.5417734077695</v>
      </c>
      <c r="Q353" s="34" t="n">
        <f aca="false">M353*F353*N353</f>
        <v>1073.633</v>
      </c>
      <c r="R353" s="35" t="n">
        <f aca="false">IF(VLOOKUP(H353,Fuel!$G$24:$I763,2,FALSE())="AB",Q353/ABHEAT/28.174,Q353/SASKHEAT/28.174)</f>
        <v>1.0057330831593</v>
      </c>
    </row>
    <row r="354" customFormat="false" ht="12.75" hidden="false" customHeight="false" outlineLevel="0" collapsed="false">
      <c r="A354" s="1" t="s">
        <v>63</v>
      </c>
      <c r="B354" s="1" t="n">
        <v>19881227</v>
      </c>
      <c r="C354" s="1" t="n">
        <v>19901001</v>
      </c>
      <c r="D354" s="1" t="n">
        <v>20101031</v>
      </c>
      <c r="E354" s="1" t="s">
        <v>5</v>
      </c>
      <c r="F354" s="1" t="n">
        <v>54004</v>
      </c>
      <c r="G354" s="1" t="s">
        <v>431</v>
      </c>
      <c r="H354" s="1" t="s">
        <v>6</v>
      </c>
      <c r="I354" s="1" t="s">
        <v>176</v>
      </c>
      <c r="J354" s="28" t="n">
        <f aca="false">DATE(LEFT(B354,4),RIGHT(LEFT(B354,6),2),RIGHT(B354,2))</f>
        <v>32504</v>
      </c>
      <c r="K354" s="28" t="n">
        <f aca="false">DATE(LEFT(C354,4),RIGHT(LEFT(C354,6),2),RIGHT(C354,2))</f>
        <v>33147</v>
      </c>
      <c r="L354" s="29" t="n">
        <f aca="false">DATE(LEFT(D354,4),RIGHT(LEFT(D354,6),2),RIGHT(D354,2))</f>
        <v>40482</v>
      </c>
      <c r="M354" s="30" t="n">
        <f aca="false">VLOOKUP(H354,Fuel!$G$24:$I$35,3,FALSE())*(IF(L354&lt;$B$2,0,1))</f>
        <v>1</v>
      </c>
      <c r="N354" s="31" t="n">
        <f aca="false">VLOOKUP(I354,Fuel!$B$24:$D$43,3,FALSE())</f>
        <v>0.0467</v>
      </c>
      <c r="O354" s="32" t="n">
        <f aca="false">M354*F354*(1+N354)</f>
        <v>56525.9868</v>
      </c>
      <c r="P354" s="33" t="n">
        <f aca="false">IF(VLOOKUP(H354,Fuel!$G$24:$I865,2,FALSE())="AB",O354/ABHEAT/28.174,O354/SASKHEAT/28.174)</f>
        <v>52.9511061815218</v>
      </c>
      <c r="Q354" s="34" t="n">
        <f aca="false">M354*F354*N354</f>
        <v>2521.9868</v>
      </c>
      <c r="R354" s="35" t="n">
        <f aca="false">IF(VLOOKUP(H354,Fuel!$G$24:$I768,2,FALSE())="AB",Q354/ABHEAT/28.174,Q354/SASKHEAT/28.174)</f>
        <v>2.36248844814853</v>
      </c>
    </row>
    <row r="355" customFormat="false" ht="12.75" hidden="false" customHeight="false" outlineLevel="0" collapsed="false">
      <c r="A355" s="1" t="s">
        <v>432</v>
      </c>
      <c r="B355" s="1" t="n">
        <v>20000107</v>
      </c>
      <c r="C355" s="1" t="n">
        <v>20001101</v>
      </c>
      <c r="D355" s="1" t="n">
        <v>20101031</v>
      </c>
      <c r="E355" s="1" t="s">
        <v>5</v>
      </c>
      <c r="F355" s="1" t="n">
        <v>46403</v>
      </c>
      <c r="G355" s="1" t="s">
        <v>433</v>
      </c>
      <c r="H355" s="1" t="s">
        <v>77</v>
      </c>
      <c r="I355" s="1" t="s">
        <v>207</v>
      </c>
      <c r="J355" s="28" t="n">
        <f aca="false">DATE(LEFT(B355,4),RIGHT(LEFT(B355,6),2),RIGHT(B355,2))</f>
        <v>36532</v>
      </c>
      <c r="K355" s="28" t="n">
        <f aca="false">DATE(LEFT(C355,4),RIGHT(LEFT(C355,6),2),RIGHT(C355,2))</f>
        <v>36831</v>
      </c>
      <c r="L355" s="29" t="n">
        <f aca="false">DATE(LEFT(D355,4),RIGHT(LEFT(D355,6),2),RIGHT(D355,2))</f>
        <v>40482</v>
      </c>
      <c r="M355" s="30" t="n">
        <f aca="false">VLOOKUP(H355,Fuel!$G$24:$I$35,3,FALSE())*(IF(L355&lt;$B$2,0,1))</f>
        <v>0</v>
      </c>
      <c r="N355" s="31" t="n">
        <f aca="false">VLOOKUP(I355,Fuel!$B$24:$D$43,3,FALSE())</f>
        <v>0.0524</v>
      </c>
      <c r="O355" s="32" t="n">
        <f aca="false">M355*F355*(1+N355)</f>
        <v>0</v>
      </c>
      <c r="P355" s="33" t="n">
        <f aca="false">IF(VLOOKUP(H355,Fuel!$G$24:$I652,2,FALSE())="AB",O355/ABHEAT/28.174,O355/SASKHEAT/28.174)</f>
        <v>0</v>
      </c>
      <c r="Q355" s="34" t="n">
        <f aca="false">M355*F355*N355</f>
        <v>0</v>
      </c>
      <c r="R355" s="35" t="n">
        <f aca="false">IF(VLOOKUP(H355,Fuel!$G$24:$I794,2,FALSE())="AB",Q355/ABHEAT/28.174,Q355/SASKHEAT/28.174)</f>
        <v>0</v>
      </c>
    </row>
    <row r="356" customFormat="false" ht="12.75" hidden="false" customHeight="false" outlineLevel="0" collapsed="false">
      <c r="A356" s="1" t="s">
        <v>163</v>
      </c>
      <c r="B356" s="1" t="n">
        <v>19881228</v>
      </c>
      <c r="C356" s="1" t="n">
        <v>19911101</v>
      </c>
      <c r="D356" s="1" t="n">
        <v>20110430</v>
      </c>
      <c r="E356" s="1" t="s">
        <v>5</v>
      </c>
      <c r="F356" s="1" t="n">
        <v>27002</v>
      </c>
      <c r="G356" s="1" t="s">
        <v>196</v>
      </c>
      <c r="H356" s="1" t="s">
        <v>6</v>
      </c>
      <c r="I356" s="1" t="s">
        <v>176</v>
      </c>
      <c r="J356" s="28" t="n">
        <f aca="false">DATE(LEFT(B356,4),RIGHT(LEFT(B356,6),2),RIGHT(B356,2))</f>
        <v>32505</v>
      </c>
      <c r="K356" s="28" t="n">
        <f aca="false">DATE(LEFT(C356,4),RIGHT(LEFT(C356,6),2),RIGHT(C356,2))</f>
        <v>33543</v>
      </c>
      <c r="L356" s="29" t="n">
        <f aca="false">DATE(LEFT(D356,4),RIGHT(LEFT(D356,6),2),RIGHT(D356,2))</f>
        <v>40663</v>
      </c>
      <c r="M356" s="30" t="n">
        <f aca="false">VLOOKUP(H356,Fuel!$G$24:$I$35,3,FALSE())*(IF(L356&lt;$B$2,0,1))</f>
        <v>1</v>
      </c>
      <c r="N356" s="31" t="n">
        <f aca="false">VLOOKUP(I356,Fuel!$B$24:$D$43,3,FALSE())</f>
        <v>0.0467</v>
      </c>
      <c r="O356" s="32" t="n">
        <f aca="false">M356*F356*(1+N356)</f>
        <v>28262.9934</v>
      </c>
      <c r="P356" s="33" t="n">
        <f aca="false">IF(VLOOKUP(H356,Fuel!$G$24:$I703,2,FALSE())="AB",O356/ABHEAT/28.174,O356/SASKHEAT/28.174)</f>
        <v>26.4755530907609</v>
      </c>
      <c r="Q356" s="34" t="n">
        <f aca="false">M356*F356*N356</f>
        <v>1260.9934</v>
      </c>
      <c r="R356" s="35" t="n">
        <f aca="false">IF(VLOOKUP(H356,Fuel!$G$24:$I827,2,FALSE())="AB",Q356/ABHEAT/28.174,Q356/SASKHEAT/28.174)</f>
        <v>1.18124422407427</v>
      </c>
    </row>
    <row r="357" customFormat="false" ht="12.75" hidden="false" customHeight="false" outlineLevel="0" collapsed="false">
      <c r="A357" s="1" t="s">
        <v>434</v>
      </c>
      <c r="B357" s="1" t="n">
        <v>20000118</v>
      </c>
      <c r="C357" s="1" t="n">
        <v>20000201</v>
      </c>
      <c r="D357" s="1" t="n">
        <v>20111031</v>
      </c>
      <c r="E357" s="1" t="s">
        <v>5</v>
      </c>
      <c r="F357" s="1" t="n">
        <v>6502</v>
      </c>
      <c r="G357" s="1" t="s">
        <v>435</v>
      </c>
      <c r="H357" s="1" t="s">
        <v>6</v>
      </c>
      <c r="I357" s="1" t="s">
        <v>7</v>
      </c>
      <c r="J357" s="28" t="n">
        <f aca="false">DATE(LEFT(B357,4),RIGHT(LEFT(B357,6),2),RIGHT(B357,2))</f>
        <v>36543</v>
      </c>
      <c r="K357" s="28" t="n">
        <f aca="false">DATE(LEFT(C357,4),RIGHT(LEFT(C357,6),2),RIGHT(C357,2))</f>
        <v>36557</v>
      </c>
      <c r="L357" s="29" t="n">
        <f aca="false">DATE(LEFT(D357,4),RIGHT(LEFT(D357,6),2),RIGHT(D357,2))</f>
        <v>40847</v>
      </c>
      <c r="M357" s="30" t="n">
        <f aca="false">VLOOKUP(H357,Fuel!$G$24:$I$35,3,FALSE())*(IF(L357&lt;$B$2,0,1))</f>
        <v>1</v>
      </c>
      <c r="N357" s="31" t="n">
        <f aca="false">VLOOKUP(I357,Fuel!$B$24:$D$43,3,FALSE())</f>
        <v>0.0232</v>
      </c>
      <c r="O357" s="32" t="n">
        <f aca="false">M357*F357*(1+N357)</f>
        <v>6652.8464</v>
      </c>
      <c r="P357" s="33" t="n">
        <f aca="false">IF(VLOOKUP(H357,Fuel!$G$24:$I681,2,FALSE())="AB",O357/ABHEAT/28.174,O357/SASKHEAT/28.174)</f>
        <v>6.23209953648708</v>
      </c>
      <c r="Q357" s="34" t="n">
        <f aca="false">M357*F357*N357</f>
        <v>150.8464</v>
      </c>
      <c r="R357" s="35" t="n">
        <f aca="false">IF(VLOOKUP(H357,Fuel!$G$24:$I548,2,FALSE())="AB",Q357/ABHEAT/28.174,Q357/SASKHEAT/28.174)</f>
        <v>0.141306400749121</v>
      </c>
    </row>
    <row r="358" customFormat="false" ht="12.75" hidden="false" customHeight="false" outlineLevel="0" collapsed="false">
      <c r="A358" s="1" t="s">
        <v>63</v>
      </c>
      <c r="B358" s="1" t="n">
        <v>19901219</v>
      </c>
      <c r="C358" s="1" t="n">
        <v>19911101</v>
      </c>
      <c r="D358" s="1" t="n">
        <v>20111031</v>
      </c>
      <c r="E358" s="1" t="s">
        <v>5</v>
      </c>
      <c r="F358" s="1" t="n">
        <v>27002</v>
      </c>
      <c r="G358" s="1" t="s">
        <v>436</v>
      </c>
      <c r="H358" s="1" t="s">
        <v>6</v>
      </c>
      <c r="I358" s="1" t="s">
        <v>176</v>
      </c>
      <c r="J358" s="28" t="n">
        <f aca="false">DATE(LEFT(B358,4),RIGHT(LEFT(B358,6),2),RIGHT(B358,2))</f>
        <v>33226</v>
      </c>
      <c r="K358" s="28" t="n">
        <f aca="false">DATE(LEFT(C358,4),RIGHT(LEFT(C358,6),2),RIGHT(C358,2))</f>
        <v>33543</v>
      </c>
      <c r="L358" s="29" t="n">
        <f aca="false">DATE(LEFT(D358,4),RIGHT(LEFT(D358,6),2),RIGHT(D358,2))</f>
        <v>40847</v>
      </c>
      <c r="M358" s="30" t="n">
        <f aca="false">VLOOKUP(H358,Fuel!$G$24:$I$35,3,FALSE())*(IF(L358&lt;$B$2,0,1))</f>
        <v>1</v>
      </c>
      <c r="N358" s="31" t="n">
        <f aca="false">VLOOKUP(I358,Fuel!$B$24:$D$43,3,FALSE())</f>
        <v>0.0467</v>
      </c>
      <c r="O358" s="32" t="n">
        <f aca="false">M358*F358*(1+N358)</f>
        <v>28262.9934</v>
      </c>
      <c r="P358" s="33" t="n">
        <f aca="false">IF(VLOOKUP(H358,Fuel!$G$24:$I554,2,FALSE())="AB",O358/ABHEAT/28.174,O358/SASKHEAT/28.174)</f>
        <v>26.4755530907609</v>
      </c>
      <c r="Q358" s="34" t="n">
        <f aca="false">M358*F358*N358</f>
        <v>1260.9934</v>
      </c>
      <c r="R358" s="35" t="n">
        <f aca="false">IF(VLOOKUP(H358,Fuel!$G$24:$I769,2,FALSE())="AB",Q358/ABHEAT/28.174,Q358/SASKHEAT/28.174)</f>
        <v>1.18124422407427</v>
      </c>
    </row>
    <row r="359" customFormat="false" ht="12.75" hidden="false" customHeight="false" outlineLevel="0" collapsed="false">
      <c r="A359" s="1" t="s">
        <v>437</v>
      </c>
      <c r="B359" s="1" t="n">
        <v>19960202</v>
      </c>
      <c r="C359" s="1" t="n">
        <v>19961101</v>
      </c>
      <c r="D359" s="1" t="n">
        <v>20111231</v>
      </c>
      <c r="E359" s="1" t="s">
        <v>5</v>
      </c>
      <c r="F359" s="1" t="n">
        <v>11382</v>
      </c>
      <c r="G359" s="1" t="s">
        <v>438</v>
      </c>
      <c r="H359" s="1" t="s">
        <v>6</v>
      </c>
      <c r="I359" s="1" t="s">
        <v>40</v>
      </c>
      <c r="J359" s="28" t="n">
        <f aca="false">DATE(LEFT(B359,4),RIGHT(LEFT(B359,6),2),RIGHT(B359,2))</f>
        <v>35097</v>
      </c>
      <c r="K359" s="28" t="n">
        <f aca="false">DATE(LEFT(C359,4),RIGHT(LEFT(C359,6),2),RIGHT(C359,2))</f>
        <v>35370</v>
      </c>
      <c r="L359" s="29" t="n">
        <f aca="false">DATE(LEFT(D359,4),RIGHT(LEFT(D359,6),2),RIGHT(D359,2))</f>
        <v>40908</v>
      </c>
      <c r="M359" s="30" t="n">
        <f aca="false">VLOOKUP(H359,Fuel!$G$24:$I$35,3,FALSE())*(IF(L359&lt;$B$2,0,1))</f>
        <v>1</v>
      </c>
      <c r="N359" s="31" t="n">
        <f aca="false">VLOOKUP(I359,Fuel!$B$24:$D$43,3,FALSE())</f>
        <v>0.0451</v>
      </c>
      <c r="O359" s="32" t="n">
        <f aca="false">M359*F359*(1+N359)</f>
        <v>11895.3282</v>
      </c>
      <c r="P359" s="33" t="n">
        <f aca="false">IF(VLOOKUP(H359,Fuel!$G$24:$I528,2,FALSE())="AB",O359/ABHEAT/28.174,O359/SASKHEAT/28.174)</f>
        <v>11.1430303518779</v>
      </c>
      <c r="Q359" s="34" t="n">
        <f aca="false">M359*F359*N359</f>
        <v>513.3282</v>
      </c>
      <c r="R359" s="35" t="n">
        <f aca="false">IF(VLOOKUP(H359,Fuel!$G$24:$I580,2,FALSE())="AB",Q359/ABHEAT/28.174,Q359/SASKHEAT/28.174)</f>
        <v>0.480863715309247</v>
      </c>
    </row>
    <row r="360" customFormat="false" ht="12.75" hidden="false" customHeight="false" outlineLevel="0" collapsed="false">
      <c r="A360" s="1" t="s">
        <v>86</v>
      </c>
      <c r="B360" s="1" t="n">
        <v>19961101</v>
      </c>
      <c r="C360" s="1" t="n">
        <v>19961101</v>
      </c>
      <c r="D360" s="1" t="n">
        <v>20111231</v>
      </c>
      <c r="E360" s="1" t="s">
        <v>5</v>
      </c>
      <c r="F360" s="1" t="n">
        <v>1979</v>
      </c>
      <c r="G360" s="1" t="s">
        <v>439</v>
      </c>
      <c r="H360" s="1" t="s">
        <v>6</v>
      </c>
      <c r="I360" s="1" t="s">
        <v>40</v>
      </c>
      <c r="J360" s="28" t="n">
        <f aca="false">DATE(LEFT(B360,4),RIGHT(LEFT(B360,6),2),RIGHT(B360,2))</f>
        <v>35370</v>
      </c>
      <c r="K360" s="28" t="n">
        <f aca="false">DATE(LEFT(C360,4),RIGHT(LEFT(C360,6),2),RIGHT(C360,2))</f>
        <v>35370</v>
      </c>
      <c r="L360" s="29" t="n">
        <f aca="false">DATE(LEFT(D360,4),RIGHT(LEFT(D360,6),2),RIGHT(D360,2))</f>
        <v>40908</v>
      </c>
      <c r="M360" s="30" t="n">
        <f aca="false">VLOOKUP(H360,Fuel!$G$24:$I$35,3,FALSE())*(IF(L360&lt;$B$2,0,1))</f>
        <v>1</v>
      </c>
      <c r="N360" s="31" t="n">
        <f aca="false">VLOOKUP(I360,Fuel!$B$24:$D$43,3,FALSE())</f>
        <v>0.0451</v>
      </c>
      <c r="O360" s="32" t="n">
        <f aca="false">M360*F360*(1+N360)</f>
        <v>2068.2529</v>
      </c>
      <c r="P360" s="33" t="n">
        <f aca="false">IF(VLOOKUP(H360,Fuel!$G$24:$I775,2,FALSE())="AB",O360/ABHEAT/28.174,O360/SASKHEAT/28.174)</f>
        <v>1.93745010247464</v>
      </c>
      <c r="Q360" s="34" t="n">
        <f aca="false">M360*F360*N360</f>
        <v>89.2529</v>
      </c>
      <c r="R360" s="35" t="n">
        <f aca="false">IF(VLOOKUP(H360,Fuel!$G$24:$I626,2,FALSE())="AB",Q360/ABHEAT/28.174,Q360/SASKHEAT/28.174)</f>
        <v>0.0836082667894043</v>
      </c>
    </row>
    <row r="361" customFormat="false" ht="12.75" hidden="false" customHeight="false" outlineLevel="0" collapsed="false">
      <c r="A361" s="1" t="s">
        <v>63</v>
      </c>
      <c r="B361" s="1" t="n">
        <v>19910819</v>
      </c>
      <c r="C361" s="1" t="n">
        <v>19921101</v>
      </c>
      <c r="D361" s="1" t="n">
        <v>20120430</v>
      </c>
      <c r="E361" s="1" t="s">
        <v>5</v>
      </c>
      <c r="F361" s="1" t="n">
        <v>26952</v>
      </c>
      <c r="G361" s="1" t="s">
        <v>440</v>
      </c>
      <c r="H361" s="1" t="s">
        <v>6</v>
      </c>
      <c r="I361" s="1" t="s">
        <v>62</v>
      </c>
      <c r="J361" s="28" t="n">
        <f aca="false">DATE(LEFT(B361,4),RIGHT(LEFT(B361,6),2),RIGHT(B361,2))</f>
        <v>33469</v>
      </c>
      <c r="K361" s="28" t="n">
        <f aca="false">DATE(LEFT(C361,4),RIGHT(LEFT(C361,6),2),RIGHT(C361,2))</f>
        <v>33909</v>
      </c>
      <c r="L361" s="29" t="n">
        <f aca="false">DATE(LEFT(D361,4),RIGHT(LEFT(D361,6),2),RIGHT(D361,2))</f>
        <v>41029</v>
      </c>
      <c r="M361" s="30" t="n">
        <f aca="false">VLOOKUP(H361,Fuel!$G$24:$I$35,3,FALSE())*(IF(L361&lt;$B$2,0,1))</f>
        <v>1</v>
      </c>
      <c r="N361" s="31" t="n">
        <f aca="false">VLOOKUP(I361,Fuel!$B$24:$D$43,3,FALSE())</f>
        <v>0.0508</v>
      </c>
      <c r="O361" s="32" t="n">
        <f aca="false">M361*F361*(1+N361)</f>
        <v>28321.1616</v>
      </c>
      <c r="P361" s="33" t="n">
        <f aca="false">IF(VLOOKUP(H361,Fuel!$G$24:$I854,2,FALSE())="AB",O361/ABHEAT/28.174,O361/SASKHEAT/28.174)</f>
        <v>26.5300425514312</v>
      </c>
      <c r="Q361" s="34" t="n">
        <f aca="false">M361*F361*N361</f>
        <v>1369.1616</v>
      </c>
      <c r="R361" s="35" t="n">
        <f aca="false">IF(VLOOKUP(H361,Fuel!$G$24:$I767,2,FALSE())="AB",Q361/ABHEAT/28.174,Q361/SASKHEAT/28.174)</f>
        <v>1.28257152799077</v>
      </c>
    </row>
    <row r="362" customFormat="false" ht="12.75" hidden="false" customHeight="false" outlineLevel="0" collapsed="false">
      <c r="A362" s="1" t="s">
        <v>236</v>
      </c>
      <c r="B362" s="1" t="n">
        <v>19970530</v>
      </c>
      <c r="C362" s="1" t="n">
        <v>19970531</v>
      </c>
      <c r="D362" s="1" t="n">
        <v>20120701</v>
      </c>
      <c r="E362" s="1" t="s">
        <v>5</v>
      </c>
      <c r="F362" s="1" t="n">
        <v>15934</v>
      </c>
      <c r="G362" s="1" t="s">
        <v>441</v>
      </c>
      <c r="H362" s="1" t="s">
        <v>6</v>
      </c>
      <c r="I362" s="1" t="s">
        <v>176</v>
      </c>
      <c r="J362" s="28" t="n">
        <f aca="false">DATE(LEFT(B362,4),RIGHT(LEFT(B362,6),2),RIGHT(B362,2))</f>
        <v>35580</v>
      </c>
      <c r="K362" s="28" t="n">
        <f aca="false">DATE(LEFT(C362,4),RIGHT(LEFT(C362,6),2),RIGHT(C362,2))</f>
        <v>35581</v>
      </c>
      <c r="L362" s="29" t="n">
        <f aca="false">DATE(LEFT(D362,4),RIGHT(LEFT(D362,6),2),RIGHT(D362,2))</f>
        <v>41091</v>
      </c>
      <c r="M362" s="30" t="n">
        <f aca="false">VLOOKUP(H362,Fuel!$G$24:$I$35,3,FALSE())*(IF(L362&lt;$B$2,0,1))</f>
        <v>1</v>
      </c>
      <c r="N362" s="31" t="n">
        <f aca="false">VLOOKUP(I362,Fuel!$B$24:$D$43,3,FALSE())</f>
        <v>0.0467</v>
      </c>
      <c r="O362" s="32" t="n">
        <f aca="false">M362*F362*(1+N362)</f>
        <v>16678.1178</v>
      </c>
      <c r="P362" s="33" t="n">
        <f aca="false">IF(VLOOKUP(H362,Fuel!$G$24:$I746,2,FALSE())="AB",O362/ABHEAT/28.174,O362/SASKHEAT/28.174)</f>
        <v>15.6233413431666</v>
      </c>
      <c r="Q362" s="34" t="n">
        <f aca="false">M362*F362*N362</f>
        <v>744.1178</v>
      </c>
      <c r="R362" s="35" t="n">
        <f aca="false">IF(VLOOKUP(H362,Fuel!$G$24:$I671,2,FALSE())="AB",Q362/ABHEAT/28.174,Q362/SASKHEAT/28.174)</f>
        <v>0.697057457462386</v>
      </c>
    </row>
    <row r="363" customFormat="false" ht="12.75" hidden="false" customHeight="false" outlineLevel="0" collapsed="false">
      <c r="A363" s="1" t="s">
        <v>442</v>
      </c>
      <c r="B363" s="1" t="n">
        <v>19980720</v>
      </c>
      <c r="C363" s="1" t="n">
        <v>19981101</v>
      </c>
      <c r="D363" s="1" t="n">
        <v>20121031</v>
      </c>
      <c r="E363" s="1" t="s">
        <v>5</v>
      </c>
      <c r="F363" s="1" t="n">
        <v>6406</v>
      </c>
      <c r="G363" s="1" t="s">
        <v>72</v>
      </c>
      <c r="H363" s="1" t="s">
        <v>6</v>
      </c>
      <c r="I363" s="1" t="s">
        <v>62</v>
      </c>
      <c r="J363" s="28" t="n">
        <f aca="false">DATE(LEFT(B363,4),RIGHT(LEFT(B363,6),2),RIGHT(B363,2))</f>
        <v>35996</v>
      </c>
      <c r="K363" s="28" t="n">
        <f aca="false">DATE(LEFT(C363,4),RIGHT(LEFT(C363,6),2),RIGHT(C363,2))</f>
        <v>36100</v>
      </c>
      <c r="L363" s="29" t="n">
        <f aca="false">DATE(LEFT(D363,4),RIGHT(LEFT(D363,6),2),RIGHT(D363,2))</f>
        <v>41213</v>
      </c>
      <c r="M363" s="30" t="n">
        <f aca="false">VLOOKUP(H363,Fuel!$G$24:$I$35,3,FALSE())*(IF(L363&lt;$B$2,0,1))</f>
        <v>1</v>
      </c>
      <c r="N363" s="31" t="n">
        <f aca="false">VLOOKUP(I363,Fuel!$B$24:$D$43,3,FALSE())</f>
        <v>0.0508</v>
      </c>
      <c r="O363" s="32" t="n">
        <f aca="false">M363*F363*(1+N363)</f>
        <v>6731.4248</v>
      </c>
      <c r="P363" s="33" t="n">
        <f aca="false">IF(VLOOKUP(H363,Fuel!$G$24:$I530,2,FALSE())="AB",O363/ABHEAT/28.174,O363/SASKHEAT/28.174)</f>
        <v>6.30570839212185</v>
      </c>
      <c r="Q363" s="34" t="n">
        <f aca="false">M363*F363*N363</f>
        <v>325.4248</v>
      </c>
      <c r="R363" s="35" t="n">
        <f aca="false">IF(VLOOKUP(H363,Fuel!$G$24:$I757,2,FALSE())="AB",Q363/ABHEAT/28.174,Q363/SASKHEAT/28.174)</f>
        <v>0.304843915416626</v>
      </c>
    </row>
    <row r="364" customFormat="false" ht="12.75" hidden="false" customHeight="false" outlineLevel="0" collapsed="false">
      <c r="A364" s="1" t="s">
        <v>443</v>
      </c>
      <c r="B364" s="1" t="n">
        <v>19920205</v>
      </c>
      <c r="C364" s="1" t="n">
        <v>19921101</v>
      </c>
      <c r="D364" s="1" t="n">
        <v>20121031</v>
      </c>
      <c r="E364" s="1" t="s">
        <v>5</v>
      </c>
      <c r="F364" s="1" t="n">
        <v>13557</v>
      </c>
      <c r="G364" s="1" t="s">
        <v>444</v>
      </c>
      <c r="H364" s="1" t="s">
        <v>6</v>
      </c>
      <c r="I364" s="1" t="s">
        <v>62</v>
      </c>
      <c r="J364" s="28" t="n">
        <f aca="false">DATE(LEFT(B364,4),RIGHT(LEFT(B364,6),2),RIGHT(B364,2))</f>
        <v>33639</v>
      </c>
      <c r="K364" s="28" t="n">
        <f aca="false">DATE(LEFT(C364,4),RIGHT(LEFT(C364,6),2),RIGHT(C364,2))</f>
        <v>33909</v>
      </c>
      <c r="L364" s="29" t="n">
        <f aca="false">DATE(LEFT(D364,4),RIGHT(LEFT(D364,6),2),RIGHT(D364,2))</f>
        <v>41213</v>
      </c>
      <c r="M364" s="30" t="n">
        <f aca="false">VLOOKUP(H364,Fuel!$G$24:$I$35,3,FALSE())*(IF(L364&lt;$B$2,0,1))</f>
        <v>1</v>
      </c>
      <c r="N364" s="31" t="n">
        <f aca="false">VLOOKUP(I364,Fuel!$B$24:$D$43,3,FALSE())</f>
        <v>0.0508</v>
      </c>
      <c r="O364" s="32" t="n">
        <f aca="false">M364*F364*(1+N364)</f>
        <v>14245.6956</v>
      </c>
      <c r="P364" s="33" t="n">
        <f aca="false">IF(VLOOKUP(H364,Fuel!$G$24:$I759,2,FALSE())="AB",O364/ABHEAT/28.174,O364/SASKHEAT/28.174)</f>
        <v>13.3447531489223</v>
      </c>
      <c r="Q364" s="34" t="n">
        <f aca="false">M364*F364*N364</f>
        <v>688.6956</v>
      </c>
      <c r="R364" s="35" t="n">
        <f aca="false">IF(VLOOKUP(H364,Fuel!$G$24:$I759,2,FALSE())="AB",Q364/ABHEAT/28.174,Q364/SASKHEAT/28.174)</f>
        <v>0.645140331143177</v>
      </c>
    </row>
    <row r="365" customFormat="false" ht="12.75" hidden="false" customHeight="false" outlineLevel="0" collapsed="false">
      <c r="A365" s="1" t="s">
        <v>445</v>
      </c>
      <c r="B365" s="1" t="n">
        <v>19910906</v>
      </c>
      <c r="C365" s="1" t="n">
        <v>19921101</v>
      </c>
      <c r="D365" s="1" t="n">
        <v>20121031</v>
      </c>
      <c r="E365" s="1" t="s">
        <v>5</v>
      </c>
      <c r="F365" s="1" t="n">
        <v>16234</v>
      </c>
      <c r="G365" s="1" t="s">
        <v>446</v>
      </c>
      <c r="H365" s="1" t="s">
        <v>6</v>
      </c>
      <c r="I365" s="1" t="s">
        <v>62</v>
      </c>
      <c r="J365" s="28" t="n">
        <f aca="false">DATE(LEFT(B365,4),RIGHT(LEFT(B365,6),2),RIGHT(B365,2))</f>
        <v>33487</v>
      </c>
      <c r="K365" s="28" t="n">
        <f aca="false">DATE(LEFT(C365,4),RIGHT(LEFT(C365,6),2),RIGHT(C365,2))</f>
        <v>33909</v>
      </c>
      <c r="L365" s="29" t="n">
        <f aca="false">DATE(LEFT(D365,4),RIGHT(LEFT(D365,6),2),RIGHT(D365,2))</f>
        <v>41213</v>
      </c>
      <c r="M365" s="30" t="n">
        <f aca="false">VLOOKUP(H365,Fuel!$G$24:$I$35,3,FALSE())*(IF(L365&lt;$B$2,0,1))</f>
        <v>1</v>
      </c>
      <c r="N365" s="31" t="n">
        <f aca="false">VLOOKUP(I365,Fuel!$B$24:$D$43,3,FALSE())</f>
        <v>0.0508</v>
      </c>
      <c r="O365" s="32" t="n">
        <f aca="false">M365*F365*(1+N365)</f>
        <v>17058.6872</v>
      </c>
      <c r="P365" s="33" t="n">
        <f aca="false">IF(VLOOKUP(H365,Fuel!$G$24:$I452,2,FALSE())="AB",O365/ABHEAT/28.174,O365/SASKHEAT/28.174)</f>
        <v>15.9798423411967</v>
      </c>
      <c r="Q365" s="34" t="n">
        <f aca="false">M365*F365*N365</f>
        <v>824.6872</v>
      </c>
      <c r="R365" s="35" t="n">
        <f aca="false">IF(VLOOKUP(H365,Fuel!$G$24:$I795,2,FALSE())="AB",Q365/ABHEAT/28.174,Q365/SASKHEAT/28.174)</f>
        <v>0.77253139601522</v>
      </c>
    </row>
    <row r="366" customFormat="false" ht="12.75" hidden="false" customHeight="false" outlineLevel="0" collapsed="false">
      <c r="A366" s="1" t="s">
        <v>447</v>
      </c>
      <c r="B366" s="1" t="n">
        <v>19921022</v>
      </c>
      <c r="C366" s="1" t="n">
        <v>19931101</v>
      </c>
      <c r="D366" s="1" t="n">
        <v>20131031</v>
      </c>
      <c r="E366" s="1" t="s">
        <v>5</v>
      </c>
      <c r="F366" s="1" t="n">
        <v>15103</v>
      </c>
      <c r="G366" s="1" t="s">
        <v>448</v>
      </c>
      <c r="H366" s="1" t="s">
        <v>6</v>
      </c>
      <c r="I366" s="1" t="s">
        <v>62</v>
      </c>
      <c r="J366" s="28" t="n">
        <f aca="false">DATE(LEFT(B366,4),RIGHT(LEFT(B366,6),2),RIGHT(B366,2))</f>
        <v>33899</v>
      </c>
      <c r="K366" s="28" t="n">
        <f aca="false">DATE(LEFT(C366,4),RIGHT(LEFT(C366,6),2),RIGHT(C366,2))</f>
        <v>34274</v>
      </c>
      <c r="L366" s="29" t="n">
        <f aca="false">DATE(LEFT(D366,4),RIGHT(LEFT(D366,6),2),RIGHT(D366,2))</f>
        <v>41578</v>
      </c>
      <c r="M366" s="30" t="n">
        <f aca="false">VLOOKUP(H366,Fuel!$G$24:$I$35,3,FALSE())*(IF(L366&lt;$B$2,0,1))</f>
        <v>1</v>
      </c>
      <c r="N366" s="31" t="n">
        <f aca="false">VLOOKUP(I366,Fuel!$B$24:$D$43,3,FALSE())</f>
        <v>0.0508</v>
      </c>
      <c r="O366" s="32" t="n">
        <f aca="false">M366*F366*(1+N366)</f>
        <v>15870.2324</v>
      </c>
      <c r="P366" s="33" t="n">
        <f aca="false">IF(VLOOKUP(H366,Fuel!$G$24:$I506,2,FALSE())="AB",O366/ABHEAT/28.174,O366/SASKHEAT/28.174)</f>
        <v>14.8665491486444</v>
      </c>
      <c r="Q366" s="34" t="n">
        <f aca="false">M366*F366*N366</f>
        <v>767.2324</v>
      </c>
      <c r="R366" s="35" t="n">
        <f aca="false">IF(VLOOKUP(H366,Fuel!$G$24:$I679,2,FALSE())="AB",Q366/ABHEAT/28.174,Q366/SASKHEAT/28.174)</f>
        <v>0.718710217692366</v>
      </c>
    </row>
    <row r="367" customFormat="false" ht="12.75" hidden="false" customHeight="false" outlineLevel="0" collapsed="false">
      <c r="A367" s="1" t="s">
        <v>54</v>
      </c>
      <c r="B367" s="1" t="n">
        <v>19930311</v>
      </c>
      <c r="C367" s="1" t="n">
        <v>19940701</v>
      </c>
      <c r="D367" s="1" t="n">
        <v>20141031</v>
      </c>
      <c r="E367" s="1" t="s">
        <v>5</v>
      </c>
      <c r="F367" s="1" t="n">
        <v>33563</v>
      </c>
      <c r="G367" s="1" t="s">
        <v>449</v>
      </c>
      <c r="H367" s="1" t="s">
        <v>6</v>
      </c>
      <c r="I367" s="1" t="s">
        <v>36</v>
      </c>
      <c r="J367" s="28" t="n">
        <f aca="false">DATE(LEFT(B367,4),RIGHT(LEFT(B367,6),2),RIGHT(B367,2))</f>
        <v>34039</v>
      </c>
      <c r="K367" s="28" t="n">
        <f aca="false">DATE(LEFT(C367,4),RIGHT(LEFT(C367,6),2),RIGHT(C367,2))</f>
        <v>34516</v>
      </c>
      <c r="L367" s="29" t="n">
        <f aca="false">DATE(LEFT(D367,4),RIGHT(LEFT(D367,6),2),RIGHT(D367,2))</f>
        <v>41943</v>
      </c>
      <c r="M367" s="30" t="n">
        <f aca="false">VLOOKUP(H367,Fuel!$G$24:$I$35,3,FALSE())*(IF(L367&lt;$B$2,0,1))</f>
        <v>1</v>
      </c>
      <c r="N367" s="31" t="n">
        <f aca="false">VLOOKUP(I367,Fuel!$B$24:$D$43,3,FALSE())</f>
        <v>0.0451</v>
      </c>
      <c r="O367" s="32" t="n">
        <f aca="false">M367*F367*(1+N367)</f>
        <v>35076.6913</v>
      </c>
      <c r="P367" s="33" t="n">
        <f aca="false">IF(VLOOKUP(H367,Fuel!$G$24:$I793,2,FALSE())="AB",O367/ABHEAT/28.174,O367/SASKHEAT/28.174)</f>
        <v>32.8583313741064</v>
      </c>
      <c r="Q367" s="34" t="n">
        <f aca="false">M367*F367*N367</f>
        <v>1513.6913</v>
      </c>
      <c r="R367" s="35" t="n">
        <f aca="false">IF(VLOOKUP(H367,Fuel!$G$24:$I501,2,FALSE())="AB",Q367/ABHEAT/28.174,Q367/SASKHEAT/28.174)</f>
        <v>1.41796071665123</v>
      </c>
    </row>
    <row r="368" customFormat="false" ht="12.75" hidden="false" customHeight="false" outlineLevel="0" collapsed="false">
      <c r="A368" s="1" t="s">
        <v>434</v>
      </c>
      <c r="B368" s="1" t="n">
        <v>19940330</v>
      </c>
      <c r="C368" s="1" t="n">
        <v>19941101</v>
      </c>
      <c r="D368" s="1" t="n">
        <v>20141031</v>
      </c>
      <c r="E368" s="1" t="s">
        <v>5</v>
      </c>
      <c r="F368" s="1" t="n">
        <v>7536</v>
      </c>
      <c r="G368" s="1" t="s">
        <v>450</v>
      </c>
      <c r="H368" s="1" t="s">
        <v>6</v>
      </c>
      <c r="I368" s="1" t="s">
        <v>9</v>
      </c>
      <c r="J368" s="28" t="n">
        <f aca="false">DATE(LEFT(B368,4),RIGHT(LEFT(B368,6),2),RIGHT(B368,2))</f>
        <v>34423</v>
      </c>
      <c r="K368" s="28" t="n">
        <f aca="false">DATE(LEFT(C368,4),RIGHT(LEFT(C368,6),2),RIGHT(C368,2))</f>
        <v>34639</v>
      </c>
      <c r="L368" s="29" t="n">
        <f aca="false">DATE(LEFT(D368,4),RIGHT(LEFT(D368,6),2),RIGHT(D368,2))</f>
        <v>41943</v>
      </c>
      <c r="M368" s="30" t="n">
        <f aca="false">VLOOKUP(H368,Fuel!$G$24:$I$35,3,FALSE())*(IF(L368&lt;$B$2,0,1))</f>
        <v>1</v>
      </c>
      <c r="N368" s="31" t="n">
        <f aca="false">VLOOKUP(I368,Fuel!$B$24:$D$43,3,FALSE())</f>
        <v>0.0357</v>
      </c>
      <c r="O368" s="32" t="n">
        <f aca="false">M368*F368*(1+N368)</f>
        <v>7805.0352</v>
      </c>
      <c r="P368" s="33" t="n">
        <f aca="false">IF(VLOOKUP(H368,Fuel!$G$24:$I863,2,FALSE())="AB",O368/ABHEAT/28.174,O368/SASKHEAT/28.174)</f>
        <v>7.311420304576</v>
      </c>
      <c r="Q368" s="34" t="n">
        <f aca="false">M368*F368*N368</f>
        <v>269.0352</v>
      </c>
      <c r="R368" s="35" t="n">
        <f aca="false">IF(VLOOKUP(H368,Fuel!$G$24:$I547,2,FALSE())="AB",Q368/ABHEAT/28.174,Q368/SASKHEAT/28.174)</f>
        <v>0.252020570506289</v>
      </c>
    </row>
    <row r="369" customFormat="false" ht="12.75" hidden="false" customHeight="false" outlineLevel="0" collapsed="false">
      <c r="A369" s="1" t="s">
        <v>300</v>
      </c>
      <c r="B369" s="1" t="n">
        <v>19941031</v>
      </c>
      <c r="C369" s="1" t="n">
        <v>19950901</v>
      </c>
      <c r="D369" s="1" t="n">
        <v>20141031</v>
      </c>
      <c r="E369" s="1" t="s">
        <v>5</v>
      </c>
      <c r="F369" s="1" t="n">
        <v>30101</v>
      </c>
      <c r="G369" s="1" t="s">
        <v>451</v>
      </c>
      <c r="H369" s="1" t="s">
        <v>6</v>
      </c>
      <c r="I369" s="1" t="s">
        <v>122</v>
      </c>
      <c r="J369" s="28" t="n">
        <f aca="false">DATE(LEFT(B369,4),RIGHT(LEFT(B369,6),2),RIGHT(B369,2))</f>
        <v>34638</v>
      </c>
      <c r="K369" s="28" t="n">
        <f aca="false">DATE(LEFT(C369,4),RIGHT(LEFT(C369,6),2),RIGHT(C369,2))</f>
        <v>34943</v>
      </c>
      <c r="L369" s="29" t="n">
        <f aca="false">DATE(LEFT(D369,4),RIGHT(LEFT(D369,6),2),RIGHT(D369,2))</f>
        <v>41943</v>
      </c>
      <c r="M369" s="30" t="n">
        <f aca="false">VLOOKUP(H369,Fuel!$G$24:$I$35,3,FALSE())*(IF(L369&lt;$B$2,0,1))</f>
        <v>1</v>
      </c>
      <c r="N369" s="31" t="n">
        <f aca="false">VLOOKUP(I369,Fuel!$B$24:$D$43,3,FALSE())</f>
        <v>0.0506</v>
      </c>
      <c r="O369" s="32" t="n">
        <f aca="false">M369*F369*(1+N369)</f>
        <v>31624.1106</v>
      </c>
      <c r="P369" s="33" t="n">
        <f aca="false">IF(VLOOKUP(H369,Fuel!$G$24:$I492,2,FALSE())="AB",O369/ABHEAT/28.174,O369/SASKHEAT/28.174)</f>
        <v>29.6241027016761</v>
      </c>
      <c r="Q369" s="34" t="n">
        <f aca="false">M369*F369*N369</f>
        <v>1523.1106</v>
      </c>
      <c r="R369" s="35" t="n">
        <f aca="false">IF(VLOOKUP(H369,Fuel!$G$24:$I692,2,FALSE())="AB",Q369/ABHEAT/28.174,Q369/SASKHEAT/28.174)</f>
        <v>1.42678431058901</v>
      </c>
    </row>
    <row r="370" customFormat="false" ht="12.75" hidden="false" customHeight="false" outlineLevel="0" collapsed="false">
      <c r="A370" s="1" t="s">
        <v>442</v>
      </c>
      <c r="B370" s="1" t="n">
        <v>20000418</v>
      </c>
      <c r="C370" s="1" t="n">
        <v>20000501</v>
      </c>
      <c r="D370" s="1" t="n">
        <v>20141031</v>
      </c>
      <c r="E370" s="1" t="s">
        <v>5</v>
      </c>
      <c r="F370" s="1" t="n">
        <v>811</v>
      </c>
      <c r="G370" s="1" t="s">
        <v>72</v>
      </c>
      <c r="H370" s="1" t="s">
        <v>6</v>
      </c>
      <c r="I370" s="1" t="s">
        <v>62</v>
      </c>
      <c r="J370" s="28" t="n">
        <f aca="false">DATE(LEFT(B370,4),RIGHT(LEFT(B370,6),2),RIGHT(B370,2))</f>
        <v>36634</v>
      </c>
      <c r="K370" s="28" t="n">
        <f aca="false">DATE(LEFT(C370,4),RIGHT(LEFT(C370,6),2),RIGHT(C370,2))</f>
        <v>36647</v>
      </c>
      <c r="L370" s="29" t="n">
        <f aca="false">DATE(LEFT(D370,4),RIGHT(LEFT(D370,6),2),RIGHT(D370,2))</f>
        <v>41943</v>
      </c>
      <c r="M370" s="30" t="n">
        <f aca="false">VLOOKUP(H370,Fuel!$G$24:$I$35,3,FALSE())*(IF(L370&lt;$B$2,0,1))</f>
        <v>1</v>
      </c>
      <c r="N370" s="31" t="n">
        <f aca="false">VLOOKUP(I370,Fuel!$B$24:$D$43,3,FALSE())</f>
        <v>0.0508</v>
      </c>
      <c r="O370" s="32" t="n">
        <f aca="false">M370*F370*(1+N370)</f>
        <v>852.1988</v>
      </c>
      <c r="P370" s="33" t="n">
        <f aca="false">IF(VLOOKUP(H370,Fuel!$G$24:$I590,2,FALSE())="AB",O370/ABHEAT/28.174,O370/SASKHEAT/28.174)</f>
        <v>0.798303076180272</v>
      </c>
      <c r="Q370" s="34" t="n">
        <f aca="false">M370*F370*N370</f>
        <v>41.1988</v>
      </c>
      <c r="R370" s="35" t="n">
        <f aca="false">IF(VLOOKUP(H370,Fuel!$G$24:$I758,2,FALSE())="AB",Q370/ABHEAT/28.174,Q370/SASKHEAT/28.174)</f>
        <v>0.0385932587266443</v>
      </c>
    </row>
    <row r="371" customFormat="false" ht="12.75" hidden="false" customHeight="false" outlineLevel="0" collapsed="false">
      <c r="A371" s="1" t="s">
        <v>445</v>
      </c>
      <c r="B371" s="1" t="n">
        <v>19940316</v>
      </c>
      <c r="C371" s="1" t="n">
        <v>19941101</v>
      </c>
      <c r="D371" s="1" t="n">
        <v>20141031</v>
      </c>
      <c r="E371" s="1" t="s">
        <v>5</v>
      </c>
      <c r="F371" s="1" t="n">
        <v>58485</v>
      </c>
      <c r="G371" s="1" t="s">
        <v>452</v>
      </c>
      <c r="H371" s="1" t="s">
        <v>6</v>
      </c>
      <c r="I371" s="1" t="s">
        <v>62</v>
      </c>
      <c r="J371" s="28" t="n">
        <f aca="false">DATE(LEFT(B371,4),RIGHT(LEFT(B371,6),2),RIGHT(B371,2))</f>
        <v>34409</v>
      </c>
      <c r="K371" s="28" t="n">
        <f aca="false">DATE(LEFT(C371,4),RIGHT(LEFT(C371,6),2),RIGHT(C371,2))</f>
        <v>34639</v>
      </c>
      <c r="L371" s="29" t="n">
        <f aca="false">DATE(LEFT(D371,4),RIGHT(LEFT(D371,6),2),RIGHT(D371,2))</f>
        <v>41943</v>
      </c>
      <c r="M371" s="30" t="n">
        <f aca="false">VLOOKUP(H371,Fuel!$G$24:$I$35,3,FALSE())*(IF(L371&lt;$B$2,0,1))</f>
        <v>1</v>
      </c>
      <c r="N371" s="31" t="n">
        <f aca="false">VLOOKUP(I371,Fuel!$B$24:$D$43,3,FALSE())</f>
        <v>0.0508</v>
      </c>
      <c r="O371" s="32" t="n">
        <f aca="false">M371*F371*(1+N371)</f>
        <v>61456.038</v>
      </c>
      <c r="P371" s="33" t="n">
        <f aca="false">IF(VLOOKUP(H371,Fuel!$G$24:$I708,2,FALSE())="AB",O371/ABHEAT/28.174,O371/SASKHEAT/28.174)</f>
        <v>57.5693654875502</v>
      </c>
      <c r="Q371" s="34" t="n">
        <f aca="false">M371*F371*N371</f>
        <v>2971.038</v>
      </c>
      <c r="R371" s="35" t="n">
        <f aca="false">IF(VLOOKUP(H371,Fuel!$G$24:$I796,2,FALSE())="AB",Q371/ABHEAT/28.174,Q371/SASKHEAT/28.174)</f>
        <v>2.78314024245104</v>
      </c>
    </row>
    <row r="372" customFormat="false" ht="12.75" hidden="false" customHeight="false" outlineLevel="0" collapsed="false">
      <c r="A372" s="1" t="s">
        <v>453</v>
      </c>
      <c r="B372" s="1" t="n">
        <v>19940309</v>
      </c>
      <c r="C372" s="1" t="n">
        <v>19941101</v>
      </c>
      <c r="D372" s="1" t="n">
        <v>20151031</v>
      </c>
      <c r="E372" s="1" t="s">
        <v>5</v>
      </c>
      <c r="F372" s="1" t="n">
        <v>41491</v>
      </c>
      <c r="G372" s="1" t="s">
        <v>454</v>
      </c>
      <c r="H372" s="1" t="s">
        <v>455</v>
      </c>
      <c r="I372" s="1" t="s">
        <v>122</v>
      </c>
      <c r="J372" s="28" t="n">
        <f aca="false">DATE(LEFT(B372,4),RIGHT(LEFT(B372,6),2),RIGHT(B372,2))</f>
        <v>34402</v>
      </c>
      <c r="K372" s="28" t="n">
        <f aca="false">DATE(LEFT(C372,4),RIGHT(LEFT(C372,6),2),RIGHT(C372,2))</f>
        <v>34639</v>
      </c>
      <c r="L372" s="29" t="n">
        <f aca="false">DATE(LEFT(D372,4),RIGHT(LEFT(D372,6),2),RIGHT(D372,2))</f>
        <v>42308</v>
      </c>
      <c r="M372" s="30" t="n">
        <f aca="false">VLOOKUP(H372,Fuel!$G$24:$I$35,3,FALSE())*(IF(L372&lt;$B$2,0,1))</f>
        <v>0</v>
      </c>
      <c r="N372" s="31" t="n">
        <f aca="false">VLOOKUP(I372,Fuel!$B$24:$D$43,3,FALSE())</f>
        <v>0.0506</v>
      </c>
      <c r="O372" s="32" t="n">
        <f aca="false">M372*F372*(1+N372)</f>
        <v>0</v>
      </c>
      <c r="P372" s="33" t="n">
        <f aca="false">IF(VLOOKUP(H372,Fuel!$G$24:$I487,2,FALSE())="AB",O372/ABHEAT/28.174,O372/SASKHEAT/28.174)</f>
        <v>0</v>
      </c>
      <c r="Q372" s="34" t="n">
        <f aca="false">M372*F372*N372</f>
        <v>0</v>
      </c>
      <c r="R372" s="35" t="n">
        <f aca="false">IF(VLOOKUP(H372,Fuel!$G$24:$I798,2,FALSE())="AB",Q372/ABHEAT/28.174,Q372/SASKHEAT/28.174)</f>
        <v>0</v>
      </c>
    </row>
    <row r="373" customFormat="false" ht="12.75" hidden="false" customHeight="false" outlineLevel="0" collapsed="false">
      <c r="A373" s="1" t="s">
        <v>453</v>
      </c>
      <c r="B373" s="1" t="n">
        <v>19940309</v>
      </c>
      <c r="C373" s="1" t="n">
        <v>19941101</v>
      </c>
      <c r="D373" s="1" t="n">
        <v>20151031</v>
      </c>
      <c r="E373" s="1" t="s">
        <v>5</v>
      </c>
      <c r="F373" s="1" t="n">
        <v>124142</v>
      </c>
      <c r="G373" s="1" t="s">
        <v>456</v>
      </c>
      <c r="H373" s="1" t="s">
        <v>77</v>
      </c>
      <c r="I373" s="1" t="s">
        <v>122</v>
      </c>
      <c r="J373" s="28" t="n">
        <f aca="false">DATE(LEFT(B373,4),RIGHT(LEFT(B373,6),2),RIGHT(B373,2))</f>
        <v>34402</v>
      </c>
      <c r="K373" s="28" t="n">
        <f aca="false">DATE(LEFT(C373,4),RIGHT(LEFT(C373,6),2),RIGHT(C373,2))</f>
        <v>34639</v>
      </c>
      <c r="L373" s="29" t="n">
        <f aca="false">DATE(LEFT(D373,4),RIGHT(LEFT(D373,6),2),RIGHT(D373,2))</f>
        <v>42308</v>
      </c>
      <c r="M373" s="30" t="n">
        <f aca="false">VLOOKUP(H373,Fuel!$G$24:$I$35,3,FALSE())*(IF(L373&lt;$B$2,0,1))</f>
        <v>0</v>
      </c>
      <c r="N373" s="31" t="n">
        <f aca="false">VLOOKUP(I373,Fuel!$B$24:$D$43,3,FALSE())</f>
        <v>0.0506</v>
      </c>
      <c r="O373" s="32" t="n">
        <f aca="false">M373*F373*(1+N373)</f>
        <v>0</v>
      </c>
      <c r="P373" s="33" t="n">
        <f aca="false">IF(VLOOKUP(H373,Fuel!$G$24:$I638,2,FALSE())="AB",O373/ABHEAT/28.174,O373/SASKHEAT/28.174)</f>
        <v>0</v>
      </c>
      <c r="Q373" s="34" t="n">
        <f aca="false">M373*F373*N373</f>
        <v>0</v>
      </c>
      <c r="R373" s="35" t="n">
        <f aca="false">IF(VLOOKUP(H373,Fuel!$G$24:$I799,2,FALSE())="AB",Q373/ABHEAT/28.174,Q373/SASKHEAT/28.174)</f>
        <v>0</v>
      </c>
    </row>
    <row r="374" customFormat="false" ht="12.75" hidden="false" customHeight="false" outlineLevel="0" collapsed="false">
      <c r="A374" s="1" t="s">
        <v>457</v>
      </c>
      <c r="B374" s="1" t="n">
        <v>19940325</v>
      </c>
      <c r="C374" s="1" t="n">
        <v>19950901</v>
      </c>
      <c r="D374" s="1" t="n">
        <v>20151231</v>
      </c>
      <c r="E374" s="1" t="s">
        <v>5</v>
      </c>
      <c r="F374" s="1" t="n">
        <v>20645</v>
      </c>
      <c r="G374" s="1" t="s">
        <v>458</v>
      </c>
      <c r="H374" s="1" t="s">
        <v>6</v>
      </c>
      <c r="I374" s="1" t="s">
        <v>40</v>
      </c>
      <c r="J374" s="28" t="n">
        <f aca="false">DATE(LEFT(B374,4),RIGHT(LEFT(B374,6),2),RIGHT(B374,2))</f>
        <v>34418</v>
      </c>
      <c r="K374" s="28" t="n">
        <f aca="false">DATE(LEFT(C374,4),RIGHT(LEFT(C374,6),2),RIGHT(C374,2))</f>
        <v>34943</v>
      </c>
      <c r="L374" s="29" t="n">
        <f aca="false">DATE(LEFT(D374,4),RIGHT(LEFT(D374,6),2),RIGHT(D374,2))</f>
        <v>42369</v>
      </c>
      <c r="M374" s="30" t="n">
        <f aca="false">VLOOKUP(H374,Fuel!$G$24:$I$35,3,FALSE())*(IF(L374&lt;$B$2,0,1))</f>
        <v>1</v>
      </c>
      <c r="N374" s="31" t="n">
        <f aca="false">VLOOKUP(I374,Fuel!$B$24:$D$43,3,FALSE())</f>
        <v>0.0451</v>
      </c>
      <c r="O374" s="32" t="n">
        <f aca="false">M374*F374*(1+N374)</f>
        <v>21576.0895</v>
      </c>
      <c r="P374" s="33" t="n">
        <f aca="false">IF(VLOOKUP(H374,Fuel!$G$24:$I602,2,FALSE())="AB",O374/ABHEAT/28.174,O374/SASKHEAT/28.174)</f>
        <v>20.2115499573467</v>
      </c>
      <c r="Q374" s="34" t="n">
        <f aca="false">M374*F374*N374</f>
        <v>931.0895</v>
      </c>
      <c r="R374" s="35" t="n">
        <f aca="false">IF(VLOOKUP(H374,Fuel!$G$24:$I631,2,FALSE())="AB",Q374/ABHEAT/28.174,Q374/SASKHEAT/28.174)</f>
        <v>0.872204480983957</v>
      </c>
    </row>
    <row r="375" customFormat="false" ht="12.75" hidden="false" customHeight="false" outlineLevel="0" collapsed="false">
      <c r="A375" s="1" t="s">
        <v>459</v>
      </c>
      <c r="B375" s="1" t="n">
        <v>19950120</v>
      </c>
      <c r="C375" s="1" t="n">
        <v>19960901</v>
      </c>
      <c r="D375" s="1" t="n">
        <v>20160831</v>
      </c>
      <c r="E375" s="1" t="s">
        <v>5</v>
      </c>
      <c r="F375" s="1" t="n">
        <v>20874</v>
      </c>
      <c r="G375" s="1" t="s">
        <v>460</v>
      </c>
      <c r="H375" s="1" t="s">
        <v>6</v>
      </c>
      <c r="I375" s="1" t="s">
        <v>9</v>
      </c>
      <c r="J375" s="28" t="n">
        <f aca="false">DATE(LEFT(B375,4),RIGHT(LEFT(B375,6),2),RIGHT(B375,2))</f>
        <v>34719</v>
      </c>
      <c r="K375" s="28" t="n">
        <f aca="false">DATE(LEFT(C375,4),RIGHT(LEFT(C375,6),2),RIGHT(C375,2))</f>
        <v>35309</v>
      </c>
      <c r="L375" s="29" t="n">
        <f aca="false">DATE(LEFT(D375,4),RIGHT(LEFT(D375,6),2),RIGHT(D375,2))</f>
        <v>42613</v>
      </c>
      <c r="M375" s="30" t="n">
        <f aca="false">VLOOKUP(H375,Fuel!$G$24:$I$35,3,FALSE())*(IF(L375&lt;$B$2,0,1))</f>
        <v>1</v>
      </c>
      <c r="N375" s="31" t="n">
        <f aca="false">VLOOKUP(I375,Fuel!$B$24:$D$43,3,FALSE())</f>
        <v>0.0357</v>
      </c>
      <c r="O375" s="32" t="n">
        <f aca="false">M375*F375*(1+N375)</f>
        <v>21619.2018</v>
      </c>
      <c r="P375" s="33" t="n">
        <f aca="false">IF(VLOOKUP(H375,Fuel!$G$24:$I548,2,FALSE())="AB",O375/ABHEAT/28.174,O375/SASKHEAT/28.174)</f>
        <v>20.2519357003343</v>
      </c>
      <c r="Q375" s="34" t="n">
        <f aca="false">M375*F375*N375</f>
        <v>745.2018</v>
      </c>
      <c r="R375" s="35" t="n">
        <f aca="false">IF(VLOOKUP(H375,Fuel!$G$24:$I503,2,FALSE())="AB",Q375/ABHEAT/28.174,Q375/SASKHEAT/28.174)</f>
        <v>0.698072901903964</v>
      </c>
    </row>
    <row r="376" customFormat="false" ht="12.75" hidden="false" customHeight="false" outlineLevel="0" collapsed="false">
      <c r="A376" s="1" t="s">
        <v>461</v>
      </c>
      <c r="B376" s="1" t="n">
        <v>19941215</v>
      </c>
      <c r="C376" s="1" t="n">
        <v>19961001</v>
      </c>
      <c r="D376" s="1" t="n">
        <v>20161031</v>
      </c>
      <c r="E376" s="1" t="s">
        <v>5</v>
      </c>
      <c r="F376" s="1" t="n">
        <v>21045</v>
      </c>
      <c r="G376" s="1" t="s">
        <v>462</v>
      </c>
      <c r="H376" s="1" t="s">
        <v>6</v>
      </c>
      <c r="I376" s="1" t="s">
        <v>36</v>
      </c>
      <c r="J376" s="28" t="n">
        <f aca="false">DATE(LEFT(B376,4),RIGHT(LEFT(B376,6),2),RIGHT(B376,2))</f>
        <v>34683</v>
      </c>
      <c r="K376" s="28" t="n">
        <f aca="false">DATE(LEFT(C376,4),RIGHT(LEFT(C376,6),2),RIGHT(C376,2))</f>
        <v>35339</v>
      </c>
      <c r="L376" s="29" t="n">
        <f aca="false">DATE(LEFT(D376,4),RIGHT(LEFT(D376,6),2),RIGHT(D376,2))</f>
        <v>42674</v>
      </c>
      <c r="M376" s="30" t="n">
        <f aca="false">VLOOKUP(H376,Fuel!$G$24:$I$35,3,FALSE())*(IF(L376&lt;$B$2,0,1))</f>
        <v>1</v>
      </c>
      <c r="N376" s="31" t="n">
        <f aca="false">VLOOKUP(I376,Fuel!$B$24:$D$43,3,FALSE())</f>
        <v>0.0451</v>
      </c>
      <c r="O376" s="32" t="n">
        <f aca="false">M376*F376*(1+N376)</f>
        <v>21994.1295</v>
      </c>
      <c r="P376" s="33" t="n">
        <f aca="false">IF(VLOOKUP(H376,Fuel!$G$24:$I745,2,FALSE())="AB",O376/ABHEAT/28.174,O376/SASKHEAT/28.174)</f>
        <v>20.6031517971596</v>
      </c>
      <c r="Q376" s="34" t="n">
        <f aca="false">M376*F376*N376</f>
        <v>949.1295</v>
      </c>
      <c r="R376" s="35" t="n">
        <f aca="false">IF(VLOOKUP(H376,Fuel!$G$24:$I504,2,FALSE())="AB",Q376/ABHEAT/28.174,Q376/SASKHEAT/28.174)</f>
        <v>0.889103574827192</v>
      </c>
    </row>
    <row r="377" customFormat="false" ht="12.75" hidden="false" customHeight="false" outlineLevel="0" collapsed="false">
      <c r="A377" s="1" t="s">
        <v>434</v>
      </c>
      <c r="B377" s="1" t="n">
        <v>19970618</v>
      </c>
      <c r="C377" s="1" t="n">
        <v>20000201</v>
      </c>
      <c r="D377" s="1" t="n">
        <v>20161031</v>
      </c>
      <c r="E377" s="1" t="s">
        <v>5</v>
      </c>
      <c r="F377" s="1" t="n">
        <v>8182</v>
      </c>
      <c r="G377" s="1" t="s">
        <v>463</v>
      </c>
      <c r="H377" s="1" t="s">
        <v>6</v>
      </c>
      <c r="I377" s="1" t="s">
        <v>9</v>
      </c>
      <c r="J377" s="28" t="n">
        <f aca="false">DATE(LEFT(B377,4),RIGHT(LEFT(B377,6),2),RIGHT(B377,2))</f>
        <v>35599</v>
      </c>
      <c r="K377" s="28" t="n">
        <f aca="false">DATE(LEFT(C377,4),RIGHT(LEFT(C377,6),2),RIGHT(C377,2))</f>
        <v>36557</v>
      </c>
      <c r="L377" s="29" t="n">
        <f aca="false">DATE(LEFT(D377,4),RIGHT(LEFT(D377,6),2),RIGHT(D377,2))</f>
        <v>42674</v>
      </c>
      <c r="M377" s="30" t="n">
        <f aca="false">VLOOKUP(H377,Fuel!$G$24:$I$35,3,FALSE())*(IF(L377&lt;$B$2,0,1))</f>
        <v>1</v>
      </c>
      <c r="N377" s="31" t="n">
        <f aca="false">VLOOKUP(I377,Fuel!$B$24:$D$43,3,FALSE())</f>
        <v>0.0357</v>
      </c>
      <c r="O377" s="32" t="n">
        <f aca="false">M377*F377*(1+N377)</f>
        <v>8474.0974</v>
      </c>
      <c r="P377" s="33" t="n">
        <f aca="false">IF(VLOOKUP(H377,Fuel!$G$24:$I531,2,FALSE())="AB",O377/ABHEAT/28.174,O377/SASKHEAT/28.174)</f>
        <v>7.93816891348738</v>
      </c>
      <c r="Q377" s="34" t="n">
        <f aca="false">M377*F377*N377</f>
        <v>292.0974</v>
      </c>
      <c r="R377" s="35" t="n">
        <f aca="false">IF(VLOOKUP(H377,Fuel!$G$24:$I511,2,FALSE())="AB",Q377/ABHEAT/28.174,Q377/SASKHEAT/28.174)</f>
        <v>0.273624244676547</v>
      </c>
    </row>
    <row r="378" customFormat="false" ht="12.75" hidden="false" customHeight="false" outlineLevel="0" collapsed="false">
      <c r="A378" s="1" t="s">
        <v>434</v>
      </c>
      <c r="B378" s="1" t="n">
        <v>20000119</v>
      </c>
      <c r="C378" s="1" t="n">
        <v>20000201</v>
      </c>
      <c r="D378" s="1" t="n">
        <v>20161031</v>
      </c>
      <c r="E378" s="1" t="s">
        <v>5</v>
      </c>
      <c r="F378" s="1" t="n">
        <v>8182</v>
      </c>
      <c r="G378" s="1" t="s">
        <v>463</v>
      </c>
      <c r="H378" s="1" t="s">
        <v>6</v>
      </c>
      <c r="I378" s="1" t="s">
        <v>9</v>
      </c>
      <c r="J378" s="28" t="n">
        <f aca="false">DATE(LEFT(B378,4),RIGHT(LEFT(B378,6),2),RIGHT(B378,2))</f>
        <v>36544</v>
      </c>
      <c r="K378" s="28" t="n">
        <f aca="false">DATE(LEFT(C378,4),RIGHT(LEFT(C378,6),2),RIGHT(C378,2))</f>
        <v>36557</v>
      </c>
      <c r="L378" s="29" t="n">
        <f aca="false">DATE(LEFT(D378,4),RIGHT(LEFT(D378,6),2),RIGHT(D378,2))</f>
        <v>42674</v>
      </c>
      <c r="M378" s="30" t="n">
        <f aca="false">VLOOKUP(H378,Fuel!$G$24:$I$35,3,FALSE())*(IF(L378&lt;$B$2,0,1))</f>
        <v>1</v>
      </c>
      <c r="N378" s="31" t="n">
        <f aca="false">VLOOKUP(I378,Fuel!$B$24:$D$43,3,FALSE())</f>
        <v>0.0357</v>
      </c>
      <c r="O378" s="32" t="n">
        <f aca="false">M378*F378*(1+N378)</f>
        <v>8474.0974</v>
      </c>
      <c r="P378" s="33" t="n">
        <f aca="false">IF(VLOOKUP(H378,Fuel!$G$24:$I815,2,FALSE())="AB",O378/ABHEAT/28.174,O378/SASKHEAT/28.174)</f>
        <v>7.93816891348738</v>
      </c>
      <c r="Q378" s="34" t="n">
        <f aca="false">M378*F378*N378</f>
        <v>292.0974</v>
      </c>
      <c r="R378" s="35" t="n">
        <f aca="false">IF(VLOOKUP(H378,Fuel!$G$24:$I512,2,FALSE())="AB",Q378/ABHEAT/28.174,Q378/SASKHEAT/28.174)</f>
        <v>0.273624244676547</v>
      </c>
    </row>
    <row r="379" customFormat="false" ht="12.75" hidden="false" customHeight="false" outlineLevel="0" collapsed="false">
      <c r="A379" s="1" t="s">
        <v>464</v>
      </c>
      <c r="B379" s="1" t="n">
        <v>19950125</v>
      </c>
      <c r="C379" s="1" t="n">
        <v>19961001</v>
      </c>
      <c r="D379" s="1" t="n">
        <v>20161031</v>
      </c>
      <c r="E379" s="1" t="s">
        <v>5</v>
      </c>
      <c r="F379" s="1" t="n">
        <v>26956</v>
      </c>
      <c r="G379" s="1" t="s">
        <v>72</v>
      </c>
      <c r="H379" s="1" t="s">
        <v>6</v>
      </c>
      <c r="I379" s="1" t="s">
        <v>62</v>
      </c>
      <c r="J379" s="28" t="n">
        <f aca="false">DATE(LEFT(B379,4),RIGHT(LEFT(B379,6),2),RIGHT(B379,2))</f>
        <v>34724</v>
      </c>
      <c r="K379" s="28" t="n">
        <f aca="false">DATE(LEFT(C379,4),RIGHT(LEFT(C379,6),2),RIGHT(C379,2))</f>
        <v>35339</v>
      </c>
      <c r="L379" s="29" t="n">
        <f aca="false">DATE(LEFT(D379,4),RIGHT(LEFT(D379,6),2),RIGHT(D379,2))</f>
        <v>42674</v>
      </c>
      <c r="M379" s="30" t="n">
        <f aca="false">VLOOKUP(H379,Fuel!$G$24:$I$35,3,FALSE())*(IF(L379&lt;$B$2,0,1))</f>
        <v>1</v>
      </c>
      <c r="N379" s="31" t="n">
        <f aca="false">VLOOKUP(I379,Fuel!$B$24:$D$43,3,FALSE())</f>
        <v>0.0508</v>
      </c>
      <c r="O379" s="32" t="n">
        <f aca="false">M379*F379*(1+N379)</f>
        <v>28325.3648</v>
      </c>
      <c r="P379" s="33" t="n">
        <f aca="false">IF(VLOOKUP(H379,Fuel!$G$24:$I595,2,FALSE())="AB",O379/ABHEAT/28.174,O379/SASKHEAT/28.174)</f>
        <v>26.5339799278858</v>
      </c>
      <c r="Q379" s="34" t="n">
        <f aca="false">M379*F379*N379</f>
        <v>1369.3648</v>
      </c>
      <c r="R379" s="35" t="n">
        <f aca="false">IF(VLOOKUP(H379,Fuel!$G$24:$I648,2,FALSE())="AB",Q379/ABHEAT/28.174,Q379/SASKHEAT/28.174)</f>
        <v>1.28276187698573</v>
      </c>
    </row>
    <row r="380" customFormat="false" ht="12.75" hidden="false" customHeight="false" outlineLevel="0" collapsed="false">
      <c r="J380" s="28"/>
      <c r="K380" s="28"/>
      <c r="L380" s="29"/>
      <c r="M380" s="30"/>
      <c r="N380" s="31"/>
      <c r="O380" s="32"/>
      <c r="P380" s="33"/>
    </row>
    <row r="381" customFormat="false" ht="12.75" hidden="false" customHeight="false" outlineLevel="0" collapsed="false">
      <c r="J381" s="28"/>
      <c r="K381" s="28"/>
      <c r="L381" s="29"/>
      <c r="M381" s="30"/>
      <c r="N381" s="31"/>
      <c r="O381" s="32"/>
      <c r="P381" s="33"/>
    </row>
    <row r="382" customFormat="false" ht="12.75" hidden="false" customHeight="false" outlineLevel="0" collapsed="false">
      <c r="J382" s="28"/>
      <c r="K382" s="28"/>
      <c r="L382" s="29"/>
      <c r="M382" s="30"/>
      <c r="N382" s="31"/>
      <c r="O382" s="32"/>
      <c r="P382" s="33"/>
    </row>
    <row r="383" customFormat="false" ht="12.75" hidden="false" customHeight="false" outlineLevel="0" collapsed="false">
      <c r="J383" s="28"/>
      <c r="K383" s="28"/>
      <c r="L383" s="29"/>
      <c r="M383" s="30"/>
      <c r="N383" s="31"/>
      <c r="O383" s="32"/>
      <c r="P383" s="33"/>
    </row>
    <row r="384" customFormat="false" ht="12.75" hidden="false" customHeight="false" outlineLevel="0" collapsed="false">
      <c r="J384" s="28"/>
      <c r="K384" s="28"/>
      <c r="L384" s="29"/>
      <c r="M384" s="30"/>
      <c r="N384" s="31"/>
      <c r="O384" s="32"/>
      <c r="P384" s="33"/>
    </row>
    <row r="385" customFormat="false" ht="12.75" hidden="false" customHeight="false" outlineLevel="0" collapsed="false">
      <c r="J385" s="28"/>
      <c r="K385" s="28"/>
      <c r="L385" s="29"/>
      <c r="M385" s="30"/>
      <c r="N385" s="31"/>
      <c r="O385" s="32"/>
      <c r="P385" s="33"/>
    </row>
    <row r="386" customFormat="false" ht="12.75" hidden="false" customHeight="false" outlineLevel="0" collapsed="false">
      <c r="J386" s="28"/>
      <c r="K386" s="28"/>
      <c r="L386" s="29"/>
      <c r="M386" s="30"/>
      <c r="N386" s="31"/>
      <c r="O386" s="32"/>
      <c r="P386" s="33"/>
    </row>
    <row r="387" customFormat="false" ht="12.75" hidden="false" customHeight="false" outlineLevel="0" collapsed="false">
      <c r="J387" s="28"/>
      <c r="K387" s="28"/>
      <c r="L387" s="29"/>
      <c r="M387" s="30"/>
      <c r="N387" s="31"/>
      <c r="O387" s="32"/>
      <c r="P387" s="33"/>
    </row>
    <row r="388" customFormat="false" ht="12.75" hidden="false" customHeight="false" outlineLevel="0" collapsed="false">
      <c r="J388" s="28"/>
      <c r="K388" s="28"/>
      <c r="L388" s="29"/>
      <c r="M388" s="30"/>
      <c r="N388" s="31"/>
      <c r="O388" s="32"/>
      <c r="P388" s="33"/>
    </row>
    <row r="389" customFormat="false" ht="12.75" hidden="false" customHeight="false" outlineLevel="0" collapsed="false">
      <c r="J389" s="28"/>
      <c r="K389" s="28"/>
      <c r="L389" s="29"/>
      <c r="M389" s="30"/>
      <c r="N389" s="31"/>
      <c r="O389" s="32"/>
      <c r="P389" s="33"/>
    </row>
    <row r="390" customFormat="false" ht="12.75" hidden="false" customHeight="false" outlineLevel="0" collapsed="false">
      <c r="J390" s="28"/>
      <c r="K390" s="28"/>
      <c r="L390" s="29"/>
      <c r="M390" s="30"/>
      <c r="N390" s="31"/>
      <c r="O390" s="32"/>
      <c r="P390" s="33"/>
    </row>
    <row r="391" customFormat="false" ht="12.75" hidden="false" customHeight="false" outlineLevel="0" collapsed="false">
      <c r="J391" s="28"/>
      <c r="K391" s="28"/>
      <c r="L391" s="29"/>
      <c r="M391" s="30"/>
      <c r="N391" s="31"/>
      <c r="O391" s="32"/>
      <c r="P391" s="33"/>
    </row>
    <row r="392" customFormat="false" ht="12.75" hidden="false" customHeight="false" outlineLevel="0" collapsed="false">
      <c r="J392" s="28"/>
      <c r="K392" s="28"/>
      <c r="L392" s="29"/>
      <c r="M392" s="30"/>
      <c r="N392" s="31"/>
      <c r="O392" s="32"/>
      <c r="P392" s="33"/>
    </row>
    <row r="393" customFormat="false" ht="12.75" hidden="false" customHeight="false" outlineLevel="0" collapsed="false">
      <c r="J393" s="28"/>
      <c r="K393" s="28"/>
      <c r="L393" s="29"/>
      <c r="M393" s="30"/>
      <c r="N393" s="31"/>
      <c r="O393" s="32"/>
      <c r="P393" s="33"/>
    </row>
    <row r="394" customFormat="false" ht="12.75" hidden="false" customHeight="false" outlineLevel="0" collapsed="false">
      <c r="J394" s="28"/>
      <c r="K394" s="28"/>
      <c r="L394" s="29"/>
      <c r="M394" s="30"/>
      <c r="N394" s="31"/>
      <c r="O394" s="32"/>
      <c r="P394" s="33"/>
    </row>
    <row r="395" customFormat="false" ht="12.75" hidden="false" customHeight="false" outlineLevel="0" collapsed="false">
      <c r="J395" s="28"/>
      <c r="K395" s="28"/>
      <c r="L395" s="29"/>
      <c r="M395" s="30"/>
      <c r="N395" s="31"/>
      <c r="O395" s="32"/>
      <c r="P395" s="33"/>
    </row>
    <row r="396" customFormat="false" ht="12.75" hidden="false" customHeight="false" outlineLevel="0" collapsed="false">
      <c r="J396" s="28"/>
      <c r="K396" s="28"/>
      <c r="L396" s="29"/>
      <c r="M396" s="30"/>
      <c r="N396" s="31"/>
      <c r="O396" s="32"/>
      <c r="P396" s="33"/>
    </row>
    <row r="397" customFormat="false" ht="12.75" hidden="false" customHeight="false" outlineLevel="0" collapsed="false">
      <c r="J397" s="28"/>
      <c r="K397" s="28"/>
      <c r="L397" s="29"/>
      <c r="M397" s="30"/>
      <c r="N397" s="31"/>
      <c r="O397" s="32"/>
      <c r="P397" s="33"/>
    </row>
    <row r="398" customFormat="false" ht="12.75" hidden="false" customHeight="false" outlineLevel="0" collapsed="false">
      <c r="J398" s="28"/>
      <c r="K398" s="28"/>
      <c r="L398" s="29"/>
      <c r="M398" s="30"/>
      <c r="N398" s="31"/>
      <c r="O398" s="32"/>
      <c r="P398" s="33"/>
    </row>
    <row r="399" customFormat="false" ht="12.75" hidden="false" customHeight="false" outlineLevel="0" collapsed="false">
      <c r="J399" s="28"/>
      <c r="K399" s="28"/>
      <c r="L399" s="29"/>
      <c r="M399" s="30"/>
      <c r="N399" s="31"/>
      <c r="O399" s="32"/>
      <c r="P399" s="33"/>
    </row>
    <row r="400" customFormat="false" ht="12.75" hidden="false" customHeight="false" outlineLevel="0" collapsed="false">
      <c r="J400" s="28"/>
      <c r="K400" s="28"/>
      <c r="L400" s="29"/>
      <c r="M400" s="30"/>
      <c r="N400" s="31"/>
      <c r="O400" s="32"/>
      <c r="P400" s="33"/>
    </row>
    <row r="401" customFormat="false" ht="12.75" hidden="false" customHeight="false" outlineLevel="0" collapsed="false">
      <c r="J401" s="28"/>
      <c r="K401" s="28"/>
      <c r="L401" s="29"/>
      <c r="M401" s="30"/>
      <c r="N401" s="31"/>
      <c r="O401" s="32"/>
      <c r="P401" s="33"/>
    </row>
    <row r="402" customFormat="false" ht="12.75" hidden="false" customHeight="false" outlineLevel="0" collapsed="false">
      <c r="J402" s="28"/>
      <c r="K402" s="28"/>
      <c r="L402" s="29"/>
      <c r="M402" s="30"/>
      <c r="N402" s="31"/>
      <c r="O402" s="32"/>
      <c r="P402" s="33"/>
    </row>
    <row r="403" customFormat="false" ht="12.75" hidden="false" customHeight="false" outlineLevel="0" collapsed="false">
      <c r="J403" s="28"/>
      <c r="K403" s="28"/>
      <c r="L403" s="29"/>
      <c r="M403" s="30"/>
      <c r="N403" s="31"/>
      <c r="O403" s="32"/>
      <c r="P403" s="33"/>
    </row>
    <row r="404" customFormat="false" ht="12.75" hidden="false" customHeight="false" outlineLevel="0" collapsed="false">
      <c r="J404" s="28"/>
      <c r="K404" s="28"/>
      <c r="L404" s="29"/>
      <c r="M404" s="30"/>
      <c r="N404" s="31"/>
      <c r="O404" s="32"/>
      <c r="P404" s="33"/>
    </row>
    <row r="405" customFormat="false" ht="12.75" hidden="false" customHeight="false" outlineLevel="0" collapsed="false">
      <c r="J405" s="28"/>
      <c r="K405" s="28"/>
      <c r="L405" s="29"/>
      <c r="M405" s="30"/>
      <c r="N405" s="31"/>
      <c r="O405" s="32"/>
      <c r="P405" s="33"/>
    </row>
    <row r="406" customFormat="false" ht="12.75" hidden="false" customHeight="false" outlineLevel="0" collapsed="false">
      <c r="J406" s="28"/>
      <c r="K406" s="28"/>
      <c r="L406" s="29"/>
      <c r="M406" s="30"/>
      <c r="N406" s="31"/>
      <c r="O406" s="32"/>
      <c r="P406" s="33"/>
    </row>
    <row r="407" customFormat="false" ht="12.75" hidden="false" customHeight="false" outlineLevel="0" collapsed="false">
      <c r="J407" s="28"/>
      <c r="K407" s="28"/>
      <c r="L407" s="29"/>
      <c r="M407" s="30"/>
      <c r="N407" s="31"/>
      <c r="O407" s="32"/>
      <c r="P407" s="33"/>
    </row>
    <row r="408" customFormat="false" ht="12.75" hidden="false" customHeight="false" outlineLevel="0" collapsed="false">
      <c r="J408" s="28"/>
      <c r="K408" s="28"/>
      <c r="L408" s="29"/>
      <c r="M408" s="30"/>
      <c r="N408" s="31"/>
      <c r="O408" s="32"/>
      <c r="P408" s="33"/>
    </row>
    <row r="409" customFormat="false" ht="12.75" hidden="false" customHeight="false" outlineLevel="0" collapsed="false">
      <c r="J409" s="28"/>
      <c r="K409" s="28"/>
      <c r="L409" s="29"/>
      <c r="M409" s="30"/>
      <c r="N409" s="31"/>
      <c r="O409" s="32"/>
      <c r="P409" s="33"/>
    </row>
    <row r="410" customFormat="false" ht="12.75" hidden="false" customHeight="false" outlineLevel="0" collapsed="false">
      <c r="J410" s="28"/>
      <c r="K410" s="28"/>
      <c r="L410" s="29"/>
      <c r="M410" s="30"/>
      <c r="N410" s="31"/>
      <c r="O410" s="32"/>
      <c r="P410" s="33"/>
    </row>
    <row r="411" customFormat="false" ht="12.75" hidden="false" customHeight="false" outlineLevel="0" collapsed="false">
      <c r="J411" s="28"/>
      <c r="K411" s="28"/>
      <c r="L411" s="29"/>
      <c r="M411" s="30"/>
      <c r="N411" s="31"/>
      <c r="O411" s="32"/>
      <c r="P411" s="33"/>
    </row>
    <row r="412" customFormat="false" ht="12.75" hidden="false" customHeight="false" outlineLevel="0" collapsed="false">
      <c r="J412" s="28"/>
      <c r="K412" s="28"/>
      <c r="L412" s="29"/>
      <c r="M412" s="30"/>
      <c r="N412" s="31"/>
      <c r="O412" s="32"/>
      <c r="P412" s="33"/>
    </row>
    <row r="413" customFormat="false" ht="12.75" hidden="false" customHeight="false" outlineLevel="0" collapsed="false">
      <c r="J413" s="28"/>
      <c r="K413" s="28"/>
      <c r="L413" s="29"/>
      <c r="M413" s="30"/>
      <c r="N413" s="31"/>
      <c r="O413" s="32"/>
      <c r="P413" s="33"/>
    </row>
    <row r="414" customFormat="false" ht="12.75" hidden="false" customHeight="false" outlineLevel="0" collapsed="false">
      <c r="J414" s="28"/>
      <c r="K414" s="28"/>
      <c r="L414" s="29"/>
      <c r="M414" s="30"/>
      <c r="N414" s="31"/>
      <c r="O414" s="32"/>
      <c r="P414" s="33"/>
    </row>
    <row r="415" customFormat="false" ht="12.75" hidden="false" customHeight="false" outlineLevel="0" collapsed="false">
      <c r="J415" s="28"/>
      <c r="K415" s="28"/>
      <c r="L415" s="29"/>
      <c r="M415" s="30"/>
      <c r="N415" s="31"/>
      <c r="O415" s="32"/>
      <c r="P415" s="33"/>
    </row>
    <row r="416" customFormat="false" ht="12.75" hidden="false" customHeight="false" outlineLevel="0" collapsed="false">
      <c r="J416" s="28"/>
      <c r="K416" s="28"/>
      <c r="L416" s="29"/>
      <c r="M416" s="30"/>
      <c r="N416" s="31"/>
      <c r="O416" s="32"/>
      <c r="P416" s="33"/>
    </row>
    <row r="417" customFormat="false" ht="12.75" hidden="false" customHeight="false" outlineLevel="0" collapsed="false">
      <c r="J417" s="28"/>
      <c r="K417" s="28"/>
      <c r="L417" s="29"/>
      <c r="M417" s="30"/>
      <c r="N417" s="31"/>
      <c r="O417" s="32"/>
      <c r="P417" s="33"/>
    </row>
    <row r="418" customFormat="false" ht="12.75" hidden="false" customHeight="false" outlineLevel="0" collapsed="false">
      <c r="J418" s="28"/>
      <c r="K418" s="28"/>
      <c r="L418" s="29"/>
      <c r="M418" s="30"/>
      <c r="N418" s="31"/>
      <c r="O418" s="32"/>
      <c r="P418" s="33"/>
    </row>
    <row r="419" customFormat="false" ht="12.75" hidden="false" customHeight="false" outlineLevel="0" collapsed="false">
      <c r="J419" s="28"/>
      <c r="K419" s="28"/>
      <c r="L419" s="29"/>
      <c r="M419" s="30"/>
      <c r="N419" s="31"/>
      <c r="O419" s="32"/>
      <c r="P419" s="33"/>
    </row>
    <row r="420" customFormat="false" ht="12.75" hidden="false" customHeight="false" outlineLevel="0" collapsed="false">
      <c r="J420" s="28"/>
      <c r="K420" s="28"/>
      <c r="L420" s="29"/>
      <c r="M420" s="30"/>
      <c r="N420" s="31"/>
      <c r="O420" s="32"/>
      <c r="P420" s="33"/>
    </row>
    <row r="421" customFormat="false" ht="12.75" hidden="false" customHeight="false" outlineLevel="0" collapsed="false">
      <c r="J421" s="28"/>
      <c r="K421" s="28"/>
      <c r="L421" s="29"/>
      <c r="M421" s="30"/>
      <c r="N421" s="31"/>
      <c r="O421" s="32"/>
      <c r="P421" s="33"/>
    </row>
    <row r="422" customFormat="false" ht="12.75" hidden="false" customHeight="false" outlineLevel="0" collapsed="false">
      <c r="J422" s="28"/>
      <c r="K422" s="28"/>
      <c r="L422" s="29"/>
      <c r="M422" s="30"/>
      <c r="N422" s="31"/>
      <c r="O422" s="32"/>
      <c r="P422" s="33"/>
    </row>
    <row r="423" customFormat="false" ht="12.75" hidden="false" customHeight="false" outlineLevel="0" collapsed="false">
      <c r="J423" s="28"/>
      <c r="K423" s="28"/>
      <c r="L423" s="29"/>
      <c r="M423" s="30"/>
      <c r="N423" s="31"/>
      <c r="O423" s="32"/>
      <c r="P423" s="33"/>
    </row>
    <row r="424" customFormat="false" ht="12.75" hidden="false" customHeight="false" outlineLevel="0" collapsed="false">
      <c r="J424" s="28"/>
      <c r="K424" s="28"/>
      <c r="L424" s="29"/>
      <c r="M424" s="30"/>
      <c r="N424" s="31"/>
      <c r="O424" s="32"/>
      <c r="P424" s="33"/>
    </row>
    <row r="425" customFormat="false" ht="12.75" hidden="false" customHeight="false" outlineLevel="0" collapsed="false">
      <c r="J425" s="28"/>
      <c r="K425" s="28"/>
      <c r="L425" s="29"/>
      <c r="M425" s="30"/>
      <c r="N425" s="31"/>
      <c r="O425" s="32"/>
      <c r="P425" s="33"/>
    </row>
    <row r="426" customFormat="false" ht="12.75" hidden="false" customHeight="false" outlineLevel="0" collapsed="false">
      <c r="J426" s="28"/>
      <c r="K426" s="28"/>
      <c r="L426" s="29"/>
      <c r="M426" s="30"/>
      <c r="N426" s="31"/>
      <c r="O426" s="32"/>
      <c r="P426" s="33"/>
    </row>
    <row r="427" customFormat="false" ht="12.75" hidden="false" customHeight="false" outlineLevel="0" collapsed="false">
      <c r="J427" s="28"/>
      <c r="K427" s="28"/>
      <c r="L427" s="29"/>
      <c r="M427" s="30"/>
      <c r="N427" s="31"/>
      <c r="O427" s="32"/>
      <c r="P427" s="33"/>
    </row>
    <row r="428" customFormat="false" ht="12.75" hidden="false" customHeight="false" outlineLevel="0" collapsed="false">
      <c r="J428" s="28"/>
      <c r="K428" s="28"/>
      <c r="L428" s="29"/>
      <c r="M428" s="30"/>
      <c r="N428" s="31"/>
      <c r="O428" s="32"/>
      <c r="P428" s="33"/>
    </row>
    <row r="429" customFormat="false" ht="12.75" hidden="false" customHeight="false" outlineLevel="0" collapsed="false">
      <c r="J429" s="28"/>
      <c r="K429" s="28"/>
      <c r="L429" s="29"/>
      <c r="M429" s="30"/>
      <c r="N429" s="31"/>
      <c r="O429" s="32"/>
      <c r="P429" s="33"/>
    </row>
    <row r="430" customFormat="false" ht="12.75" hidden="false" customHeight="false" outlineLevel="0" collapsed="false">
      <c r="J430" s="28"/>
      <c r="K430" s="28"/>
      <c r="L430" s="29"/>
      <c r="M430" s="30"/>
      <c r="N430" s="31"/>
      <c r="O430" s="32"/>
      <c r="P430" s="33"/>
    </row>
    <row r="431" customFormat="false" ht="12.75" hidden="false" customHeight="false" outlineLevel="0" collapsed="false">
      <c r="J431" s="28"/>
      <c r="K431" s="28"/>
      <c r="L431" s="29"/>
      <c r="M431" s="30"/>
      <c r="N431" s="31"/>
      <c r="O431" s="32"/>
      <c r="P431" s="33"/>
    </row>
    <row r="432" customFormat="false" ht="12.75" hidden="false" customHeight="false" outlineLevel="0" collapsed="false">
      <c r="J432" s="28"/>
      <c r="K432" s="28"/>
      <c r="L432" s="29"/>
      <c r="M432" s="30"/>
      <c r="N432" s="31"/>
      <c r="O432" s="32"/>
      <c r="P432" s="33"/>
    </row>
    <row r="433" customFormat="false" ht="12.75" hidden="false" customHeight="false" outlineLevel="0" collapsed="false">
      <c r="J433" s="28"/>
      <c r="K433" s="28"/>
      <c r="L433" s="29"/>
      <c r="M433" s="30"/>
      <c r="N433" s="31"/>
      <c r="O433" s="32"/>
      <c r="P433" s="33"/>
    </row>
    <row r="434" customFormat="false" ht="12.75" hidden="false" customHeight="false" outlineLevel="0" collapsed="false">
      <c r="J434" s="28"/>
      <c r="K434" s="28"/>
      <c r="L434" s="29"/>
      <c r="M434" s="30"/>
      <c r="N434" s="31"/>
      <c r="O434" s="32"/>
      <c r="P434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3.85"/>
    <col collapsed="false" customWidth="true" hidden="false" outlineLevel="0" max="3" min="3" style="1" width="21.99"/>
    <col collapsed="false" customWidth="true" hidden="false" outlineLevel="0" max="5" min="4" style="1" width="11.99"/>
    <col collapsed="false" customWidth="true" hidden="false" outlineLevel="0" max="7" min="7" style="1" width="10.28"/>
    <col collapsed="false" customWidth="true" hidden="false" outlineLevel="0" max="12" min="12" style="1" width="10.85"/>
  </cols>
  <sheetData>
    <row r="1" customFormat="false" ht="20.25" hidden="false" customHeight="false" outlineLevel="0" collapsed="false">
      <c r="A1" s="36" t="s">
        <v>465</v>
      </c>
      <c r="B1" s="37"/>
      <c r="C1" s="37"/>
      <c r="D1" s="37"/>
      <c r="E1" s="37"/>
      <c r="F1" s="37"/>
      <c r="G1" s="37"/>
      <c r="H1" s="37"/>
      <c r="I1" s="38" t="n">
        <v>36951</v>
      </c>
      <c r="J1" s="38"/>
    </row>
    <row r="2" customFormat="false" ht="12.75" hidden="false" customHeight="false" outlineLevel="0" collapsed="false">
      <c r="H2" s="39"/>
    </row>
    <row r="3" customFormat="false" ht="12.75" hidden="false" customHeight="false" outlineLevel="0" collapsed="false">
      <c r="H3" s="39" t="s">
        <v>6</v>
      </c>
      <c r="J3" s="39" t="s">
        <v>6</v>
      </c>
    </row>
    <row r="4" customFormat="false" ht="12.75" hidden="false" customHeight="false" outlineLevel="0" collapsed="false">
      <c r="C4" s="40" t="s">
        <v>466</v>
      </c>
      <c r="D4" s="40"/>
      <c r="H4" s="39" t="s">
        <v>467</v>
      </c>
      <c r="J4" s="39" t="s">
        <v>468</v>
      </c>
      <c r="L4" s="41"/>
      <c r="M4" s="41"/>
      <c r="N4" s="41"/>
      <c r="O4" s="41"/>
      <c r="P4" s="41"/>
      <c r="Q4" s="41"/>
      <c r="R4" s="41"/>
      <c r="S4" s="41"/>
    </row>
    <row r="5" customFormat="false" ht="12.75" hidden="false" customHeight="false" outlineLevel="0" collapsed="false">
      <c r="C5" s="42" t="s">
        <v>469</v>
      </c>
      <c r="D5" s="43"/>
      <c r="G5" s="44" t="s">
        <v>470</v>
      </c>
      <c r="H5" s="45" t="n">
        <f aca="false">'Raw Data'!P1</f>
        <v>5518.3809036606</v>
      </c>
      <c r="J5" s="45" t="n">
        <f aca="false">H5-575</f>
        <v>4943.3809036606</v>
      </c>
      <c r="L5" s="41"/>
      <c r="M5" s="41"/>
      <c r="N5" s="41"/>
      <c r="O5" s="41"/>
      <c r="P5" s="41"/>
      <c r="Q5" s="41"/>
      <c r="R5" s="41"/>
      <c r="S5" s="41"/>
    </row>
    <row r="6" customFormat="false" ht="12.75" hidden="false" customHeight="false" outlineLevel="0" collapsed="false">
      <c r="C6" s="42" t="s">
        <v>27</v>
      </c>
      <c r="D6" s="43" t="s">
        <v>471</v>
      </c>
      <c r="H6" s="45"/>
      <c r="J6" s="45"/>
      <c r="L6" s="41"/>
      <c r="M6" s="46"/>
      <c r="N6" s="47"/>
      <c r="O6" s="41"/>
      <c r="P6" s="41"/>
      <c r="Q6" s="41"/>
      <c r="R6" s="41"/>
      <c r="S6" s="41"/>
    </row>
    <row r="7" customFormat="false" ht="12.75" hidden="false" customHeight="false" outlineLevel="0" collapsed="false">
      <c r="C7" s="48" t="n">
        <v>36981</v>
      </c>
      <c r="D7" s="49" t="n">
        <v>190.996870215061</v>
      </c>
      <c r="G7" s="50" t="n">
        <f aca="false">C7+1</f>
        <v>36982</v>
      </c>
      <c r="H7" s="45" t="n">
        <f aca="false">H5-D7</f>
        <v>5327.38403344554</v>
      </c>
      <c r="J7" s="45" t="n">
        <f aca="false">J5-D7</f>
        <v>4752.38403344554</v>
      </c>
      <c r="L7" s="47"/>
      <c r="M7" s="41"/>
      <c r="N7" s="41"/>
      <c r="O7" s="41"/>
      <c r="P7" s="41"/>
      <c r="Q7" s="41"/>
      <c r="R7" s="41"/>
      <c r="S7" s="41"/>
    </row>
    <row r="8" customFormat="false" ht="12.75" hidden="false" customHeight="false" outlineLevel="0" collapsed="false">
      <c r="C8" s="51" t="n">
        <v>37011</v>
      </c>
      <c r="D8" s="52" t="n">
        <v>1.49396101888646</v>
      </c>
      <c r="G8" s="50" t="n">
        <f aca="false">C8+1</f>
        <v>37012</v>
      </c>
      <c r="H8" s="45" t="n">
        <f aca="false">H7-D8</f>
        <v>5325.89007242665</v>
      </c>
      <c r="J8" s="45" t="n">
        <f aca="false">J7-D8</f>
        <v>4750.89007242665</v>
      </c>
      <c r="L8" s="41"/>
      <c r="M8" s="41"/>
      <c r="N8" s="41"/>
      <c r="O8" s="41"/>
      <c r="P8" s="41"/>
      <c r="Q8" s="41"/>
      <c r="R8" s="41"/>
      <c r="S8" s="41"/>
    </row>
    <row r="9" customFormat="false" ht="12.75" hidden="false" customHeight="false" outlineLevel="0" collapsed="false">
      <c r="C9" s="51" t="n">
        <v>37042</v>
      </c>
      <c r="D9" s="52" t="n">
        <v>0.229087076290584</v>
      </c>
      <c r="G9" s="50" t="n">
        <f aca="false">C9+1</f>
        <v>37043</v>
      </c>
      <c r="H9" s="45" t="n">
        <f aca="false">H8-D9</f>
        <v>5325.66098535036</v>
      </c>
      <c r="J9" s="45" t="n">
        <f aca="false">J8-D9</f>
        <v>4750.66098535036</v>
      </c>
      <c r="L9" s="41"/>
      <c r="M9" s="41"/>
      <c r="N9" s="41"/>
      <c r="O9" s="41"/>
      <c r="P9" s="41"/>
      <c r="Q9" s="41"/>
      <c r="R9" s="41"/>
      <c r="S9" s="41"/>
    </row>
    <row r="10" customFormat="false" ht="12.75" hidden="false" customHeight="false" outlineLevel="0" collapsed="false">
      <c r="C10" s="51" t="n">
        <v>37072</v>
      </c>
      <c r="D10" s="52" t="n">
        <v>0.243772145283571</v>
      </c>
      <c r="G10" s="50" t="n">
        <f aca="false">C10+1</f>
        <v>37073</v>
      </c>
      <c r="H10" s="45" t="n">
        <f aca="false">H9-D10</f>
        <v>5325.41721320508</v>
      </c>
      <c r="J10" s="45" t="n">
        <f aca="false">J9-D10</f>
        <v>4750.41721320508</v>
      </c>
      <c r="L10" s="41"/>
      <c r="M10" s="41"/>
      <c r="N10" s="41"/>
      <c r="O10" s="41"/>
      <c r="P10" s="41"/>
      <c r="Q10" s="41"/>
      <c r="R10" s="41"/>
      <c r="S10" s="41"/>
    </row>
    <row r="11" customFormat="false" ht="12.75" hidden="false" customHeight="false" outlineLevel="0" collapsed="false">
      <c r="C11" s="51" t="n">
        <v>37103</v>
      </c>
      <c r="D11" s="52" t="n">
        <v>7.51092328761267</v>
      </c>
      <c r="G11" s="50" t="n">
        <f aca="false">C11+1</f>
        <v>37104</v>
      </c>
      <c r="H11" s="45" t="n">
        <f aca="false">H10-D11</f>
        <v>5317.90628991746</v>
      </c>
      <c r="J11" s="45" t="n">
        <f aca="false">J10-D11</f>
        <v>4742.90628991746</v>
      </c>
      <c r="L11" s="41"/>
      <c r="M11" s="41"/>
      <c r="N11" s="41"/>
      <c r="O11" s="41"/>
      <c r="P11" s="41"/>
      <c r="Q11" s="41"/>
      <c r="R11" s="41"/>
      <c r="S11" s="41"/>
    </row>
    <row r="12" customFormat="false" ht="12.75" hidden="false" customHeight="false" outlineLevel="0" collapsed="false">
      <c r="C12" s="51" t="n">
        <v>37134</v>
      </c>
      <c r="D12" s="52" t="n">
        <v>5.00075549441156</v>
      </c>
      <c r="G12" s="50" t="n">
        <f aca="false">C12+1</f>
        <v>37135</v>
      </c>
      <c r="H12" s="45" t="n">
        <f aca="false">H11-D12</f>
        <v>5312.90553442305</v>
      </c>
      <c r="J12" s="45" t="n">
        <f aca="false">J11-D12</f>
        <v>4737.90553442305</v>
      </c>
    </row>
    <row r="13" customFormat="false" ht="12.75" hidden="false" customHeight="false" outlineLevel="0" collapsed="false">
      <c r="C13" s="51" t="n">
        <v>37195</v>
      </c>
      <c r="D13" s="52" t="n">
        <v>283.524304485701</v>
      </c>
      <c r="G13" s="50" t="n">
        <f aca="false">C13+1</f>
        <v>37196</v>
      </c>
      <c r="H13" s="45" t="n">
        <f aca="false">H12-D13</f>
        <v>5029.38122993735</v>
      </c>
      <c r="J13" s="45" t="n">
        <f aca="false">J12-D13</f>
        <v>4454.38122993735</v>
      </c>
    </row>
    <row r="14" customFormat="false" ht="12.75" hidden="false" customHeight="false" outlineLevel="0" collapsed="false">
      <c r="C14" s="51" t="n">
        <v>37225</v>
      </c>
      <c r="D14" s="52" t="n">
        <v>7.99714281662143</v>
      </c>
      <c r="G14" s="50" t="n">
        <f aca="false">C14+1</f>
        <v>37226</v>
      </c>
      <c r="H14" s="45" t="n">
        <f aca="false">H13-D14</f>
        <v>5021.38408712073</v>
      </c>
      <c r="J14" s="45" t="n">
        <f aca="false">J13-D14</f>
        <v>4446.38408712073</v>
      </c>
    </row>
    <row r="15" customFormat="false" ht="12.75" hidden="false" customHeight="false" outlineLevel="0" collapsed="false">
      <c r="C15" s="51" t="n">
        <v>37256</v>
      </c>
      <c r="D15" s="52" t="n">
        <v>5.32382701225726</v>
      </c>
      <c r="G15" s="50" t="n">
        <f aca="false">C15+1</f>
        <v>37257</v>
      </c>
      <c r="H15" s="45" t="n">
        <f aca="false">H14-D15</f>
        <v>5016.06026010847</v>
      </c>
      <c r="J15" s="45" t="n">
        <f aca="false">J14-D15</f>
        <v>4441.06026010847</v>
      </c>
    </row>
    <row r="16" customFormat="false" ht="12.75" hidden="false" customHeight="false" outlineLevel="0" collapsed="false">
      <c r="C16" s="51" t="n">
        <v>37287</v>
      </c>
      <c r="D16" s="52" t="n">
        <v>3.62133801367039</v>
      </c>
      <c r="G16" s="50" t="n">
        <f aca="false">C16+1</f>
        <v>37288</v>
      </c>
      <c r="H16" s="45" t="n">
        <f aca="false">H15-D16</f>
        <v>5012.4389220948</v>
      </c>
      <c r="J16" s="45" t="n">
        <f aca="false">J15-D16</f>
        <v>4437.4389220948</v>
      </c>
    </row>
    <row r="17" customFormat="false" ht="12.75" hidden="false" customHeight="false" outlineLevel="0" collapsed="false">
      <c r="C17" s="51" t="n">
        <v>37346</v>
      </c>
      <c r="D17" s="52" t="n">
        <v>4.09615524444361</v>
      </c>
      <c r="G17" s="50" t="n">
        <f aca="false">C17+1</f>
        <v>37347</v>
      </c>
      <c r="H17" s="45" t="n">
        <f aca="false">H16-D17</f>
        <v>5008.34276685036</v>
      </c>
      <c r="J17" s="45" t="n">
        <f aca="false">J16-D17</f>
        <v>4433.34276685036</v>
      </c>
    </row>
    <row r="18" customFormat="false" ht="12.75" hidden="false" customHeight="false" outlineLevel="0" collapsed="false">
      <c r="C18" s="51" t="n">
        <v>37361</v>
      </c>
      <c r="D18" s="52" t="n">
        <v>0</v>
      </c>
      <c r="G18" s="50" t="n">
        <f aca="false">C18+1</f>
        <v>37362</v>
      </c>
      <c r="H18" s="45" t="n">
        <f aca="false">H17-D18</f>
        <v>5008.34276685036</v>
      </c>
      <c r="J18" s="45" t="n">
        <f aca="false">J17-D18</f>
        <v>4433.34276685036</v>
      </c>
    </row>
    <row r="19" customFormat="false" ht="12.75" hidden="false" customHeight="false" outlineLevel="0" collapsed="false">
      <c r="C19" s="51" t="n">
        <v>37376</v>
      </c>
      <c r="D19" s="52" t="n">
        <v>4.9027962061272</v>
      </c>
      <c r="G19" s="50" t="n">
        <f aca="false">C19+1</f>
        <v>37377</v>
      </c>
      <c r="H19" s="45" t="n">
        <f aca="false">H18-D19</f>
        <v>5003.43997064423</v>
      </c>
      <c r="J19" s="45" t="n">
        <f aca="false">J18-D19</f>
        <v>4428.43997064423</v>
      </c>
    </row>
    <row r="20" customFormat="false" ht="12.75" hidden="false" customHeight="false" outlineLevel="0" collapsed="false">
      <c r="C20" s="51" t="n">
        <v>37382</v>
      </c>
      <c r="D20" s="52" t="n">
        <v>10.5066773621818</v>
      </c>
      <c r="G20" s="50" t="n">
        <f aca="false">C20+1</f>
        <v>37383</v>
      </c>
      <c r="H20" s="45" t="n">
        <f aca="false">H19-D20</f>
        <v>4992.93329328205</v>
      </c>
      <c r="J20" s="45" t="n">
        <f aca="false">J19-D20</f>
        <v>4417.93329328205</v>
      </c>
    </row>
    <row r="21" customFormat="false" ht="12.75" hidden="false" customHeight="false" outlineLevel="0" collapsed="false">
      <c r="C21" s="51" t="n">
        <v>37407</v>
      </c>
      <c r="D21" s="52" t="n">
        <v>0.106711501349033</v>
      </c>
      <c r="G21" s="50" t="n">
        <f aca="false">C21+1</f>
        <v>37408</v>
      </c>
      <c r="H21" s="45" t="n">
        <f aca="false">H20-D21</f>
        <v>4992.8265817807</v>
      </c>
      <c r="J21" s="45" t="n">
        <f aca="false">J20-D21</f>
        <v>4417.8265817807</v>
      </c>
    </row>
    <row r="22" customFormat="false" ht="12.75" hidden="false" customHeight="false" outlineLevel="0" collapsed="false">
      <c r="C22" s="51" t="n">
        <v>37437</v>
      </c>
      <c r="D22" s="52" t="n">
        <v>17.1171626916045</v>
      </c>
      <c r="G22" s="50" t="n">
        <f aca="false">C22+1</f>
        <v>37438</v>
      </c>
      <c r="H22" s="45" t="n">
        <f aca="false">H21-D22</f>
        <v>4975.70941908909</v>
      </c>
      <c r="J22" s="45" t="n">
        <f aca="false">J21-D22</f>
        <v>4400.70941908909</v>
      </c>
    </row>
    <row r="23" customFormat="false" ht="12.75" hidden="false" customHeight="false" outlineLevel="0" collapsed="false">
      <c r="C23" s="51" t="n">
        <v>37529</v>
      </c>
      <c r="D23" s="52" t="n">
        <v>0.808657799213773</v>
      </c>
      <c r="G23" s="50" t="n">
        <f aca="false">C23+1</f>
        <v>37530</v>
      </c>
      <c r="H23" s="45" t="n">
        <f aca="false">H22-D23</f>
        <v>4974.90076128988</v>
      </c>
      <c r="J23" s="45" t="n">
        <f aca="false">J22-D23</f>
        <v>4399.90076128988</v>
      </c>
    </row>
    <row r="24" customFormat="false" ht="12.75" hidden="false" customHeight="false" outlineLevel="0" collapsed="false">
      <c r="C24" s="51" t="n">
        <v>37560</v>
      </c>
      <c r="D24" s="52" t="n">
        <v>312.835565743616</v>
      </c>
      <c r="G24" s="50" t="n">
        <f aca="false">C24+1</f>
        <v>37561</v>
      </c>
      <c r="H24" s="45" t="n">
        <f aca="false">H23-D24</f>
        <v>4662.06519554626</v>
      </c>
      <c r="J24" s="45" t="n">
        <f aca="false">J23-D24</f>
        <v>4087.06519554627</v>
      </c>
    </row>
    <row r="25" customFormat="false" ht="12.75" hidden="false" customHeight="false" outlineLevel="0" collapsed="false">
      <c r="C25" s="51" t="n">
        <v>37590</v>
      </c>
      <c r="D25" s="52" t="n">
        <v>0.546284566539086</v>
      </c>
      <c r="G25" s="50" t="n">
        <f aca="false">C25+1</f>
        <v>37591</v>
      </c>
      <c r="H25" s="45" t="n">
        <f aca="false">H24-D25</f>
        <v>4661.51891097973</v>
      </c>
      <c r="J25" s="45" t="n">
        <f aca="false">J24-D25</f>
        <v>4086.51891097973</v>
      </c>
    </row>
    <row r="26" customFormat="false" ht="12.75" hidden="false" customHeight="false" outlineLevel="0" collapsed="false">
      <c r="C26" s="51" t="n">
        <v>37711</v>
      </c>
      <c r="D26" s="52" t="n">
        <v>0</v>
      </c>
      <c r="G26" s="50" t="n">
        <f aca="false">C26+1</f>
        <v>37712</v>
      </c>
      <c r="H26" s="45" t="n">
        <f aca="false">H25-D26</f>
        <v>4661.51891097973</v>
      </c>
      <c r="J26" s="45" t="n">
        <f aca="false">J25-D26</f>
        <v>4086.51891097973</v>
      </c>
    </row>
    <row r="27" customFormat="false" ht="12.75" hidden="false" customHeight="false" outlineLevel="0" collapsed="false">
      <c r="C27" s="51" t="n">
        <v>37925</v>
      </c>
      <c r="D27" s="52" t="n">
        <v>1188.33997990432</v>
      </c>
      <c r="G27" s="50" t="n">
        <f aca="false">C27+1</f>
        <v>37926</v>
      </c>
      <c r="H27" s="45" t="n">
        <f aca="false">H26-D27</f>
        <v>3473.17893107541</v>
      </c>
      <c r="J27" s="45" t="n">
        <f aca="false">J26-D27</f>
        <v>2898.17893107541</v>
      </c>
    </row>
    <row r="28" customFormat="false" ht="12.75" hidden="false" customHeight="false" outlineLevel="0" collapsed="false">
      <c r="C28" s="51" t="n">
        <v>37986</v>
      </c>
      <c r="D28" s="52" t="n">
        <v>296.720946574826</v>
      </c>
      <c r="G28" s="50" t="n">
        <f aca="false">C28+1</f>
        <v>37987</v>
      </c>
      <c r="H28" s="45" t="n">
        <f aca="false">H27-D28</f>
        <v>3176.45798450058</v>
      </c>
      <c r="J28" s="45" t="n">
        <f aca="false">J27-D28</f>
        <v>2601.45798450058</v>
      </c>
    </row>
    <row r="29" customFormat="false" ht="12.75" hidden="false" customHeight="false" outlineLevel="0" collapsed="false">
      <c r="C29" s="51" t="n">
        <v>38092</v>
      </c>
      <c r="D29" s="52" t="n">
        <v>0</v>
      </c>
      <c r="G29" s="50" t="n">
        <f aca="false">C29+1</f>
        <v>38093</v>
      </c>
      <c r="H29" s="45" t="n">
        <f aca="false">H28-D29</f>
        <v>3176.45798450058</v>
      </c>
      <c r="J29" s="45" t="n">
        <f aca="false">J28-D29</f>
        <v>2601.45798450058</v>
      </c>
    </row>
    <row r="30" customFormat="false" ht="12.75" hidden="false" customHeight="false" outlineLevel="0" collapsed="false">
      <c r="C30" s="51" t="n">
        <v>38213</v>
      </c>
      <c r="D30" s="52" t="n">
        <v>45.183475916159</v>
      </c>
      <c r="G30" s="50" t="n">
        <f aca="false">C30+1</f>
        <v>38214</v>
      </c>
      <c r="H30" s="45" t="n">
        <f aca="false">H29-D30</f>
        <v>3131.27450858442</v>
      </c>
      <c r="J30" s="45" t="n">
        <f aca="false">J29-D30</f>
        <v>2556.27450858442</v>
      </c>
    </row>
    <row r="31" customFormat="false" ht="12.75" hidden="false" customHeight="false" outlineLevel="0" collapsed="false">
      <c r="C31" s="51" t="n">
        <v>38291</v>
      </c>
      <c r="D31" s="52" t="n">
        <v>225.359143589146</v>
      </c>
      <c r="G31" s="50" t="n">
        <f aca="false">C31+1</f>
        <v>38292</v>
      </c>
      <c r="H31" s="45" t="n">
        <f aca="false">H30-D31</f>
        <v>2905.91536499528</v>
      </c>
      <c r="J31" s="45" t="n">
        <f aca="false">J30-D31</f>
        <v>2330.91536499528</v>
      </c>
    </row>
    <row r="32" customFormat="false" ht="12.75" hidden="false" customHeight="false" outlineLevel="0" collapsed="false">
      <c r="C32" s="51" t="n">
        <v>38352</v>
      </c>
      <c r="D32" s="52" t="n">
        <v>221.645333996257</v>
      </c>
      <c r="G32" s="50" t="n">
        <f aca="false">C32+1</f>
        <v>38353</v>
      </c>
      <c r="H32" s="45" t="n">
        <f aca="false">H31-D32</f>
        <v>2684.27003099902</v>
      </c>
      <c r="J32" s="45" t="n">
        <f aca="false">J31-D32</f>
        <v>2109.27003099902</v>
      </c>
    </row>
    <row r="33" customFormat="false" ht="12.75" hidden="false" customHeight="false" outlineLevel="0" collapsed="false">
      <c r="C33" s="51" t="n">
        <v>38442</v>
      </c>
      <c r="D33" s="52" t="n">
        <v>78.7366353600649</v>
      </c>
      <c r="G33" s="50" t="n">
        <f aca="false">C33+1</f>
        <v>38443</v>
      </c>
      <c r="H33" s="45" t="n">
        <f aca="false">H32-D33</f>
        <v>2605.53339563895</v>
      </c>
      <c r="J33" s="45" t="n">
        <f aca="false">J32-D33</f>
        <v>2030.53339563895</v>
      </c>
    </row>
    <row r="34" customFormat="false" ht="12.75" hidden="false" customHeight="false" outlineLevel="0" collapsed="false">
      <c r="C34" s="51" t="n">
        <v>38656</v>
      </c>
      <c r="D34" s="52" t="n">
        <v>223.273975266209</v>
      </c>
      <c r="G34" s="50" t="n">
        <f aca="false">C34+1</f>
        <v>38657</v>
      </c>
      <c r="H34" s="45" t="n">
        <f aca="false">H33-D34</f>
        <v>2382.25942037275</v>
      </c>
      <c r="J34" s="45" t="n">
        <f aca="false">J33-D34</f>
        <v>1807.25942037275</v>
      </c>
    </row>
    <row r="35" customFormat="false" ht="12.75" hidden="false" customHeight="false" outlineLevel="0" collapsed="false">
      <c r="C35" s="51" t="n">
        <v>38807</v>
      </c>
      <c r="D35" s="52" t="n">
        <v>0</v>
      </c>
      <c r="G35" s="50" t="n">
        <f aca="false">C35+1</f>
        <v>38808</v>
      </c>
      <c r="H35" s="45" t="n">
        <f aca="false">H34-D35</f>
        <v>2382.25942037275</v>
      </c>
      <c r="J35" s="45" t="n">
        <f aca="false">J34-D35</f>
        <v>1807.25942037275</v>
      </c>
    </row>
    <row r="36" customFormat="false" ht="12.75" hidden="false" customHeight="false" outlineLevel="0" collapsed="false">
      <c r="C36" s="51" t="n">
        <v>38822</v>
      </c>
      <c r="D36" s="52" t="n">
        <v>0</v>
      </c>
      <c r="G36" s="50" t="n">
        <f aca="false">C36+1</f>
        <v>38823</v>
      </c>
      <c r="H36" s="45" t="n">
        <f aca="false">H35-D36</f>
        <v>2382.25942037275</v>
      </c>
      <c r="J36" s="45" t="n">
        <f aca="false">J35-D36</f>
        <v>1807.25942037275</v>
      </c>
    </row>
    <row r="37" customFormat="false" ht="12.75" hidden="false" customHeight="false" outlineLevel="0" collapsed="false">
      <c r="C37" s="51" t="n">
        <v>38841</v>
      </c>
      <c r="D37" s="52" t="n">
        <v>12.4145479615112</v>
      </c>
      <c r="G37" s="50" t="n">
        <f aca="false">C37+1</f>
        <v>38842</v>
      </c>
      <c r="H37" s="45" t="n">
        <f aca="false">H36-D37</f>
        <v>2369.84487241123</v>
      </c>
      <c r="J37" s="45" t="n">
        <f aca="false">J36-D37</f>
        <v>1794.84487241123</v>
      </c>
    </row>
    <row r="38" customFormat="false" ht="12.75" hidden="false" customHeight="false" outlineLevel="0" collapsed="false">
      <c r="C38" s="51" t="n">
        <v>38929</v>
      </c>
      <c r="D38" s="52" t="n">
        <v>0.819658228754265</v>
      </c>
      <c r="G38" s="50" t="n">
        <f aca="false">C38+1</f>
        <v>38930</v>
      </c>
      <c r="H38" s="45" t="n">
        <f aca="false">H37-D38</f>
        <v>2369.02521418248</v>
      </c>
      <c r="J38" s="45" t="n">
        <f aca="false">J37-D38</f>
        <v>1794.02521418248</v>
      </c>
    </row>
    <row r="39" customFormat="false" ht="12.75" hidden="false" customHeight="false" outlineLevel="0" collapsed="false">
      <c r="C39" s="51" t="n">
        <v>38960</v>
      </c>
      <c r="D39" s="52" t="n">
        <v>0.746001504843698</v>
      </c>
      <c r="G39" s="50" t="n">
        <f aca="false">C39+1</f>
        <v>38961</v>
      </c>
      <c r="H39" s="45" t="n">
        <f aca="false">H38-D39</f>
        <v>2368.27921267764</v>
      </c>
      <c r="J39" s="45" t="n">
        <f aca="false">J38-D39</f>
        <v>1793.27921267764</v>
      </c>
    </row>
    <row r="40" customFormat="false" ht="12.75" hidden="false" customHeight="false" outlineLevel="0" collapsed="false">
      <c r="C40" s="51" t="n">
        <v>39021</v>
      </c>
      <c r="D40" s="52" t="n">
        <v>917.972098461229</v>
      </c>
      <c r="G40" s="50" t="n">
        <f aca="false">C40+1</f>
        <v>39022</v>
      </c>
      <c r="H40" s="45" t="n">
        <f aca="false">H39-D40</f>
        <v>1450.30711421641</v>
      </c>
      <c r="J40" s="45" t="n">
        <f aca="false">J39-D40</f>
        <v>875.307114216408</v>
      </c>
    </row>
    <row r="41" customFormat="false" ht="12.75" hidden="false" customHeight="false" outlineLevel="0" collapsed="false">
      <c r="C41" s="51" t="n">
        <v>39172</v>
      </c>
      <c r="D41" s="52" t="n">
        <v>37.0536654705968</v>
      </c>
      <c r="G41" s="50" t="n">
        <f aca="false">C41+1</f>
        <v>39173</v>
      </c>
      <c r="H41" s="45" t="n">
        <f aca="false">H40-D41</f>
        <v>1413.25344874581</v>
      </c>
      <c r="J41" s="45" t="n">
        <f aca="false">J40-D41</f>
        <v>838.253448745811</v>
      </c>
    </row>
    <row r="42" customFormat="false" ht="12.75" hidden="false" customHeight="false" outlineLevel="0" collapsed="false">
      <c r="C42" s="51" t="n">
        <v>39202</v>
      </c>
      <c r="D42" s="52" t="n">
        <v>5.38198322032392</v>
      </c>
      <c r="G42" s="50" t="n">
        <f aca="false">C42+1</f>
        <v>39203</v>
      </c>
      <c r="H42" s="45" t="n">
        <f aca="false">H41-D42</f>
        <v>1407.87146552549</v>
      </c>
      <c r="J42" s="45" t="n">
        <f aca="false">J41-D42</f>
        <v>832.871465525487</v>
      </c>
    </row>
    <row r="43" customFormat="false" ht="12.75" hidden="false" customHeight="false" outlineLevel="0" collapsed="false">
      <c r="C43" s="51" t="n">
        <v>39386</v>
      </c>
      <c r="D43" s="52" t="n">
        <v>313.478021512136</v>
      </c>
      <c r="G43" s="50" t="n">
        <f aca="false">C43+1</f>
        <v>39387</v>
      </c>
      <c r="H43" s="45" t="n">
        <f aca="false">H42-D43</f>
        <v>1094.39344401335</v>
      </c>
      <c r="J43" s="45" t="n">
        <f aca="false">J42-D43</f>
        <v>519.393444013351</v>
      </c>
    </row>
    <row r="44" customFormat="false" ht="12.75" hidden="false" customHeight="false" outlineLevel="0" collapsed="false">
      <c r="C44" s="51" t="n">
        <v>39752</v>
      </c>
      <c r="D44" s="52" t="n">
        <v>277.129353443054</v>
      </c>
      <c r="G44" s="50" t="n">
        <f aca="false">C44+1</f>
        <v>39753</v>
      </c>
      <c r="H44" s="45" t="n">
        <f aca="false">H43-D44</f>
        <v>817.264090570297</v>
      </c>
      <c r="J44" s="45" t="n">
        <f aca="false">J43-D44</f>
        <v>242.264090570298</v>
      </c>
    </row>
    <row r="45" customFormat="false" ht="12.75" hidden="false" customHeight="false" outlineLevel="0" collapsed="false">
      <c r="C45" s="51" t="n">
        <v>39782</v>
      </c>
      <c r="D45" s="52" t="n">
        <v>8.39473240631499</v>
      </c>
      <c r="G45" s="50" t="n">
        <f aca="false">C45+1</f>
        <v>39783</v>
      </c>
      <c r="H45" s="45" t="n">
        <f aca="false">H44-D45</f>
        <v>808.869358163982</v>
      </c>
      <c r="J45" s="45" t="n">
        <f aca="false">J44-D45</f>
        <v>233.869358163983</v>
      </c>
    </row>
    <row r="46" customFormat="false" ht="12.75" hidden="false" customHeight="false" outlineLevel="0" collapsed="false">
      <c r="C46" s="51" t="n">
        <v>39791</v>
      </c>
      <c r="D46" s="52" t="n">
        <v>43.5882217849816</v>
      </c>
      <c r="G46" s="50" t="n">
        <f aca="false">C46+1</f>
        <v>39792</v>
      </c>
      <c r="H46" s="45" t="n">
        <f aca="false">H45-D46</f>
        <v>765.281136379001</v>
      </c>
      <c r="J46" s="45" t="n">
        <f aca="false">J45-D46</f>
        <v>190.281136379001</v>
      </c>
    </row>
    <row r="47" customFormat="false" ht="12.75" hidden="false" customHeight="false" outlineLevel="0" collapsed="false">
      <c r="C47" s="51" t="n">
        <v>39881</v>
      </c>
      <c r="D47" s="52" t="n">
        <v>31.7609015033318</v>
      </c>
      <c r="G47" s="50" t="n">
        <f aca="false">C47+1</f>
        <v>39882</v>
      </c>
      <c r="H47" s="45" t="n">
        <f aca="false">H46-D47</f>
        <v>733.520234875669</v>
      </c>
      <c r="J47" s="45" t="n">
        <f aca="false">J46-D47</f>
        <v>158.520234875669</v>
      </c>
    </row>
    <row r="48" customFormat="false" ht="12.75" hidden="false" customHeight="false" outlineLevel="0" collapsed="false">
      <c r="C48" s="51" t="n">
        <v>39882</v>
      </c>
      <c r="D48" s="52" t="n">
        <v>16.862843226076</v>
      </c>
      <c r="G48" s="50" t="n">
        <f aca="false">C48+1</f>
        <v>39883</v>
      </c>
      <c r="H48" s="45" t="n">
        <f aca="false">H47-D48</f>
        <v>716.657391649593</v>
      </c>
      <c r="J48" s="45" t="n">
        <f aca="false">J47-D48</f>
        <v>141.657391649593</v>
      </c>
    </row>
    <row r="49" customFormat="false" ht="12.75" hidden="false" customHeight="false" outlineLevel="0" collapsed="false">
      <c r="C49" s="51" t="n">
        <v>39903</v>
      </c>
      <c r="D49" s="52" t="n">
        <v>3.53030351315861</v>
      </c>
      <c r="G49" s="50" t="n">
        <f aca="false">C49+1</f>
        <v>39904</v>
      </c>
      <c r="H49" s="45" t="n">
        <f aca="false">H48-D49</f>
        <v>713.127088136435</v>
      </c>
      <c r="J49" s="45" t="n">
        <f aca="false">J48-D49</f>
        <v>138.127088136435</v>
      </c>
    </row>
    <row r="50" customFormat="false" ht="12.75" hidden="false" customHeight="false" outlineLevel="0" collapsed="false">
      <c r="C50" s="51" t="n">
        <v>39984</v>
      </c>
      <c r="D50" s="52" t="n">
        <v>54.0537802982533</v>
      </c>
      <c r="G50" s="50" t="n">
        <f aca="false">C50+1</f>
        <v>39985</v>
      </c>
      <c r="H50" s="45" t="n">
        <f aca="false">H49-D50</f>
        <v>659.073307838181</v>
      </c>
      <c r="J50" s="45" t="n">
        <f aca="false">J49-D50</f>
        <v>84.0733078381814</v>
      </c>
    </row>
    <row r="51" customFormat="false" ht="12.75" hidden="false" customHeight="false" outlineLevel="0" collapsed="false">
      <c r="C51" s="51" t="n">
        <v>40117</v>
      </c>
      <c r="D51" s="52" t="n">
        <v>161.841926194688</v>
      </c>
      <c r="G51" s="50" t="n">
        <f aca="false">C51+1</f>
        <v>40118</v>
      </c>
      <c r="H51" s="45" t="n">
        <f aca="false">H50-D51</f>
        <v>497.231381643494</v>
      </c>
      <c r="J51" s="45" t="n">
        <f aca="false">J50-D51</f>
        <v>-77.7686183565063</v>
      </c>
    </row>
    <row r="52" customFormat="false" ht="12.75" hidden="false" customHeight="false" outlineLevel="0" collapsed="false">
      <c r="C52" s="51" t="n">
        <v>40147</v>
      </c>
      <c r="D52" s="52" t="n">
        <v>5.90754222857793</v>
      </c>
      <c r="G52" s="50" t="n">
        <f aca="false">C52+1</f>
        <v>40148</v>
      </c>
      <c r="H52" s="45" t="n">
        <f aca="false">H51-D52</f>
        <v>491.323839414916</v>
      </c>
      <c r="J52" s="45" t="n">
        <f aca="false">J51-D52</f>
        <v>-83.6761605850842</v>
      </c>
    </row>
    <row r="53" customFormat="false" ht="12.75" hidden="false" customHeight="false" outlineLevel="0" collapsed="false">
      <c r="C53" s="51" t="n">
        <v>40482</v>
      </c>
      <c r="D53" s="52" t="n">
        <v>94.7714381632836</v>
      </c>
      <c r="G53" s="50" t="n">
        <f aca="false">C53+1</f>
        <v>40483</v>
      </c>
      <c r="H53" s="45" t="n">
        <f aca="false">H52-D53</f>
        <v>396.552401251632</v>
      </c>
      <c r="J53" s="45" t="n">
        <f aca="false">J52-D53</f>
        <v>-178.447598748368</v>
      </c>
    </row>
    <row r="54" customFormat="false" ht="12.75" hidden="false" customHeight="false" outlineLevel="0" collapsed="false">
      <c r="C54" s="51" t="n">
        <v>40663</v>
      </c>
      <c r="D54" s="52" t="n">
        <v>26.4755530907609</v>
      </c>
      <c r="G54" s="50" t="n">
        <f aca="false">C54+1</f>
        <v>40664</v>
      </c>
      <c r="H54" s="45" t="n">
        <f aca="false">H53-D54</f>
        <v>370.076848160871</v>
      </c>
      <c r="J54" s="45" t="n">
        <f aca="false">J53-D54</f>
        <v>-204.923151839129</v>
      </c>
    </row>
    <row r="55" customFormat="false" ht="12.75" hidden="false" customHeight="false" outlineLevel="0" collapsed="false">
      <c r="C55" s="51" t="n">
        <v>40847</v>
      </c>
      <c r="D55" s="52" t="n">
        <v>32.707652627248</v>
      </c>
      <c r="G55" s="50" t="n">
        <f aca="false">C55+1</f>
        <v>40848</v>
      </c>
      <c r="H55" s="45" t="n">
        <f aca="false">H54-D55</f>
        <v>337.369195533623</v>
      </c>
      <c r="J55" s="45" t="n">
        <f aca="false">J54-D55</f>
        <v>-237.630804466377</v>
      </c>
    </row>
    <row r="56" customFormat="false" ht="12.75" hidden="false" customHeight="false" outlineLevel="0" collapsed="false">
      <c r="C56" s="51" t="n">
        <v>40908</v>
      </c>
      <c r="D56" s="52" t="n">
        <v>13.0804804543526</v>
      </c>
      <c r="G56" s="50" t="n">
        <f aca="false">C56+1</f>
        <v>40909</v>
      </c>
      <c r="H56" s="45" t="n">
        <f aca="false">H55-D56</f>
        <v>324.288715079271</v>
      </c>
      <c r="J56" s="45" t="n">
        <f aca="false">J55-D56</f>
        <v>-250.711284920729</v>
      </c>
    </row>
    <row r="57" customFormat="false" ht="12.75" hidden="false" customHeight="false" outlineLevel="0" collapsed="false">
      <c r="C57" s="51" t="n">
        <v>41029</v>
      </c>
      <c r="D57" s="52" t="n">
        <v>26.5300425514312</v>
      </c>
      <c r="G57" s="50" t="n">
        <f aca="false">C57+1</f>
        <v>41030</v>
      </c>
      <c r="H57" s="45" t="n">
        <f aca="false">H56-D57</f>
        <v>297.758672527839</v>
      </c>
      <c r="J57" s="45" t="n">
        <f aca="false">J56-D57</f>
        <v>-277.24132747216</v>
      </c>
    </row>
    <row r="58" customFormat="false" ht="12.75" hidden="false" customHeight="false" outlineLevel="0" collapsed="false">
      <c r="C58" s="51" t="n">
        <v>41091</v>
      </c>
      <c r="D58" s="52" t="n">
        <v>15.6233413431666</v>
      </c>
      <c r="G58" s="50" t="n">
        <f aca="false">C58+1</f>
        <v>41092</v>
      </c>
      <c r="H58" s="45" t="n">
        <f aca="false">H57-D58</f>
        <v>282.135331184673</v>
      </c>
      <c r="J58" s="45" t="n">
        <f aca="false">J57-D58</f>
        <v>-292.864668815327</v>
      </c>
    </row>
    <row r="59" customFormat="false" ht="12.75" hidden="false" customHeight="false" outlineLevel="0" collapsed="false">
      <c r="C59" s="51" t="n">
        <v>41213</v>
      </c>
      <c r="D59" s="52" t="n">
        <v>35.6303038822408</v>
      </c>
      <c r="G59" s="50" t="n">
        <f aca="false">C59+1</f>
        <v>41214</v>
      </c>
      <c r="H59" s="45" t="n">
        <f aca="false">H58-D59</f>
        <v>246.505027302432</v>
      </c>
      <c r="J59" s="45" t="n">
        <f aca="false">J58-D59</f>
        <v>-328.494972697568</v>
      </c>
    </row>
    <row r="60" customFormat="false" ht="12.75" hidden="false" customHeight="false" outlineLevel="0" collapsed="false">
      <c r="C60" s="51" t="n">
        <v>41578</v>
      </c>
      <c r="D60" s="52" t="n">
        <v>14.8665491486444</v>
      </c>
    </row>
    <row r="61" customFormat="false" ht="12.75" hidden="false" customHeight="false" outlineLevel="0" collapsed="false">
      <c r="C61" s="51" t="n">
        <v>41943</v>
      </c>
      <c r="D61" s="52" t="n">
        <v>128.161522944089</v>
      </c>
      <c r="E61" s="3" t="s">
        <v>472</v>
      </c>
    </row>
    <row r="62" customFormat="false" ht="12.75" hidden="false" customHeight="false" outlineLevel="0" collapsed="false">
      <c r="C62" s="51" t="n">
        <v>42308</v>
      </c>
      <c r="D62" s="52" t="n">
        <v>0</v>
      </c>
    </row>
    <row r="63" customFormat="false" ht="12.75" hidden="false" customHeight="false" outlineLevel="0" collapsed="false">
      <c r="C63" s="51" t="n">
        <v>42369</v>
      </c>
      <c r="D63" s="52" t="n">
        <v>20.2115499573467</v>
      </c>
    </row>
    <row r="64" customFormat="false" ht="12.75" hidden="false" customHeight="false" outlineLevel="0" collapsed="false">
      <c r="C64" s="51" t="n">
        <v>42613</v>
      </c>
      <c r="D64" s="52" t="n">
        <v>20.2519357003343</v>
      </c>
    </row>
    <row r="65" customFormat="false" ht="12.75" hidden="false" customHeight="false" outlineLevel="0" collapsed="false">
      <c r="C65" s="51" t="n">
        <v>42674</v>
      </c>
      <c r="D65" s="52" t="n">
        <v>63.0134695520202</v>
      </c>
    </row>
    <row r="66" customFormat="false" ht="12.75" hidden="false" customHeight="false" outlineLevel="0" collapsed="false">
      <c r="C66" s="53" t="s">
        <v>473</v>
      </c>
      <c r="D66" s="54"/>
    </row>
    <row r="67" customFormat="false" ht="12.75" hidden="false" customHeight="false" outlineLevel="0" collapsed="false">
      <c r="C67" s="55" t="s">
        <v>474</v>
      </c>
      <c r="D67" s="56" t="n">
        <v>5518.38090366059</v>
      </c>
    </row>
  </sheetData>
  <mergeCells count="2">
    <mergeCell ref="I1:J1"/>
    <mergeCell ref="C4:D4"/>
  </mergeCells>
  <printOptions headings="false" gridLines="false" gridLinesSet="true" horizontalCentered="false" verticalCentered="false"/>
  <pageMargins left="0.747916666666667" right="0.747916666666667" top="0.65" bottom="0.5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5.99"/>
    <col collapsed="false" customWidth="true" hidden="false" outlineLevel="0" max="3" min="3" style="1" width="12.7"/>
    <col collapsed="false" customWidth="true" hidden="false" outlineLevel="0" max="4" min="4" style="1" width="8.28"/>
    <col collapsed="false" customWidth="true" hidden="false" outlineLevel="0" max="5" min="5" style="1" width="11.85"/>
    <col collapsed="false" customWidth="true" hidden="false" outlineLevel="0" max="7" min="7" style="1" width="13.28"/>
    <col collapsed="false" customWidth="true" hidden="false" outlineLevel="0" max="14" min="14" style="1" width="10.28"/>
  </cols>
  <sheetData>
    <row r="1" customFormat="false" ht="12.75" hidden="false" customHeight="false" outlineLevel="0" collapsed="false">
      <c r="A1" s="57"/>
      <c r="B1" s="58"/>
      <c r="C1" s="59" t="s">
        <v>475</v>
      </c>
      <c r="D1" s="60" t="n">
        <v>36861</v>
      </c>
      <c r="E1" s="60" t="n">
        <v>36892</v>
      </c>
      <c r="F1" s="60" t="n">
        <v>36923</v>
      </c>
      <c r="G1" s="60" t="n">
        <v>36951</v>
      </c>
      <c r="H1" s="60" t="n">
        <v>36982</v>
      </c>
      <c r="I1" s="58"/>
      <c r="J1" s="58"/>
      <c r="K1" s="58"/>
    </row>
    <row r="2" customFormat="false" ht="12.75" hidden="false" customHeight="false" outlineLevel="0" collapsed="false">
      <c r="A2" s="61"/>
      <c r="B2" s="62"/>
      <c r="C2" s="63" t="s">
        <v>476</v>
      </c>
      <c r="D2" s="64" t="s">
        <v>29</v>
      </c>
      <c r="E2" s="64" t="s">
        <v>29</v>
      </c>
      <c r="F2" s="64" t="s">
        <v>29</v>
      </c>
      <c r="G2" s="64" t="s">
        <v>29</v>
      </c>
      <c r="H2" s="64" t="s">
        <v>29</v>
      </c>
      <c r="I2" s="62"/>
      <c r="J2" s="62"/>
      <c r="K2" s="62"/>
    </row>
    <row r="3" customFormat="false" ht="12.75" hidden="false" customHeight="false" outlineLevel="0" collapsed="false">
      <c r="A3" s="57" t="s">
        <v>6</v>
      </c>
      <c r="B3" s="65" t="s">
        <v>102</v>
      </c>
      <c r="C3" s="66" t="n">
        <f aca="false">H3</f>
        <v>0.0081</v>
      </c>
      <c r="D3" s="15" t="n">
        <v>0.0075</v>
      </c>
      <c r="E3" s="15" t="n">
        <v>0.0046</v>
      </c>
      <c r="F3" s="15" t="n">
        <v>0.0039</v>
      </c>
      <c r="G3" s="15" t="n">
        <v>0.0108</v>
      </c>
      <c r="H3" s="15" t="n">
        <v>0.0081</v>
      </c>
    </row>
    <row r="4" customFormat="false" ht="12.75" hidden="false" customHeight="false" outlineLevel="0" collapsed="false">
      <c r="A4" s="67" t="s">
        <v>6</v>
      </c>
      <c r="B4" s="5" t="s">
        <v>95</v>
      </c>
      <c r="C4" s="66" t="n">
        <f aca="false">H4</f>
        <v>0.0139</v>
      </c>
      <c r="D4" s="15" t="n">
        <v>0.0183</v>
      </c>
      <c r="E4" s="15" t="n">
        <v>0.0152</v>
      </c>
      <c r="F4" s="15" t="n">
        <v>0.016</v>
      </c>
      <c r="G4" s="15" t="n">
        <v>0.0189</v>
      </c>
      <c r="H4" s="15" t="n">
        <v>0.0139</v>
      </c>
    </row>
    <row r="5" customFormat="false" ht="12.75" hidden="false" customHeight="false" outlineLevel="0" collapsed="false">
      <c r="A5" s="67" t="s">
        <v>6</v>
      </c>
      <c r="B5" s="5" t="s">
        <v>7</v>
      </c>
      <c r="C5" s="66" t="n">
        <f aca="false">H5</f>
        <v>0.0232</v>
      </c>
      <c r="D5" s="15" t="n">
        <v>0.03</v>
      </c>
      <c r="E5" s="15" t="n">
        <v>0.0266</v>
      </c>
      <c r="F5" s="15" t="n">
        <v>0.0291</v>
      </c>
      <c r="G5" s="15" t="n">
        <v>0.0316</v>
      </c>
      <c r="H5" s="15" t="n">
        <v>0.0232</v>
      </c>
    </row>
    <row r="6" customFormat="false" ht="12.75" hidden="false" customHeight="false" outlineLevel="0" collapsed="false">
      <c r="A6" s="67" t="s">
        <v>6</v>
      </c>
      <c r="B6" s="5" t="s">
        <v>9</v>
      </c>
      <c r="C6" s="66" t="n">
        <f aca="false">H6</f>
        <v>0.0357</v>
      </c>
      <c r="D6" s="15" t="n">
        <v>0.046</v>
      </c>
      <c r="E6" s="15" t="n">
        <v>0.0422</v>
      </c>
      <c r="F6" s="15" t="n">
        <v>0.047</v>
      </c>
      <c r="G6" s="15" t="n">
        <v>0.0488</v>
      </c>
      <c r="H6" s="15" t="n">
        <v>0.0357</v>
      </c>
    </row>
    <row r="7" customFormat="false" ht="12.75" hidden="false" customHeight="false" outlineLevel="0" collapsed="false">
      <c r="A7" s="67" t="s">
        <v>6</v>
      </c>
      <c r="B7" s="5" t="s">
        <v>36</v>
      </c>
      <c r="C7" s="66" t="n">
        <f aca="false">H7</f>
        <v>0.0451</v>
      </c>
      <c r="D7" s="15" t="n">
        <v>0.057</v>
      </c>
      <c r="E7" s="15" t="n">
        <v>0.0529</v>
      </c>
      <c r="F7" s="15" t="n">
        <v>0.0593</v>
      </c>
      <c r="G7" s="15" t="n">
        <v>0.0617</v>
      </c>
      <c r="H7" s="15" t="n">
        <v>0.0451</v>
      </c>
    </row>
    <row r="8" customFormat="false" ht="12.75" hidden="false" customHeight="false" outlineLevel="0" collapsed="false">
      <c r="A8" s="67" t="s">
        <v>6</v>
      </c>
      <c r="B8" s="5" t="s">
        <v>71</v>
      </c>
      <c r="C8" s="66" t="n">
        <f aca="false">H8</f>
        <v>0.0156</v>
      </c>
      <c r="D8" s="15" t="n">
        <v>0.0203</v>
      </c>
      <c r="E8" s="15" t="n">
        <v>0.0171</v>
      </c>
      <c r="F8" s="15" t="n">
        <v>0.0182</v>
      </c>
      <c r="G8" s="15" t="n">
        <v>0.0212</v>
      </c>
      <c r="H8" s="15" t="n">
        <v>0.0156</v>
      </c>
    </row>
    <row r="9" customFormat="false" ht="12.75" hidden="false" customHeight="false" outlineLevel="0" collapsed="false">
      <c r="A9" s="67" t="s">
        <v>6</v>
      </c>
      <c r="B9" s="5" t="s">
        <v>477</v>
      </c>
      <c r="C9" s="66" t="n">
        <f aca="false">H9</f>
        <v>0.0168</v>
      </c>
      <c r="D9" s="15" t="n">
        <v>0.0209</v>
      </c>
      <c r="E9" s="15" t="n">
        <v>0.0177</v>
      </c>
      <c r="F9" s="15" t="n">
        <v>0.0189</v>
      </c>
      <c r="G9" s="15" t="n">
        <v>0.0225</v>
      </c>
      <c r="H9" s="15" t="n">
        <v>0.0168</v>
      </c>
    </row>
    <row r="10" customFormat="false" ht="12.75" hidden="false" customHeight="false" outlineLevel="0" collapsed="false">
      <c r="A10" s="67" t="s">
        <v>6</v>
      </c>
      <c r="B10" s="5" t="s">
        <v>176</v>
      </c>
      <c r="C10" s="66" t="n">
        <f aca="false">H10</f>
        <v>0.0467</v>
      </c>
      <c r="D10" s="15" t="n">
        <v>0.0596</v>
      </c>
      <c r="E10" s="15" t="n">
        <v>0.0554</v>
      </c>
      <c r="F10" s="15" t="n">
        <v>0.0621</v>
      </c>
      <c r="G10" s="15" t="n">
        <v>0.0635</v>
      </c>
      <c r="H10" s="15" t="n">
        <v>0.0467</v>
      </c>
    </row>
    <row r="11" customFormat="false" ht="12.75" hidden="false" customHeight="false" outlineLevel="0" collapsed="false">
      <c r="A11" s="67" t="s">
        <v>6</v>
      </c>
      <c r="B11" s="5" t="s">
        <v>169</v>
      </c>
      <c r="C11" s="66" t="n">
        <f aca="false">H11</f>
        <v>0.047</v>
      </c>
      <c r="D11" s="15" t="n">
        <v>0.0595</v>
      </c>
      <c r="E11" s="15" t="n">
        <v>0.0553</v>
      </c>
      <c r="F11" s="15" t="n">
        <v>0.0621</v>
      </c>
      <c r="G11" s="15" t="n">
        <v>0.0643</v>
      </c>
      <c r="H11" s="15" t="n">
        <v>0.047</v>
      </c>
    </row>
    <row r="12" customFormat="false" ht="12.75" hidden="false" customHeight="false" outlineLevel="0" collapsed="false">
      <c r="A12" s="67" t="s">
        <v>6</v>
      </c>
      <c r="B12" s="5" t="s">
        <v>238</v>
      </c>
      <c r="C12" s="66" t="n">
        <f aca="false">H12</f>
        <v>0.0491</v>
      </c>
      <c r="D12" s="15" t="n">
        <v>0.0623</v>
      </c>
      <c r="E12" s="15" t="n">
        <v>0.058</v>
      </c>
      <c r="F12" s="15" t="n">
        <v>0.0651</v>
      </c>
      <c r="G12" s="15" t="n">
        <v>0.0672</v>
      </c>
      <c r="H12" s="15" t="n">
        <v>0.0491</v>
      </c>
    </row>
    <row r="13" customFormat="false" ht="12.75" hidden="false" customHeight="false" outlineLevel="0" collapsed="false">
      <c r="A13" s="67" t="s">
        <v>6</v>
      </c>
      <c r="B13" s="5" t="s">
        <v>478</v>
      </c>
      <c r="C13" s="66" t="n">
        <f aca="false">H13</f>
        <v>0.0496</v>
      </c>
      <c r="D13" s="15" t="n">
        <v>0.0629</v>
      </c>
      <c r="E13" s="15" t="n">
        <v>0.0586</v>
      </c>
      <c r="F13" s="15" t="n">
        <v>0.0658</v>
      </c>
      <c r="G13" s="15" t="n">
        <v>0.0679</v>
      </c>
      <c r="H13" s="15" t="n">
        <v>0.0496</v>
      </c>
    </row>
    <row r="14" customFormat="false" ht="12.75" hidden="false" customHeight="false" outlineLevel="0" collapsed="false">
      <c r="A14" s="67" t="s">
        <v>6</v>
      </c>
      <c r="B14" s="5" t="s">
        <v>479</v>
      </c>
      <c r="C14" s="66" t="n">
        <f aca="false">H14</f>
        <v>0.0508</v>
      </c>
      <c r="D14" s="15" t="n">
        <v>0.0543</v>
      </c>
      <c r="E14" s="15" t="n">
        <v>0.0601</v>
      </c>
      <c r="F14" s="15" t="n">
        <v>0.0668</v>
      </c>
      <c r="G14" s="15" t="n">
        <v>0.0677</v>
      </c>
      <c r="H14" s="15" t="n">
        <v>0.0508</v>
      </c>
    </row>
    <row r="15" customFormat="false" ht="12.75" hidden="false" customHeight="false" outlineLevel="0" collapsed="false">
      <c r="A15" s="67" t="s">
        <v>6</v>
      </c>
      <c r="B15" s="5" t="s">
        <v>77</v>
      </c>
      <c r="C15" s="66" t="n">
        <f aca="false">H15</f>
        <v>0.0394</v>
      </c>
      <c r="D15" s="15" t="n">
        <v>0.0506</v>
      </c>
      <c r="E15" s="15" t="n">
        <v>0.0467</v>
      </c>
      <c r="F15" s="15" t="n">
        <v>0.0521</v>
      </c>
      <c r="G15" s="15" t="n">
        <v>0.0538</v>
      </c>
      <c r="H15" s="15" t="n">
        <v>0.0394</v>
      </c>
    </row>
    <row r="16" customFormat="false" ht="12.75" hidden="false" customHeight="false" outlineLevel="0" collapsed="false">
      <c r="A16" s="67" t="s">
        <v>6</v>
      </c>
      <c r="B16" s="5" t="s">
        <v>288</v>
      </c>
      <c r="C16" s="66" t="n">
        <f aca="false">H16</f>
        <v>0.0493</v>
      </c>
      <c r="D16" s="15" t="n">
        <v>0.0625</v>
      </c>
      <c r="E16" s="15" t="n">
        <v>0.0582</v>
      </c>
      <c r="F16" s="15" t="n">
        <v>0.0654</v>
      </c>
      <c r="G16" s="15" t="n">
        <v>0.0675</v>
      </c>
      <c r="H16" s="15" t="n">
        <v>0.0493</v>
      </c>
    </row>
    <row r="17" customFormat="false" ht="12.75" hidden="false" customHeight="false" outlineLevel="0" collapsed="false">
      <c r="A17" s="67" t="s">
        <v>6</v>
      </c>
      <c r="B17" s="5" t="s">
        <v>122</v>
      </c>
      <c r="C17" s="66" t="n">
        <f aca="false">H17</f>
        <v>0.0506</v>
      </c>
      <c r="D17" s="15" t="n">
        <v>0.0623</v>
      </c>
      <c r="E17" s="15" t="n">
        <v>0.0591</v>
      </c>
      <c r="F17" s="15" t="n">
        <v>0.0657</v>
      </c>
      <c r="G17" s="15" t="n">
        <v>0.0674</v>
      </c>
      <c r="H17" s="15" t="n">
        <v>0.0506</v>
      </c>
    </row>
    <row r="18" customFormat="false" ht="12.75" hidden="false" customHeight="false" outlineLevel="0" collapsed="false">
      <c r="A18" s="67" t="s">
        <v>6</v>
      </c>
      <c r="B18" s="5" t="s">
        <v>207</v>
      </c>
      <c r="C18" s="66" t="n">
        <f aca="false">H18</f>
        <v>0.0524</v>
      </c>
      <c r="D18" s="15" t="n">
        <v>0.0664</v>
      </c>
      <c r="E18" s="15" t="n">
        <v>0.062</v>
      </c>
      <c r="F18" s="15" t="n">
        <v>0.0698</v>
      </c>
      <c r="G18" s="15" t="n">
        <v>0.0717</v>
      </c>
      <c r="H18" s="15" t="n">
        <v>0.0524</v>
      </c>
    </row>
    <row r="19" customFormat="false" ht="12.75" hidden="false" customHeight="false" outlineLevel="0" collapsed="false">
      <c r="A19" s="67"/>
      <c r="B19" s="5"/>
      <c r="C19" s="68"/>
      <c r="G19" s="15"/>
    </row>
    <row r="20" customFormat="false" ht="12.75" hidden="false" customHeight="false" outlineLevel="0" collapsed="false">
      <c r="A20" s="67" t="s">
        <v>480</v>
      </c>
      <c r="B20" s="5"/>
      <c r="C20" s="68" t="n">
        <v>37.89</v>
      </c>
      <c r="G20" s="7" t="n">
        <v>37.7</v>
      </c>
      <c r="H20" s="7" t="n">
        <v>37.7</v>
      </c>
    </row>
    <row r="21" customFormat="false" ht="12.75" hidden="false" customHeight="false" outlineLevel="0" collapsed="false">
      <c r="A21" s="61" t="s">
        <v>481</v>
      </c>
      <c r="B21" s="69"/>
      <c r="C21" s="68" t="n">
        <v>36.5</v>
      </c>
      <c r="G21" s="7" t="n">
        <v>36.5</v>
      </c>
      <c r="H21" s="7" t="n">
        <v>36.5</v>
      </c>
    </row>
    <row r="23" customFormat="false" ht="12.75" hidden="false" customHeight="false" outlineLevel="0" collapsed="false">
      <c r="B23" s="8" t="s">
        <v>482</v>
      </c>
      <c r="D23" s="7" t="s">
        <v>29</v>
      </c>
      <c r="G23" s="8" t="s">
        <v>483</v>
      </c>
      <c r="H23" s="8" t="s">
        <v>484</v>
      </c>
      <c r="I23" s="8" t="s">
        <v>485</v>
      </c>
    </row>
    <row r="24" customFormat="false" ht="12.75" hidden="false" customHeight="false" outlineLevel="0" collapsed="false">
      <c r="B24" s="11" t="s">
        <v>40</v>
      </c>
      <c r="C24" s="11" t="s">
        <v>36</v>
      </c>
      <c r="D24" s="70" t="n">
        <f aca="false">VLOOKUP(C24,$B$3:$C$18,2,FALSE())</f>
        <v>0.0451</v>
      </c>
      <c r="G24" s="71" t="s">
        <v>6</v>
      </c>
      <c r="H24" s="72" t="s">
        <v>486</v>
      </c>
      <c r="I24" s="73" t="n">
        <v>1</v>
      </c>
    </row>
    <row r="25" customFormat="false" ht="12.75" hidden="false" customHeight="false" outlineLevel="0" collapsed="false">
      <c r="B25" s="11" t="s">
        <v>122</v>
      </c>
      <c r="C25" s="11" t="s">
        <v>122</v>
      </c>
      <c r="D25" s="70" t="n">
        <f aca="false">VLOOKUP(C25,$B$3:$C$18,2,FALSE())</f>
        <v>0.0506</v>
      </c>
      <c r="G25" s="74" t="s">
        <v>75</v>
      </c>
      <c r="H25" s="75" t="s">
        <v>487</v>
      </c>
      <c r="I25" s="10" t="n">
        <v>1</v>
      </c>
    </row>
    <row r="26" customFormat="false" ht="12.75" hidden="false" customHeight="false" outlineLevel="0" collapsed="false">
      <c r="B26" s="11" t="s">
        <v>169</v>
      </c>
      <c r="C26" s="11" t="s">
        <v>169</v>
      </c>
      <c r="D26" s="70" t="n">
        <f aca="false">VLOOKUP(C26,$B$3:$C$18,2,FALSE())</f>
        <v>0.047</v>
      </c>
      <c r="G26" s="74" t="s">
        <v>208</v>
      </c>
      <c r="H26" s="75" t="s">
        <v>487</v>
      </c>
      <c r="I26" s="10" t="n">
        <v>1</v>
      </c>
    </row>
    <row r="27" customFormat="false" ht="12.75" hidden="false" customHeight="false" outlineLevel="0" collapsed="false">
      <c r="B27" s="11" t="s">
        <v>207</v>
      </c>
      <c r="C27" s="11" t="s">
        <v>207</v>
      </c>
      <c r="D27" s="70" t="n">
        <f aca="false">VLOOKUP(C27,$B$3:$C$18,2,FALSE())</f>
        <v>0.0524</v>
      </c>
      <c r="G27" s="74" t="s">
        <v>140</v>
      </c>
      <c r="H27" s="75" t="s">
        <v>487</v>
      </c>
      <c r="I27" s="10" t="n">
        <v>1</v>
      </c>
    </row>
    <row r="28" customFormat="false" ht="12.75" hidden="false" customHeight="false" outlineLevel="0" collapsed="false">
      <c r="B28" s="11" t="s">
        <v>36</v>
      </c>
      <c r="C28" s="11" t="s">
        <v>36</v>
      </c>
      <c r="D28" s="70" t="n">
        <f aca="false">VLOOKUP(C28,$B$3:$C$18,2,FALSE())</f>
        <v>0.0451</v>
      </c>
      <c r="G28" s="74" t="s">
        <v>133</v>
      </c>
      <c r="H28" s="75" t="s">
        <v>488</v>
      </c>
      <c r="I28" s="10" t="n">
        <v>0</v>
      </c>
    </row>
    <row r="29" customFormat="false" ht="12.75" hidden="false" customHeight="false" outlineLevel="0" collapsed="false">
      <c r="B29" s="11" t="s">
        <v>65</v>
      </c>
      <c r="C29" s="11" t="s">
        <v>477</v>
      </c>
      <c r="D29" s="70" t="n">
        <f aca="false">VLOOKUP(C29,$B$3:$C$18,2,FALSE())</f>
        <v>0.0168</v>
      </c>
      <c r="G29" s="74" t="s">
        <v>77</v>
      </c>
      <c r="H29" s="75" t="s">
        <v>488</v>
      </c>
      <c r="I29" s="10" t="n">
        <v>0</v>
      </c>
    </row>
    <row r="30" customFormat="false" ht="12.75" hidden="false" customHeight="false" outlineLevel="0" collapsed="false">
      <c r="B30" s="11" t="s">
        <v>73</v>
      </c>
      <c r="C30" s="11" t="s">
        <v>477</v>
      </c>
      <c r="D30" s="70" t="n">
        <f aca="false">VLOOKUP(C30,$B$3:$C$18,2,FALSE())</f>
        <v>0.0168</v>
      </c>
      <c r="G30" s="74" t="s">
        <v>455</v>
      </c>
      <c r="H30" s="75" t="s">
        <v>488</v>
      </c>
      <c r="I30" s="10" t="n">
        <v>0</v>
      </c>
    </row>
    <row r="31" customFormat="false" ht="12.75" hidden="false" customHeight="false" outlineLevel="0" collapsed="false">
      <c r="B31" s="11" t="s">
        <v>62</v>
      </c>
      <c r="C31" s="11" t="s">
        <v>479</v>
      </c>
      <c r="D31" s="70" t="n">
        <f aca="false">VLOOKUP(C31,$B$3:$C$18,2,FALSE())</f>
        <v>0.0508</v>
      </c>
      <c r="G31" s="74" t="s">
        <v>90</v>
      </c>
      <c r="H31" s="75" t="s">
        <v>488</v>
      </c>
      <c r="I31" s="10" t="n">
        <v>0</v>
      </c>
    </row>
    <row r="32" customFormat="false" ht="12.75" hidden="false" customHeight="false" outlineLevel="0" collapsed="false">
      <c r="B32" s="11" t="s">
        <v>95</v>
      </c>
      <c r="C32" s="11" t="s">
        <v>95</v>
      </c>
      <c r="D32" s="70" t="n">
        <f aca="false">VLOOKUP(C32,$B$3:$C$18,2,FALSE())</f>
        <v>0.0139</v>
      </c>
      <c r="G32" s="76" t="s">
        <v>73</v>
      </c>
      <c r="H32" s="77" t="s">
        <v>488</v>
      </c>
      <c r="I32" s="78" t="n">
        <v>0</v>
      </c>
    </row>
    <row r="33" customFormat="false" ht="12.75" hidden="false" customHeight="false" outlineLevel="0" collapsed="false">
      <c r="B33" s="11" t="s">
        <v>288</v>
      </c>
      <c r="C33" s="11" t="s">
        <v>288</v>
      </c>
      <c r="D33" s="70" t="n">
        <f aca="false">VLOOKUP(C33,$B$3:$C$18,2,FALSE())</f>
        <v>0.0493</v>
      </c>
    </row>
    <row r="34" customFormat="false" ht="12.75" hidden="false" customHeight="false" outlineLevel="0" collapsed="false">
      <c r="B34" s="11" t="s">
        <v>9</v>
      </c>
      <c r="C34" s="11" t="s">
        <v>9</v>
      </c>
      <c r="D34" s="70" t="n">
        <f aca="false">VLOOKUP(C34,$B$3:$C$18,2,FALSE())</f>
        <v>0.0357</v>
      </c>
    </row>
    <row r="35" customFormat="false" ht="12.75" hidden="false" customHeight="false" outlineLevel="0" collapsed="false">
      <c r="B35" s="11" t="s">
        <v>176</v>
      </c>
      <c r="C35" s="11" t="s">
        <v>176</v>
      </c>
      <c r="D35" s="70" t="n">
        <f aca="false">VLOOKUP(C35,$B$3:$C$18,2,FALSE())</f>
        <v>0.0467</v>
      </c>
    </row>
    <row r="36" customFormat="false" ht="12.75" hidden="false" customHeight="false" outlineLevel="0" collapsed="false">
      <c r="B36" s="11" t="s">
        <v>129</v>
      </c>
      <c r="C36" s="11" t="s">
        <v>478</v>
      </c>
      <c r="D36" s="70" t="n">
        <f aca="false">VLOOKUP(C36,$B$3:$C$18,2,FALSE())</f>
        <v>0.0496</v>
      </c>
    </row>
    <row r="37" customFormat="false" ht="12.75" hidden="false" customHeight="false" outlineLevel="0" collapsed="false">
      <c r="B37" s="11" t="s">
        <v>238</v>
      </c>
      <c r="C37" s="11" t="s">
        <v>238</v>
      </c>
      <c r="D37" s="70" t="n">
        <f aca="false">VLOOKUP(C37,$B$3:$C$18,2,FALSE())</f>
        <v>0.0491</v>
      </c>
    </row>
    <row r="38" customFormat="false" ht="12.75" hidden="false" customHeight="false" outlineLevel="0" collapsed="false">
      <c r="B38" s="11" t="s">
        <v>71</v>
      </c>
      <c r="C38" s="11" t="s">
        <v>71</v>
      </c>
      <c r="D38" s="70" t="n">
        <f aca="false">VLOOKUP(C38,$B$3:$C$18,2,FALSE())</f>
        <v>0.0156</v>
      </c>
    </row>
    <row r="39" customFormat="false" ht="12.75" hidden="false" customHeight="false" outlineLevel="0" collapsed="false">
      <c r="B39" s="11" t="s">
        <v>102</v>
      </c>
      <c r="C39" s="11" t="s">
        <v>102</v>
      </c>
      <c r="D39" s="70" t="n">
        <f aca="false">VLOOKUP(C39,$B$3:$C$18,2,FALSE())</f>
        <v>0.0081</v>
      </c>
    </row>
    <row r="40" customFormat="false" ht="12.75" hidden="false" customHeight="false" outlineLevel="0" collapsed="false">
      <c r="B40" s="11" t="s">
        <v>216</v>
      </c>
      <c r="C40" s="11" t="s">
        <v>9</v>
      </c>
      <c r="D40" s="70" t="n">
        <f aca="false">VLOOKUP(C40,$B$3:$C$18,2,FALSE())</f>
        <v>0.0357</v>
      </c>
    </row>
    <row r="41" customFormat="false" ht="12.75" hidden="false" customHeight="false" outlineLevel="0" collapsed="false">
      <c r="B41" s="11" t="s">
        <v>77</v>
      </c>
      <c r="C41" s="11" t="s">
        <v>77</v>
      </c>
      <c r="D41" s="70" t="n">
        <f aca="false">VLOOKUP(C41,$B$3:$C$18,2,FALSE())</f>
        <v>0.0394</v>
      </c>
    </row>
    <row r="42" customFormat="false" ht="12.75" hidden="false" customHeight="false" outlineLevel="0" collapsed="false">
      <c r="B42" s="11" t="s">
        <v>138</v>
      </c>
      <c r="C42" s="11" t="s">
        <v>36</v>
      </c>
      <c r="D42" s="70" t="n">
        <f aca="false">VLOOKUP(C42,$B$3:$C$18,2,FALSE())</f>
        <v>0.0451</v>
      </c>
    </row>
    <row r="43" customFormat="false" ht="12.75" hidden="false" customHeight="false" outlineLevel="0" collapsed="false">
      <c r="B43" s="11" t="s">
        <v>7</v>
      </c>
      <c r="C43" s="11" t="s">
        <v>7</v>
      </c>
      <c r="D43" s="70" t="n">
        <f aca="false">VLOOKUP(C43,$B$3:$C$18,2,FALSE())</f>
        <v>0.0232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2001-02-22T16:35:02Z</dcterms:created>
  <dc:creator>rwatt</dc:creator>
  <dc:description/>
  <dc:language>en-US</dc:language>
  <cp:lastModifiedBy>jpearso3</cp:lastModifiedBy>
  <cp:lastPrinted>2001-03-23T20:30:38Z</cp:lastPrinted>
  <dcterms:modified xsi:type="dcterms:W3CDTF">2001-05-09T14:59:10Z</dcterms:modified>
  <cp:revision>0</cp:revision>
  <dc:subject/>
  <dc:title/>
</cp:coreProperties>
</file>