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rtf" sheetId="1" state="visible" r:id="rId3"/>
    <sheet name="bid" sheetId="2" state="visible" r:id="rId4"/>
  </sheets>
  <externalReferences>
    <externalReference r:id="rId5"/>
    <externalReference r:id="rId6"/>
    <externalReference r:id="rId7"/>
  </externalReferences>
  <definedNames>
    <definedName function="false" hidden="false" localSheetId="0" name="_xlnm.Print_Area" vbProcedure="false">portf!$A$1:$AK$224</definedName>
    <definedName function="false" hidden="false" localSheetId="0" name="_xlnm.Print_Titles" vbProcedure="false">portf!$1:$3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<sst xmlns="http://schemas.openxmlformats.org/spreadsheetml/2006/main" count="483" uniqueCount="188">
  <si>
    <t xml:space="preserve">Enron</t>
  </si>
  <si>
    <t xml:space="preserve">Current TCC Portfolio (6M, 1Y, 2Y, 5Y)</t>
  </si>
  <si>
    <t xml:space="preserve">Total</t>
  </si>
  <si>
    <t xml:space="preserve">5/1/01 - </t>
  </si>
  <si>
    <t xml:space="preserve">5/1/00 -</t>
  </si>
  <si>
    <t xml:space="preserve">11/1/00 -</t>
  </si>
  <si>
    <t xml:space="preserve">11/1/01 -</t>
  </si>
  <si>
    <t xml:space="preserve">5/1/01 -</t>
  </si>
  <si>
    <t xml:space="preserve">Liquidated Value/ MW month</t>
  </si>
  <si>
    <t xml:space="preserve">Liquidated</t>
  </si>
  <si>
    <t xml:space="preserve">1yr price</t>
  </si>
  <si>
    <t xml:space="preserve">2 yr price</t>
  </si>
  <si>
    <t xml:space="preserve">9/00 price</t>
  </si>
  <si>
    <t xml:space="preserve">win price</t>
  </si>
  <si>
    <t xml:space="preserve">win R price</t>
  </si>
  <si>
    <t xml:space="preserve">Point of Injection</t>
  </si>
  <si>
    <t xml:space="preserve">Point of Departure</t>
  </si>
  <si>
    <t xml:space="preserve">Qty.</t>
  </si>
  <si>
    <t xml:space="preserve">10/31/01</t>
  </si>
  <si>
    <t xml:space="preserve">4/30/02</t>
  </si>
  <si>
    <t xml:space="preserve">10/31/02</t>
  </si>
  <si>
    <t xml:space="preserve">4/30/03</t>
  </si>
  <si>
    <t xml:space="preserve">10/31/05</t>
  </si>
  <si>
    <t xml:space="preserve">9/00 - 8/01</t>
  </si>
  <si>
    <t xml:space="preserve">Cost</t>
  </si>
  <si>
    <t xml:space="preserve">Proceeds</t>
  </si>
  <si>
    <t xml:space="preserve">P&amp;L</t>
  </si>
  <si>
    <t xml:space="preserve">col 47</t>
  </si>
  <si>
    <t xml:space="preserve">col 48</t>
  </si>
  <si>
    <t xml:space="preserve">col 56</t>
  </si>
  <si>
    <t xml:space="preserve">col 57</t>
  </si>
  <si>
    <t xml:space="preserve">col 53</t>
  </si>
  <si>
    <t xml:space="preserve">col 25</t>
  </si>
  <si>
    <t xml:space="preserve">col 13</t>
  </si>
  <si>
    <t xml:space="preserve">NYC Waterfall (345 KV to 138 KV) or partial waterfall (345 KV to Zone)</t>
  </si>
  <si>
    <t xml:space="preserve">ARTHUR_KILL_3</t>
  </si>
  <si>
    <t xml:space="preserve">ARTHUR_KILL_2</t>
  </si>
  <si>
    <t xml:space="preserve">N.Y.C.</t>
  </si>
  <si>
    <t xml:space="preserve">RAVENSWOOD___3</t>
  </si>
  <si>
    <t xml:space="preserve">RAVENSWOOD___1</t>
  </si>
  <si>
    <t xml:space="preserve">ASTORIA_GT_7</t>
  </si>
  <si>
    <t xml:space="preserve">LINDEN COGEN____</t>
  </si>
  <si>
    <t xml:space="preserve">YORK___WARBASSE</t>
  </si>
  <si>
    <t xml:space="preserve">NARROWS_GT1_3</t>
  </si>
  <si>
    <t xml:space="preserve">74TH STREET_GT_1</t>
  </si>
  <si>
    <t xml:space="preserve">ASTORIA_GT4_4</t>
  </si>
  <si>
    <t xml:space="preserve">Upny - Coned and/or Dunwoodie Interface</t>
  </si>
  <si>
    <t xml:space="preserve">KENSICO____</t>
  </si>
  <si>
    <t xml:space="preserve">POLETTI____</t>
  </si>
  <si>
    <t xml:space="preserve">MILLWD</t>
  </si>
  <si>
    <t xml:space="preserve">DUNWOD</t>
  </si>
  <si>
    <t xml:space="preserve">Dysinger East </t>
  </si>
  <si>
    <t xml:space="preserve">MILLIKEN___1</t>
  </si>
  <si>
    <t xml:space="preserve">GARDENVILLE___LBMP</t>
  </si>
  <si>
    <t xml:space="preserve">NIAGARA____</t>
  </si>
  <si>
    <t xml:space="preserve">OSWEGO___5</t>
  </si>
  <si>
    <t xml:space="preserve">ROCHESTER_9_IC</t>
  </si>
  <si>
    <t xml:space="preserve">West Central</t>
  </si>
  <si>
    <t xml:space="preserve">NINE_MILE_2</t>
  </si>
  <si>
    <t xml:space="preserve">SITHE___STERLING</t>
  </si>
  <si>
    <t xml:space="preserve">NM_ST_REGIS___HYD</t>
  </si>
  <si>
    <t xml:space="preserve">NYISO_LBMP_REFERENCE</t>
  </si>
  <si>
    <t xml:space="preserve">Intra Zone</t>
  </si>
  <si>
    <t xml:space="preserve">HUDSON AVE_GT_3</t>
  </si>
  <si>
    <t xml:space="preserve">59TH STREET_GT_1</t>
  </si>
  <si>
    <t xml:space="preserve">ASTORIA___3</t>
  </si>
  <si>
    <t xml:space="preserve">RAVENSWOOD_GT_1</t>
  </si>
  <si>
    <t xml:space="preserve">KIAC_JFK_AIRPORT</t>
  </si>
  <si>
    <t xml:space="preserve">DUNKIRK___3</t>
  </si>
  <si>
    <t xml:space="preserve">ALBANY___1</t>
  </si>
  <si>
    <t xml:space="preserve">SELKIRK___II</t>
  </si>
  <si>
    <t xml:space="preserve">NINE_MILE_1</t>
  </si>
  <si>
    <t xml:space="preserve">OSWEGO___6</t>
  </si>
  <si>
    <t xml:space="preserve">HUDAV+59+74_TH_GRP</t>
  </si>
  <si>
    <t xml:space="preserve">RAVENSWOOD_GT_9</t>
  </si>
  <si>
    <t xml:space="preserve">BROOKLYN_NAVY_YARD</t>
  </si>
  <si>
    <t xml:space="preserve">EAST RIVER___6</t>
  </si>
  <si>
    <t xml:space="preserve">74TH STREET_GT_2</t>
  </si>
  <si>
    <t xml:space="preserve">SELKIRK___l</t>
  </si>
  <si>
    <t xml:space="preserve">CAPITL</t>
  </si>
  <si>
    <t xml:space="preserve">CH_RES_BVR_FALLS</t>
  </si>
  <si>
    <t xml:space="preserve">DOGLEVILLE___HYD</t>
  </si>
  <si>
    <t xml:space="preserve">MHK VL</t>
  </si>
  <si>
    <t xml:space="preserve">PLEASANT  VALLEY</t>
  </si>
  <si>
    <t xml:space="preserve">RAVENSWOOD_GT_4</t>
  </si>
  <si>
    <t xml:space="preserve">ADK RESOURCE___RCVRY</t>
  </si>
  <si>
    <t xml:space="preserve">GOWANUS_GT3_7</t>
  </si>
  <si>
    <t xml:space="preserve">NORTH</t>
  </si>
  <si>
    <t xml:space="preserve">INDIAN POINT___2</t>
  </si>
  <si>
    <t xml:space="preserve">Zone to Zone</t>
  </si>
  <si>
    <t xml:space="preserve">O H</t>
  </si>
  <si>
    <t xml:space="preserve">PJM</t>
  </si>
  <si>
    <t xml:space="preserve">WEST</t>
  </si>
  <si>
    <t xml:space="preserve">Zero Liquidation value</t>
  </si>
  <si>
    <t xml:space="preserve">HUDSON AVE_GT_4</t>
  </si>
  <si>
    <t xml:space="preserve">ASTORIA___4</t>
  </si>
  <si>
    <t xml:space="preserve">ASTORIA_GT_5</t>
  </si>
  <si>
    <t xml:space="preserve">ASTORIA_GT_13</t>
  </si>
  <si>
    <t xml:space="preserve">RAVENSWOOD___2</t>
  </si>
  <si>
    <t xml:space="preserve">ARTHUR KILL_GT_1</t>
  </si>
  <si>
    <t xml:space="preserve">WEST CANADA___HYD</t>
  </si>
  <si>
    <t xml:space="preserve">GOWANUS_GT1_3</t>
  </si>
  <si>
    <t xml:space="preserve">NARROWS_GT1_5</t>
  </si>
  <si>
    <t xml:space="preserve">NARROWS_GT2_8</t>
  </si>
  <si>
    <t xml:space="preserve">Expires in Oct-01</t>
  </si>
  <si>
    <t xml:space="preserve">EAST RIVER___7</t>
  </si>
  <si>
    <t xml:space="preserve">ALLEGHENY___COGEN</t>
  </si>
  <si>
    <t xml:space="preserve">INDECK___OLEAN</t>
  </si>
  <si>
    <t xml:space="preserve">ASTORIA___5</t>
  </si>
  <si>
    <t xml:space="preserve">ASTORIA_GT_1</t>
  </si>
  <si>
    <t xml:space="preserve">RAVENSWOOD_GT_6</t>
  </si>
  <si>
    <t xml:space="preserve">BOWLINE___1</t>
  </si>
  <si>
    <t xml:space="preserve">DANSKAMMER___1</t>
  </si>
  <si>
    <t xml:space="preserve">ROSETON___1</t>
  </si>
  <si>
    <t xml:space="preserve">INDIAN POINT___3</t>
  </si>
  <si>
    <t xml:space="preserve">INDIAN POINT_GT_1</t>
  </si>
  <si>
    <t xml:space="preserve">KINTIGH____</t>
  </si>
  <si>
    <t xml:space="preserve">FIBERTEK___ENERGY</t>
  </si>
  <si>
    <t xml:space="preserve">HUNTLEY___63</t>
  </si>
  <si>
    <t xml:space="preserve">RANKINE____</t>
  </si>
  <si>
    <t xml:space="preserve">ONONDAGA_REF_OCCRA</t>
  </si>
  <si>
    <t xml:space="preserve">PROJECT___ORANGE</t>
  </si>
  <si>
    <t xml:space="preserve">CENTRL</t>
  </si>
  <si>
    <t xml:space="preserve">ROSETON___2</t>
  </si>
  <si>
    <t xml:space="preserve">DASHVILLE___HYD</t>
  </si>
  <si>
    <t xml:space="preserve">BOWLINE___2</t>
  </si>
  <si>
    <t xml:space="preserve">PLEASANTVLY___LBMP</t>
  </si>
  <si>
    <t xml:space="preserve">FITZPATRICK____</t>
  </si>
  <si>
    <t xml:space="preserve">WATERTOWN___HYD</t>
  </si>
  <si>
    <t xml:space="preserve">BEAVER RIVER___HYD</t>
  </si>
  <si>
    <t xml:space="preserve">ST LAWRENCE____</t>
  </si>
  <si>
    <t xml:space="preserve">SITHE___OGDNSBRG</t>
  </si>
  <si>
    <t xml:space="preserve">OSWEGATCHIE___HYD</t>
  </si>
  <si>
    <t xml:space="preserve">GINNA____</t>
  </si>
  <si>
    <t xml:space="preserve">INDECK___OSWEGO</t>
  </si>
  <si>
    <t xml:space="preserve">NEG WEST_LEA_LOCKPORT</t>
  </si>
  <si>
    <t xml:space="preserve">COXSACKIE___GT</t>
  </si>
  <si>
    <t xml:space="preserve">BEEBEE_GT_13</t>
  </si>
  <si>
    <t xml:space="preserve">FULTON COGEN____</t>
  </si>
  <si>
    <t xml:space="preserve">AMERICAN_REF_FUEL</t>
  </si>
  <si>
    <t xml:space="preserve">NEG NORTH___PLATTSBURG</t>
  </si>
  <si>
    <t xml:space="preserve">LOVETT___3</t>
  </si>
  <si>
    <t xml:space="preserve">HILLBURN___GT</t>
  </si>
  <si>
    <t xml:space="preserve">HUD VL</t>
  </si>
  <si>
    <t xml:space="preserve">MONGAUP___HYD</t>
  </si>
  <si>
    <t xml:space="preserve">HQ_GEN_CEDARS</t>
  </si>
  <si>
    <t xml:space="preserve">INDIAN PT_GT_GRP</t>
  </si>
  <si>
    <t xml:space="preserve">SHOEMAKER___GT</t>
  </si>
  <si>
    <t xml:space="preserve">LEDERLE____</t>
  </si>
  <si>
    <t xml:space="preserve">LONG_LAKE_PHOENIX</t>
  </si>
  <si>
    <t xml:space="preserve">SITHE___BATAVIA</t>
  </si>
  <si>
    <t xml:space="preserve">OXBOW____</t>
  </si>
  <si>
    <t xml:space="preserve">GENESE</t>
  </si>
  <si>
    <t xml:space="preserve">NEG CENTRAL_HIGH_ACRES</t>
  </si>
  <si>
    <t xml:space="preserve">CARR STREET_E._SYR</t>
  </si>
  <si>
    <t xml:space="preserve">NEG NORTH_KES_CHATEGAY</t>
  </si>
  <si>
    <t xml:space="preserve">NEG NORTH_FLCN_SEA</t>
  </si>
  <si>
    <t xml:space="preserve">PYRITES___HYD</t>
  </si>
  <si>
    <t xml:space="preserve">SITHE___INDEPEND</t>
  </si>
  <si>
    <t xml:space="preserve">CH_RES_NIAGARA</t>
  </si>
  <si>
    <t xml:space="preserve">NEPA___ENERGY</t>
  </si>
  <si>
    <t xml:space="preserve">HICKLING___1</t>
  </si>
  <si>
    <t xml:space="preserve">SITHE___MASSENA</t>
  </si>
  <si>
    <t xml:space="preserve">NEG WEST___LANCASTR</t>
  </si>
  <si>
    <t xml:space="preserve">BURROWS___LYONSDAL</t>
  </si>
  <si>
    <t xml:space="preserve">CARTHAGE___PAPER</t>
  </si>
  <si>
    <t xml:space="preserve">N SALMON___HYD</t>
  </si>
  <si>
    <t xml:space="preserve">UPPER RAQUET___HYD</t>
  </si>
  <si>
    <t xml:space="preserve">NARROWS_GT2_1</t>
  </si>
  <si>
    <t xml:space="preserve">RAVENSWOOD_GT3_2</t>
  </si>
  <si>
    <t xml:space="preserve">RAVENSWOOD_GT3_3</t>
  </si>
  <si>
    <t xml:space="preserve">GREENIDGE___3</t>
  </si>
  <si>
    <t xml:space="preserve">INDECK___CORINTH</t>
  </si>
  <si>
    <t xml:space="preserve">PEEKSKILL____</t>
  </si>
  <si>
    <t xml:space="preserve">E_FISHKILL___LBMP</t>
  </si>
  <si>
    <t xml:space="preserve">H Q</t>
  </si>
  <si>
    <t xml:space="preserve">OAK ORCHARD___HYD</t>
  </si>
  <si>
    <t xml:space="preserve">Enron 1 Yr</t>
  </si>
  <si>
    <t xml:space="preserve">Enron 2 Yr</t>
  </si>
  <si>
    <t xml:space="preserve">All Awards 1 Yr</t>
  </si>
  <si>
    <t xml:space="preserve">All Awards 2 Yr</t>
  </si>
  <si>
    <t xml:space="preserve">POI</t>
  </si>
  <si>
    <t xml:space="preserve">POD</t>
  </si>
  <si>
    <t xml:space="preserve">Bid</t>
  </si>
  <si>
    <t xml:space="preserve">Qty</t>
  </si>
  <si>
    <t xml:space="preserve">1 Yr price</t>
  </si>
  <si>
    <t xml:space="preserve">2 Yr price </t>
  </si>
  <si>
    <t xml:space="preserve">2 Yr Price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</si>
</sst>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[$-409]#,##0_);[RED]\(#,##0\)"/>
    <numFmt numFmtId="167" formatCode="[$-409]mmm\-yy"/>
    <numFmt numFmtId="168" formatCode="mm/dd/yy"/>
    <numFmt numFmtId="169" formatCode="[$-409]m/d/yyyy"/>
    <numFmt numFmtId="170" formatCode="#,##0"/>
    <numFmt numFmtId="171" formatCode="\$#,##0_);&quot;($&quot;#,##0\)"/>
    <numFmt numFmtId="172" formatCode="\$#,##0.00_);[RED]&quot;($&quot;#,##0.00\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1"/>
      <name val="Times New Roman"/>
      <family val="1"/>
    </font>
    <font>
      <b val="true"/>
      <sz val="10"/>
      <name val="Times New Roman"/>
      <family val="1"/>
    </font>
    <font>
      <sz val="8"/>
      <name val="Times New Roman"/>
      <family val="1"/>
    </font>
    <font>
      <b val="true"/>
      <sz val="12"/>
      <name val="Times New Roman"/>
      <family val="1"/>
    </font>
    <font>
      <sz val="10"/>
      <color rgb="FF000000"/>
      <name val="Times New Roman"/>
      <family val="1"/>
    </font>
    <font>
      <b val="true"/>
      <sz val="12"/>
      <name val="Arial"/>
      <family val="0"/>
    </font>
    <font>
      <sz val="10"/>
      <color rgb="FF99330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800080"/>
      <name val="Times New Roman"/>
      <family val="1"/>
    </font>
    <font>
      <sz val="10"/>
      <color rgb="FF0000FF"/>
      <name val="Times New Roman"/>
      <family val="1"/>
    </font>
    <font>
      <sz val="10"/>
      <color rgb="FF80008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CC%20Revenu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TCC%20portfolio%20analysi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cc%20revenue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p"/>
      <sheetName val="Access Load"/>
      <sheetName val="MayJune Bill"/>
      <sheetName val="May Bill 2"/>
      <sheetName val="Present"/>
      <sheetName val="ACP"/>
      <sheetName val="Congest"/>
      <sheetName val="Congest May00-Oct00"/>
      <sheetName val="Congest Nov00-Apr01"/>
      <sheetName val="Congest May01-Oct01"/>
      <sheetName val="Pivot"/>
      <sheetName val="details"/>
      <sheetName val="Summer2000"/>
      <sheetName val="Winter2000-01"/>
      <sheetName val="Summer200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NYISO Day-Ahead Congestion</v>
          </cell>
        </row>
        <row r="2">
          <cell r="A2" t="str">
            <v>PTID</v>
          </cell>
          <cell r="B2" t="str">
            <v>Bus Name</v>
          </cell>
          <cell r="C2" t="str">
            <v>Zone</v>
          </cell>
        </row>
        <row r="3">
          <cell r="A3">
            <v>23512</v>
          </cell>
          <cell r="B3" t="str">
            <v>ARTHUR_KILL_2</v>
          </cell>
          <cell r="C3" t="str">
            <v>N.Y.C.</v>
          </cell>
        </row>
        <row r="4">
          <cell r="A4">
            <v>23513</v>
          </cell>
          <cell r="B4" t="str">
            <v>ARTHUR_KILL_3</v>
          </cell>
          <cell r="C4" t="str">
            <v>N.Y.C.</v>
          </cell>
        </row>
        <row r="5">
          <cell r="A5">
            <v>23514</v>
          </cell>
          <cell r="B5" t="str">
            <v>ALLEGHENY___COGEN</v>
          </cell>
          <cell r="C5" t="str">
            <v>GENESE</v>
          </cell>
        </row>
        <row r="6">
          <cell r="A6">
            <v>23515</v>
          </cell>
          <cell r="B6" t="str">
            <v>BROOKLYN_NAVY_YARD</v>
          </cell>
          <cell r="C6" t="str">
            <v>N.Y.C.</v>
          </cell>
        </row>
        <row r="7">
          <cell r="A7">
            <v>23516</v>
          </cell>
          <cell r="B7" t="str">
            <v>ASTORIA___3</v>
          </cell>
          <cell r="C7" t="str">
            <v>N.Y.C.</v>
          </cell>
        </row>
        <row r="8">
          <cell r="A8">
            <v>23517</v>
          </cell>
          <cell r="B8" t="str">
            <v>ASTORIA___4</v>
          </cell>
          <cell r="C8" t="str">
            <v>N.Y.C.</v>
          </cell>
        </row>
        <row r="9">
          <cell r="A9">
            <v>23518</v>
          </cell>
          <cell r="B9" t="str">
            <v>ASTORIA___5</v>
          </cell>
          <cell r="C9" t="str">
            <v>N.Y.C.</v>
          </cell>
        </row>
        <row r="10">
          <cell r="A10">
            <v>23519</v>
          </cell>
          <cell r="B10" t="str">
            <v>POLETTI____</v>
          </cell>
          <cell r="C10" t="str">
            <v>N.Y.C.</v>
          </cell>
        </row>
        <row r="11">
          <cell r="A11">
            <v>23520</v>
          </cell>
          <cell r="B11" t="str">
            <v>ARTHUR KILL_GT_1</v>
          </cell>
          <cell r="C11" t="str">
            <v>N.Y.C.</v>
          </cell>
        </row>
        <row r="12">
          <cell r="A12">
            <v>23522</v>
          </cell>
          <cell r="B12" t="str">
            <v>WADING RIVER_IC_1</v>
          </cell>
          <cell r="C12" t="str">
            <v>LONGIL</v>
          </cell>
        </row>
        <row r="13">
          <cell r="A13">
            <v>23523</v>
          </cell>
          <cell r="B13" t="str">
            <v>ASTORIA_GT_1</v>
          </cell>
          <cell r="C13" t="str">
            <v>N.Y.C.</v>
          </cell>
        </row>
        <row r="14">
          <cell r="A14">
            <v>23524</v>
          </cell>
          <cell r="B14" t="str">
            <v>EAST RIVER___7</v>
          </cell>
          <cell r="C14" t="str">
            <v>N.Y.C.</v>
          </cell>
        </row>
        <row r="15">
          <cell r="A15">
            <v>23526</v>
          </cell>
          <cell r="B15" t="str">
            <v>BOWLINE___1</v>
          </cell>
          <cell r="C15" t="str">
            <v>HUD VL</v>
          </cell>
        </row>
        <row r="16">
          <cell r="A16">
            <v>23527</v>
          </cell>
          <cell r="B16" t="str">
            <v>ADK_NYS___DAM</v>
          </cell>
          <cell r="C16" t="str">
            <v>CAPITL</v>
          </cell>
        </row>
        <row r="17">
          <cell r="A17">
            <v>23528</v>
          </cell>
          <cell r="B17" t="str">
            <v>NEG_PENN_ALLEGHNY</v>
          </cell>
          <cell r="C17" t="str">
            <v>CENTRL</v>
          </cell>
        </row>
        <row r="18">
          <cell r="A18">
            <v>23530</v>
          </cell>
          <cell r="B18" t="str">
            <v>INDIAN POINT___2</v>
          </cell>
          <cell r="C18" t="str">
            <v>MILLWD</v>
          </cell>
        </row>
        <row r="19">
          <cell r="A19">
            <v>23531</v>
          </cell>
          <cell r="B19" t="str">
            <v>INDIAN POINT___3</v>
          </cell>
          <cell r="C19" t="str">
            <v>MILLWD</v>
          </cell>
        </row>
        <row r="20">
          <cell r="A20">
            <v>23533</v>
          </cell>
          <cell r="B20" t="str">
            <v>RAVENSWOOD___1</v>
          </cell>
          <cell r="C20" t="str">
            <v>N.Y.C.</v>
          </cell>
        </row>
        <row r="21">
          <cell r="A21">
            <v>23534</v>
          </cell>
          <cell r="B21" t="str">
            <v>RAVENSWOOD___2</v>
          </cell>
          <cell r="C21" t="str">
            <v>N.Y.C.</v>
          </cell>
        </row>
        <row r="22">
          <cell r="A22">
            <v>23535</v>
          </cell>
          <cell r="B22" t="str">
            <v>RAVENSWOOD___3</v>
          </cell>
          <cell r="C22" t="str">
            <v>N.Y.C.</v>
          </cell>
        </row>
        <row r="23">
          <cell r="A23">
            <v>23536</v>
          </cell>
          <cell r="B23" t="str">
            <v>ASTORIA GT2____</v>
          </cell>
          <cell r="C23" t="str">
            <v>N.Y.C.</v>
          </cell>
        </row>
        <row r="24">
          <cell r="A24">
            <v>23538</v>
          </cell>
          <cell r="B24" t="str">
            <v>WATERSIDE___6 8 9</v>
          </cell>
          <cell r="C24" t="str">
            <v>N.Y.C.</v>
          </cell>
        </row>
        <row r="25">
          <cell r="A25">
            <v>23540</v>
          </cell>
          <cell r="B25" t="str">
            <v>HUDSON AVE_GT_4</v>
          </cell>
          <cell r="C25" t="str">
            <v>N.Y.C.</v>
          </cell>
        </row>
        <row r="26">
          <cell r="A26">
            <v>23541</v>
          </cell>
          <cell r="B26" t="str">
            <v>KIAC_JFK_AIRPORT</v>
          </cell>
          <cell r="C26" t="str">
            <v>N.Y.C.</v>
          </cell>
        </row>
        <row r="27">
          <cell r="A27">
            <v>23543</v>
          </cell>
          <cell r="B27" t="str">
            <v>KINTIGH____</v>
          </cell>
          <cell r="C27" t="str">
            <v>WEST</v>
          </cell>
        </row>
        <row r="28">
          <cell r="A28">
            <v>23545</v>
          </cell>
          <cell r="B28" t="str">
            <v>BARRETT___1</v>
          </cell>
          <cell r="C28" t="str">
            <v>LONGIL</v>
          </cell>
        </row>
        <row r="29">
          <cell r="A29">
            <v>23546</v>
          </cell>
          <cell r="B29" t="str">
            <v>BARRETT___2</v>
          </cell>
          <cell r="C29" t="str">
            <v>LONGIL</v>
          </cell>
        </row>
        <row r="30">
          <cell r="A30">
            <v>23547</v>
          </cell>
          <cell r="B30" t="str">
            <v>WADING RIVER_IC_2</v>
          </cell>
          <cell r="C30" t="str">
            <v>LONGIL</v>
          </cell>
        </row>
        <row r="31">
          <cell r="A31">
            <v>23548</v>
          </cell>
          <cell r="B31" t="str">
            <v>FAR ROCKAWAY___4</v>
          </cell>
          <cell r="C31" t="str">
            <v>LONGIL</v>
          </cell>
        </row>
        <row r="32">
          <cell r="A32">
            <v>23550</v>
          </cell>
          <cell r="B32" t="str">
            <v>GLENWOOD___4</v>
          </cell>
          <cell r="C32" t="str">
            <v>LONGIL</v>
          </cell>
        </row>
        <row r="33">
          <cell r="A33">
            <v>23551</v>
          </cell>
          <cell r="B33" t="str">
            <v>NORTHPORT___1</v>
          </cell>
          <cell r="C33" t="str">
            <v>LONGIL</v>
          </cell>
        </row>
        <row r="34">
          <cell r="A34">
            <v>23552</v>
          </cell>
          <cell r="B34" t="str">
            <v>NORTHPORT___2</v>
          </cell>
          <cell r="C34" t="str">
            <v>LONGIL</v>
          </cell>
        </row>
        <row r="35">
          <cell r="A35">
            <v>23553</v>
          </cell>
          <cell r="B35" t="str">
            <v>NORTHPORT___3</v>
          </cell>
          <cell r="C35" t="str">
            <v>LONGIL</v>
          </cell>
        </row>
        <row r="36">
          <cell r="A36">
            <v>23555</v>
          </cell>
          <cell r="B36" t="str">
            <v>PORT_JEFF_3</v>
          </cell>
          <cell r="C36" t="str">
            <v>LONGIL</v>
          </cell>
        </row>
        <row r="37">
          <cell r="A37">
            <v>23557</v>
          </cell>
          <cell r="B37" t="str">
            <v>HUNTLEY___63</v>
          </cell>
          <cell r="C37" t="str">
            <v>WEST</v>
          </cell>
        </row>
        <row r="38">
          <cell r="A38">
            <v>23558</v>
          </cell>
          <cell r="B38" t="str">
            <v>HUNTLEY___64</v>
          </cell>
          <cell r="C38" t="str">
            <v>WEST</v>
          </cell>
        </row>
        <row r="39">
          <cell r="A39">
            <v>23559</v>
          </cell>
          <cell r="B39" t="str">
            <v>HUNTLEY___65</v>
          </cell>
          <cell r="C39" t="str">
            <v>WEST</v>
          </cell>
        </row>
        <row r="40">
          <cell r="A40">
            <v>23560</v>
          </cell>
          <cell r="B40" t="str">
            <v>HUNTLEY___66</v>
          </cell>
          <cell r="C40" t="str">
            <v>WEST</v>
          </cell>
        </row>
        <row r="41">
          <cell r="A41">
            <v>23561</v>
          </cell>
          <cell r="B41" t="str">
            <v>HUNTLEY___67</v>
          </cell>
          <cell r="C41" t="str">
            <v>WEST</v>
          </cell>
        </row>
        <row r="42">
          <cell r="A42">
            <v>23562</v>
          </cell>
          <cell r="B42" t="str">
            <v>HUNTLEY___68</v>
          </cell>
          <cell r="C42" t="str">
            <v>WEST</v>
          </cell>
        </row>
        <row r="43">
          <cell r="A43">
            <v>23563</v>
          </cell>
          <cell r="B43" t="str">
            <v>DUNKIRK___1</v>
          </cell>
          <cell r="C43" t="str">
            <v>WEST</v>
          </cell>
        </row>
        <row r="44">
          <cell r="A44">
            <v>23564</v>
          </cell>
          <cell r="B44" t="str">
            <v>DUNKIRK___2</v>
          </cell>
          <cell r="C44" t="str">
            <v>WEST</v>
          </cell>
        </row>
        <row r="45">
          <cell r="A45">
            <v>23565</v>
          </cell>
          <cell r="B45" t="str">
            <v>DUNKIRK___3</v>
          </cell>
          <cell r="C45" t="str">
            <v>WEST</v>
          </cell>
        </row>
        <row r="46">
          <cell r="A46">
            <v>23566</v>
          </cell>
          <cell r="B46" t="str">
            <v>DUNKIRK___4</v>
          </cell>
          <cell r="C46" t="str">
            <v>WEST</v>
          </cell>
        </row>
        <row r="47">
          <cell r="A47">
            <v>23567</v>
          </cell>
          <cell r="B47" t="str">
            <v>INDECK___ILION</v>
          </cell>
          <cell r="C47" t="str">
            <v>MHK VL</v>
          </cell>
        </row>
        <row r="48">
          <cell r="A48">
            <v>23571</v>
          </cell>
          <cell r="B48" t="str">
            <v>ALBANY___1</v>
          </cell>
          <cell r="C48" t="str">
            <v>CAPITL</v>
          </cell>
        </row>
        <row r="49">
          <cell r="A49">
            <v>23572</v>
          </cell>
          <cell r="B49" t="str">
            <v>ALBANY___2</v>
          </cell>
          <cell r="C49" t="str">
            <v>CAPITL</v>
          </cell>
        </row>
        <row r="50">
          <cell r="A50">
            <v>23573</v>
          </cell>
          <cell r="B50" t="str">
            <v>ALBANY___3</v>
          </cell>
          <cell r="C50" t="str">
            <v>CAPITL</v>
          </cell>
        </row>
        <row r="51">
          <cell r="A51">
            <v>23574</v>
          </cell>
          <cell r="B51" t="str">
            <v>ALBANY___4</v>
          </cell>
          <cell r="C51" t="str">
            <v>CAPITL</v>
          </cell>
        </row>
        <row r="52">
          <cell r="A52">
            <v>23575</v>
          </cell>
          <cell r="B52" t="str">
            <v>NINE_MILE_1</v>
          </cell>
          <cell r="C52" t="str">
            <v>CENTRL</v>
          </cell>
        </row>
        <row r="53">
          <cell r="A53">
            <v>23579</v>
          </cell>
          <cell r="B53" t="str">
            <v>GOUDEY___7</v>
          </cell>
          <cell r="C53" t="str">
            <v>CENTRL</v>
          </cell>
        </row>
        <row r="54">
          <cell r="A54">
            <v>23580</v>
          </cell>
          <cell r="B54" t="str">
            <v>GOUDEY___8</v>
          </cell>
          <cell r="C54" t="str">
            <v>CENTRL</v>
          </cell>
        </row>
        <row r="55">
          <cell r="A55">
            <v>23582</v>
          </cell>
          <cell r="B55" t="str">
            <v>GREENIDGE___3</v>
          </cell>
          <cell r="C55" t="str">
            <v>CENTRL</v>
          </cell>
        </row>
        <row r="56">
          <cell r="A56">
            <v>23583</v>
          </cell>
          <cell r="B56" t="str">
            <v>GREENIDGE___4</v>
          </cell>
          <cell r="C56" t="str">
            <v>CENTRL</v>
          </cell>
        </row>
        <row r="57">
          <cell r="A57">
            <v>23584</v>
          </cell>
          <cell r="B57" t="str">
            <v>MILLIKEN___1</v>
          </cell>
          <cell r="C57" t="str">
            <v>CENTRL</v>
          </cell>
        </row>
        <row r="58">
          <cell r="A58">
            <v>23585</v>
          </cell>
          <cell r="B58" t="str">
            <v>MILLIKEN___2</v>
          </cell>
          <cell r="C58" t="str">
            <v>CENTRL</v>
          </cell>
        </row>
        <row r="59">
          <cell r="A59">
            <v>23586</v>
          </cell>
          <cell r="B59" t="str">
            <v>DANSKAMMER___1</v>
          </cell>
          <cell r="C59" t="str">
            <v>HUD VL</v>
          </cell>
        </row>
        <row r="60">
          <cell r="A60">
            <v>23587</v>
          </cell>
          <cell r="B60" t="str">
            <v>ROSETON___1</v>
          </cell>
          <cell r="C60" t="str">
            <v>HUD VL</v>
          </cell>
        </row>
        <row r="61">
          <cell r="A61">
            <v>23588</v>
          </cell>
          <cell r="B61" t="str">
            <v>ROSETON___2</v>
          </cell>
          <cell r="C61" t="str">
            <v>HUD VL</v>
          </cell>
        </row>
        <row r="62">
          <cell r="A62">
            <v>23589</v>
          </cell>
          <cell r="B62" t="str">
            <v>DANSKAMMER___2</v>
          </cell>
          <cell r="C62" t="str">
            <v>HUD VL</v>
          </cell>
        </row>
        <row r="63">
          <cell r="A63">
            <v>23590</v>
          </cell>
          <cell r="B63" t="str">
            <v>DANSKAMMER___3</v>
          </cell>
          <cell r="C63" t="str">
            <v>HUD VL</v>
          </cell>
        </row>
        <row r="64">
          <cell r="A64">
            <v>23591</v>
          </cell>
          <cell r="B64" t="str">
            <v>DANSKAMMER___4</v>
          </cell>
          <cell r="C64" t="str">
            <v>HUD VL</v>
          </cell>
        </row>
        <row r="65">
          <cell r="A65">
            <v>23592</v>
          </cell>
          <cell r="B65" t="str">
            <v>DANSKAMMER___DIESEL</v>
          </cell>
          <cell r="C65" t="str">
            <v>HUD VL</v>
          </cell>
        </row>
        <row r="66">
          <cell r="A66">
            <v>23593</v>
          </cell>
          <cell r="B66" t="str">
            <v>LOVETT___5</v>
          </cell>
          <cell r="C66" t="str">
            <v>HUD VL</v>
          </cell>
        </row>
        <row r="67">
          <cell r="A67">
            <v>23595</v>
          </cell>
          <cell r="B67" t="str">
            <v>BOWLINE___2</v>
          </cell>
          <cell r="C67" t="str">
            <v>HUD VL</v>
          </cell>
        </row>
        <row r="68">
          <cell r="A68">
            <v>23598</v>
          </cell>
          <cell r="B68" t="str">
            <v>FITZPATRICK____</v>
          </cell>
          <cell r="C68" t="str">
            <v>CENTRL</v>
          </cell>
        </row>
        <row r="69">
          <cell r="A69">
            <v>23599</v>
          </cell>
          <cell r="B69" t="str">
            <v>GILBOA____</v>
          </cell>
          <cell r="C69" t="str">
            <v>CAPITL</v>
          </cell>
        </row>
        <row r="70">
          <cell r="A70">
            <v>23600</v>
          </cell>
          <cell r="B70" t="str">
            <v>ST LAWRENCE____</v>
          </cell>
          <cell r="C70" t="str">
            <v>NORTH</v>
          </cell>
        </row>
        <row r="71">
          <cell r="A71">
            <v>23601</v>
          </cell>
          <cell r="B71" t="str">
            <v>WADING RIVER_IC_3</v>
          </cell>
          <cell r="C71" t="str">
            <v>LONGIL</v>
          </cell>
        </row>
        <row r="72">
          <cell r="A72">
            <v>23603</v>
          </cell>
          <cell r="B72" t="str">
            <v>GINNA____</v>
          </cell>
          <cell r="C72" t="str">
            <v>GENESE</v>
          </cell>
        </row>
        <row r="73">
          <cell r="A73">
            <v>23604</v>
          </cell>
          <cell r="B73" t="str">
            <v>STATION 5_MISC_HYD</v>
          </cell>
          <cell r="C73" t="str">
            <v>GENESE</v>
          </cell>
        </row>
        <row r="74">
          <cell r="A74">
            <v>23606</v>
          </cell>
          <cell r="B74" t="str">
            <v>OSWEGO___5</v>
          </cell>
          <cell r="C74" t="str">
            <v>CENTRL</v>
          </cell>
        </row>
        <row r="75">
          <cell r="A75">
            <v>23607</v>
          </cell>
          <cell r="B75" t="str">
            <v>GRAHMSVILLE___HY</v>
          </cell>
          <cell r="C75" t="str">
            <v>HUD VL</v>
          </cell>
        </row>
        <row r="76">
          <cell r="A76">
            <v>23608</v>
          </cell>
          <cell r="B76" t="str">
            <v>NEVERSINK___HYD</v>
          </cell>
          <cell r="C76" t="str">
            <v>HUD VL</v>
          </cell>
        </row>
        <row r="77">
          <cell r="A77">
            <v>23609</v>
          </cell>
          <cell r="B77" t="str">
            <v>STURGEON_POOL_HYD</v>
          </cell>
          <cell r="C77" t="str">
            <v>HUD VL</v>
          </cell>
        </row>
        <row r="78">
          <cell r="A78">
            <v>23610</v>
          </cell>
          <cell r="B78" t="str">
            <v>DASHVILLE___HYD</v>
          </cell>
          <cell r="C78" t="str">
            <v>HUD VL</v>
          </cell>
        </row>
        <row r="79">
          <cell r="A79">
            <v>23611</v>
          </cell>
          <cell r="B79" t="str">
            <v>COXSACKIE___GT</v>
          </cell>
          <cell r="C79" t="str">
            <v>HUD VL</v>
          </cell>
        </row>
        <row r="80">
          <cell r="A80">
            <v>23612</v>
          </cell>
          <cell r="B80" t="str">
            <v>SOUTH CAIRO___GT</v>
          </cell>
          <cell r="C80" t="str">
            <v>HUD VL</v>
          </cell>
        </row>
        <row r="81">
          <cell r="A81">
            <v>23613</v>
          </cell>
          <cell r="B81" t="str">
            <v>OSWEGO___6</v>
          </cell>
          <cell r="C81" t="str">
            <v>CENTRL</v>
          </cell>
        </row>
        <row r="82">
          <cell r="A82">
            <v>23614</v>
          </cell>
          <cell r="B82" t="str">
            <v>GLENWOOD___5</v>
          </cell>
          <cell r="C82" t="str">
            <v>LONGIL</v>
          </cell>
        </row>
        <row r="83">
          <cell r="A83">
            <v>23616</v>
          </cell>
          <cell r="B83" t="str">
            <v>PORT_JEFF_4</v>
          </cell>
          <cell r="C83" t="str">
            <v>LONGIL</v>
          </cell>
        </row>
        <row r="84">
          <cell r="A84">
            <v>23617</v>
          </cell>
          <cell r="B84" t="str">
            <v>GOWANUS_GT 2_GRP</v>
          </cell>
          <cell r="C84" t="str">
            <v>N.Y.C.</v>
          </cell>
        </row>
        <row r="85">
          <cell r="A85">
            <v>23618</v>
          </cell>
          <cell r="B85" t="str">
            <v>GOWANUS_GT 3_GRP</v>
          </cell>
          <cell r="C85" t="str">
            <v>N.Y.C.</v>
          </cell>
        </row>
        <row r="86">
          <cell r="A86">
            <v>23619</v>
          </cell>
          <cell r="B86" t="str">
            <v>BEEBEE_GT_13</v>
          </cell>
          <cell r="C86" t="str">
            <v>GENESE</v>
          </cell>
        </row>
        <row r="87">
          <cell r="A87">
            <v>23620</v>
          </cell>
          <cell r="B87" t="str">
            <v>HUDAV+59+74_TH_GRP</v>
          </cell>
          <cell r="C87" t="str">
            <v>N.Y.C.</v>
          </cell>
        </row>
        <row r="88">
          <cell r="A88">
            <v>23621</v>
          </cell>
          <cell r="B88" t="str">
            <v>HICKLING___1</v>
          </cell>
          <cell r="C88" t="str">
            <v>CENTRL</v>
          </cell>
        </row>
        <row r="89">
          <cell r="A89">
            <v>23622</v>
          </cell>
          <cell r="B89" t="str">
            <v>HICKLING___2</v>
          </cell>
          <cell r="C89" t="str">
            <v>CENTRL</v>
          </cell>
        </row>
        <row r="90">
          <cell r="A90">
            <v>23625</v>
          </cell>
          <cell r="B90" t="str">
            <v>JENNISON___1</v>
          </cell>
          <cell r="C90" t="str">
            <v>CENTRL</v>
          </cell>
        </row>
        <row r="91">
          <cell r="A91">
            <v>23626</v>
          </cell>
          <cell r="B91" t="str">
            <v>JENNISON___2</v>
          </cell>
          <cell r="C91" t="str">
            <v>CENTRL</v>
          </cell>
        </row>
        <row r="92">
          <cell r="A92">
            <v>23627</v>
          </cell>
          <cell r="B92" t="str">
            <v>NEG CENTRAL___SENECA</v>
          </cell>
          <cell r="C92" t="e">
            <v>#VALUE!</v>
          </cell>
        </row>
        <row r="93">
          <cell r="A93">
            <v>23628</v>
          </cell>
          <cell r="B93" t="str">
            <v>NEG NORTH___PLATTSBURG</v>
          </cell>
          <cell r="C93" t="str">
            <v>NORTH</v>
          </cell>
        </row>
        <row r="94">
          <cell r="A94">
            <v>23629</v>
          </cell>
          <cell r="B94" t="str">
            <v>MILLIKEN___DIESEL</v>
          </cell>
          <cell r="C94" t="str">
            <v>CENTRL</v>
          </cell>
        </row>
        <row r="95">
          <cell r="A95">
            <v>23632</v>
          </cell>
          <cell r="B95" t="str">
            <v>LOVETT___3</v>
          </cell>
          <cell r="C95" t="str">
            <v>HUD VL</v>
          </cell>
        </row>
        <row r="96">
          <cell r="A96">
            <v>23633</v>
          </cell>
          <cell r="B96" t="str">
            <v>NM MOHAWK___NUG</v>
          </cell>
          <cell r="C96" t="str">
            <v>MHK VL</v>
          </cell>
        </row>
        <row r="97">
          <cell r="A97">
            <v>23634</v>
          </cell>
          <cell r="B97" t="str">
            <v>NM CENTRAL___NUG</v>
          </cell>
          <cell r="C97" t="str">
            <v>CENTRL</v>
          </cell>
        </row>
        <row r="98">
          <cell r="A98">
            <v>23637</v>
          </cell>
          <cell r="B98" t="str">
            <v>IP CORINTH___2</v>
          </cell>
          <cell r="C98" t="str">
            <v>CAPITL</v>
          </cell>
        </row>
        <row r="99">
          <cell r="A99">
            <v>23639</v>
          </cell>
          <cell r="B99" t="str">
            <v>HILLBURN___GT</v>
          </cell>
          <cell r="C99" t="str">
            <v>HUD VL</v>
          </cell>
        </row>
        <row r="100">
          <cell r="A100">
            <v>23640</v>
          </cell>
          <cell r="B100" t="str">
            <v>SHOEMAKER___GT</v>
          </cell>
          <cell r="C100" t="str">
            <v>HUD VL</v>
          </cell>
        </row>
        <row r="101">
          <cell r="A101">
            <v>23641</v>
          </cell>
          <cell r="B101" t="str">
            <v>MONGAUP___HYD</v>
          </cell>
          <cell r="C101" t="str">
            <v>HUD VL</v>
          </cell>
        </row>
        <row r="102">
          <cell r="A102">
            <v>23642</v>
          </cell>
          <cell r="B102" t="str">
            <v>LOVETT___4</v>
          </cell>
          <cell r="C102" t="str">
            <v>HUD VL</v>
          </cell>
        </row>
        <row r="103">
          <cell r="A103">
            <v>23643</v>
          </cell>
          <cell r="B103" t="str">
            <v>NM CAPITAL___NUG</v>
          </cell>
          <cell r="C103" t="str">
            <v>CAPITL</v>
          </cell>
        </row>
        <row r="104">
          <cell r="A104">
            <v>23644</v>
          </cell>
          <cell r="B104" t="str">
            <v>HQ_GEN_CEDARS</v>
          </cell>
          <cell r="C104" t="str">
            <v>NORTH</v>
          </cell>
        </row>
        <row r="105">
          <cell r="A105">
            <v>23645</v>
          </cell>
          <cell r="B105" t="str">
            <v>NEG CAPITAL___MECHNVIL</v>
          </cell>
          <cell r="C105" t="str">
            <v>CAPITL</v>
          </cell>
        </row>
        <row r="106">
          <cell r="A106">
            <v>23646</v>
          </cell>
          <cell r="B106" t="str">
            <v>RANKINE____</v>
          </cell>
          <cell r="C106" t="str">
            <v>WEST</v>
          </cell>
        </row>
        <row r="107">
          <cell r="A107">
            <v>23647</v>
          </cell>
          <cell r="B107" t="str">
            <v>HEMPSTEAD____</v>
          </cell>
          <cell r="C107" t="str">
            <v>LONGIL</v>
          </cell>
        </row>
        <row r="108">
          <cell r="A108">
            <v>23650</v>
          </cell>
          <cell r="B108" t="str">
            <v>NORTHPORT___4</v>
          </cell>
          <cell r="C108" t="str">
            <v>LONGIL</v>
          </cell>
        </row>
        <row r="109">
          <cell r="A109">
            <v>23651</v>
          </cell>
          <cell r="B109" t="str">
            <v>HQ_GEN_CHAT DC</v>
          </cell>
          <cell r="C109" t="str">
            <v>HQ</v>
          </cell>
        </row>
        <row r="110">
          <cell r="A110">
            <v>23652</v>
          </cell>
          <cell r="B110" t="str">
            <v>ROCHESTER_9_IC</v>
          </cell>
          <cell r="C110" t="str">
            <v>GENESE</v>
          </cell>
        </row>
        <row r="111">
          <cell r="A111">
            <v>23653</v>
          </cell>
          <cell r="B111" t="str">
            <v>PEEKSKILL____</v>
          </cell>
          <cell r="C111" t="str">
            <v>MILLWD</v>
          </cell>
        </row>
        <row r="112">
          <cell r="A112">
            <v>23654</v>
          </cell>
          <cell r="B112" t="str">
            <v>ASHOKAN____</v>
          </cell>
          <cell r="C112" t="str">
            <v>HUD VL</v>
          </cell>
        </row>
        <row r="113">
          <cell r="A113">
            <v>23655</v>
          </cell>
          <cell r="B113" t="str">
            <v>KENSICO____</v>
          </cell>
          <cell r="C113" t="str">
            <v>DUNWOD</v>
          </cell>
        </row>
        <row r="114">
          <cell r="A114">
            <v>23656</v>
          </cell>
          <cell r="B114" t="str">
            <v>LIPA_MISC_IPP</v>
          </cell>
          <cell r="C114" t="str">
            <v>LONGIL</v>
          </cell>
        </row>
        <row r="115">
          <cell r="A115">
            <v>23657</v>
          </cell>
          <cell r="B115" t="str">
            <v>HUDSON AVE_GT_5</v>
          </cell>
          <cell r="C115" t="str">
            <v>N.Y.C.</v>
          </cell>
        </row>
        <row r="116">
          <cell r="A116">
            <v>23659</v>
          </cell>
          <cell r="B116" t="str">
            <v>INDIAN POINT_GT_2</v>
          </cell>
          <cell r="C116" t="str">
            <v>MILLWD</v>
          </cell>
        </row>
        <row r="117">
          <cell r="A117">
            <v>23660</v>
          </cell>
          <cell r="B117" t="str">
            <v>EAST RIVER___6</v>
          </cell>
          <cell r="C117" t="str">
            <v>N.Y.C.</v>
          </cell>
        </row>
        <row r="118">
          <cell r="A118">
            <v>23662</v>
          </cell>
          <cell r="B118" t="str">
            <v>ASTORIA 5-9____</v>
          </cell>
          <cell r="C118" t="str">
            <v>N.Y.C.</v>
          </cell>
        </row>
        <row r="119">
          <cell r="A119">
            <v>23663</v>
          </cell>
          <cell r="B119" t="str">
            <v>ASTRIA 10-13____</v>
          </cell>
          <cell r="C119" t="str">
            <v>N.Y.C.</v>
          </cell>
        </row>
        <row r="120">
          <cell r="A120">
            <v>23667</v>
          </cell>
          <cell r="B120" t="str">
            <v>RAVNSWD 8-11____</v>
          </cell>
          <cell r="C120" t="str">
            <v>N.Y.C.</v>
          </cell>
        </row>
        <row r="121">
          <cell r="A121">
            <v>23687</v>
          </cell>
          <cell r="B121" t="str">
            <v>INDIAN PT_GT_GRP</v>
          </cell>
          <cell r="C121" t="str">
            <v>MILLWD</v>
          </cell>
        </row>
        <row r="122">
          <cell r="A122">
            <v>23688</v>
          </cell>
          <cell r="B122" t="str">
            <v>GLENWOOD_IC_2_G1</v>
          </cell>
          <cell r="C122" t="str">
            <v>LONGIL</v>
          </cell>
        </row>
        <row r="123">
          <cell r="A123">
            <v>23689</v>
          </cell>
          <cell r="B123" t="str">
            <v>GLENWOOD_IC_3_G1</v>
          </cell>
          <cell r="C123" t="str">
            <v>LONGIL</v>
          </cell>
        </row>
        <row r="124">
          <cell r="A124">
            <v>23690</v>
          </cell>
          <cell r="B124" t="str">
            <v>HOLTSVILLE_IC_1</v>
          </cell>
          <cell r="C124" t="str">
            <v>LONGIL</v>
          </cell>
        </row>
        <row r="125">
          <cell r="A125">
            <v>23691</v>
          </cell>
          <cell r="B125" t="str">
            <v>HOLTSVILLE_IC_2</v>
          </cell>
          <cell r="C125" t="str">
            <v>LONGIL</v>
          </cell>
        </row>
        <row r="126">
          <cell r="A126">
            <v>23692</v>
          </cell>
          <cell r="B126" t="str">
            <v>HOLTSVILLE_IC_3</v>
          </cell>
          <cell r="C126" t="str">
            <v>LONGIL</v>
          </cell>
        </row>
        <row r="127">
          <cell r="A127">
            <v>23693</v>
          </cell>
          <cell r="B127" t="str">
            <v>HOLTSVILLE_IC_4</v>
          </cell>
          <cell r="C127" t="str">
            <v>LONGIL</v>
          </cell>
        </row>
        <row r="128">
          <cell r="A128">
            <v>23694</v>
          </cell>
          <cell r="B128" t="str">
            <v>HOLTSVILLE_IC_5</v>
          </cell>
          <cell r="C128" t="str">
            <v>LONGIL</v>
          </cell>
        </row>
        <row r="129">
          <cell r="A129">
            <v>23695</v>
          </cell>
          <cell r="B129" t="str">
            <v>HOLTSVILLE_IC_6</v>
          </cell>
          <cell r="C129" t="str">
            <v>LONGIL</v>
          </cell>
        </row>
        <row r="130">
          <cell r="A130">
            <v>23696</v>
          </cell>
          <cell r="B130" t="str">
            <v>HOLTSVILLE_IC_7</v>
          </cell>
          <cell r="C130" t="str">
            <v>LONGIL</v>
          </cell>
        </row>
        <row r="131">
          <cell r="A131">
            <v>23697</v>
          </cell>
          <cell r="B131" t="str">
            <v>HOLTSVILLE_IC_8</v>
          </cell>
          <cell r="C131" t="str">
            <v>LONGIL</v>
          </cell>
        </row>
        <row r="132">
          <cell r="A132">
            <v>23698</v>
          </cell>
          <cell r="B132" t="str">
            <v>HOLTSVILLE_IC_9</v>
          </cell>
          <cell r="C132" t="str">
            <v>LONGIL</v>
          </cell>
        </row>
        <row r="133">
          <cell r="A133">
            <v>23699</v>
          </cell>
          <cell r="B133" t="str">
            <v>HOLTSVILLE_IC_10</v>
          </cell>
          <cell r="C133" t="str">
            <v>LONGIL</v>
          </cell>
        </row>
        <row r="134">
          <cell r="A134">
            <v>23700</v>
          </cell>
          <cell r="B134" t="str">
            <v>BARRETT_IC_9</v>
          </cell>
          <cell r="C134" t="str">
            <v>LONGIL</v>
          </cell>
        </row>
        <row r="135">
          <cell r="A135">
            <v>23701</v>
          </cell>
          <cell r="B135" t="str">
            <v>BARRETT_IC_10</v>
          </cell>
          <cell r="C135" t="str">
            <v>LONGIL</v>
          </cell>
        </row>
        <row r="136">
          <cell r="A136">
            <v>23702</v>
          </cell>
          <cell r="B136" t="str">
            <v>BARRETT_IC_11</v>
          </cell>
          <cell r="C136" t="str">
            <v>LONGIL</v>
          </cell>
        </row>
        <row r="137">
          <cell r="A137">
            <v>23703</v>
          </cell>
          <cell r="B137" t="str">
            <v>BARRETT_IC_12</v>
          </cell>
          <cell r="C137" t="str">
            <v>LONGIL</v>
          </cell>
        </row>
        <row r="138">
          <cell r="A138">
            <v>23704</v>
          </cell>
          <cell r="B138" t="str">
            <v>BARRETT_IC_1</v>
          </cell>
          <cell r="C138" t="str">
            <v>LONGIL</v>
          </cell>
        </row>
        <row r="139">
          <cell r="A139">
            <v>23705</v>
          </cell>
          <cell r="B139" t="str">
            <v>BARRETT_IC_2</v>
          </cell>
          <cell r="C139" t="str">
            <v>LONGIL</v>
          </cell>
        </row>
        <row r="140">
          <cell r="A140">
            <v>23706</v>
          </cell>
          <cell r="B140" t="str">
            <v>BARRETT_IC_3</v>
          </cell>
          <cell r="C140" t="str">
            <v>LONGIL</v>
          </cell>
        </row>
        <row r="141">
          <cell r="A141">
            <v>23707</v>
          </cell>
          <cell r="B141" t="str">
            <v>BARRETT_IC_4</v>
          </cell>
          <cell r="C141" t="str">
            <v>LONGIL</v>
          </cell>
        </row>
        <row r="142">
          <cell r="A142">
            <v>23708</v>
          </cell>
          <cell r="B142" t="str">
            <v>BARRETT_IC_5</v>
          </cell>
          <cell r="C142" t="str">
            <v>LONGIL</v>
          </cell>
        </row>
        <row r="143">
          <cell r="A143">
            <v>23709</v>
          </cell>
          <cell r="B143" t="str">
            <v>BARRETT_IC_6</v>
          </cell>
          <cell r="C143" t="str">
            <v>LONGIL</v>
          </cell>
        </row>
        <row r="144">
          <cell r="A144">
            <v>23710</v>
          </cell>
          <cell r="B144" t="str">
            <v>BARRETT_IC_7</v>
          </cell>
          <cell r="C144" t="str">
            <v>LONGIL</v>
          </cell>
        </row>
        <row r="145">
          <cell r="A145">
            <v>23711</v>
          </cell>
          <cell r="B145" t="str">
            <v>BARRETT_IC_8</v>
          </cell>
          <cell r="C145" t="str">
            <v>LONGIL</v>
          </cell>
        </row>
        <row r="146">
          <cell r="A146">
            <v>23712</v>
          </cell>
          <cell r="B146" t="str">
            <v>GLENWOOD_IC_1_G5</v>
          </cell>
          <cell r="C146" t="str">
            <v>LONGIL</v>
          </cell>
        </row>
        <row r="147">
          <cell r="A147">
            <v>23713</v>
          </cell>
          <cell r="B147" t="str">
            <v>PORT_JEFF_IC</v>
          </cell>
          <cell r="C147" t="str">
            <v>LONGIL</v>
          </cell>
        </row>
        <row r="148">
          <cell r="A148">
            <v>23714</v>
          </cell>
          <cell r="B148" t="str">
            <v>WEST BABYLON___IC</v>
          </cell>
          <cell r="C148" t="str">
            <v>LONGIL</v>
          </cell>
        </row>
        <row r="149">
          <cell r="A149">
            <v>23715</v>
          </cell>
          <cell r="B149" t="str">
            <v>SHOREHAM_IC_1</v>
          </cell>
          <cell r="C149" t="str">
            <v>LONGIL</v>
          </cell>
        </row>
        <row r="150">
          <cell r="A150">
            <v>23716</v>
          </cell>
          <cell r="B150" t="str">
            <v>SHOREHAM_IC_2</v>
          </cell>
          <cell r="C150" t="str">
            <v>LONGIL</v>
          </cell>
        </row>
        <row r="151">
          <cell r="A151">
            <v>23717</v>
          </cell>
          <cell r="B151" t="str">
            <v>EAST HAMPTON___GT</v>
          </cell>
          <cell r="C151" t="str">
            <v>LONGIL</v>
          </cell>
        </row>
        <row r="152">
          <cell r="A152">
            <v>23718</v>
          </cell>
          <cell r="B152" t="str">
            <v>NORTHPORT___IC</v>
          </cell>
          <cell r="C152" t="str">
            <v>LONGIL</v>
          </cell>
        </row>
        <row r="153">
          <cell r="A153">
            <v>23719</v>
          </cell>
          <cell r="B153" t="str">
            <v>SOUTHOLD___IC</v>
          </cell>
          <cell r="C153" t="str">
            <v>LONGIL</v>
          </cell>
        </row>
        <row r="154">
          <cell r="A154">
            <v>23720</v>
          </cell>
          <cell r="B154" t="str">
            <v>SOUTH HAMPTN___IC</v>
          </cell>
          <cell r="C154" t="str">
            <v>LONGIL</v>
          </cell>
        </row>
        <row r="155">
          <cell r="A155">
            <v>23721</v>
          </cell>
          <cell r="B155" t="str">
            <v>MONTAUK___DIESEL</v>
          </cell>
          <cell r="C155" t="str">
            <v>LONGIL</v>
          </cell>
        </row>
        <row r="156">
          <cell r="A156">
            <v>23722</v>
          </cell>
          <cell r="B156" t="str">
            <v>EAST_HAMPTON___DIESEL</v>
          </cell>
          <cell r="C156" t="str">
            <v>LONGIL</v>
          </cell>
        </row>
        <row r="157">
          <cell r="A157">
            <v>23726</v>
          </cell>
          <cell r="B157" t="str">
            <v>NARROWS_GT1_GRP</v>
          </cell>
          <cell r="C157" t="str">
            <v>N.Y.C.</v>
          </cell>
        </row>
        <row r="158">
          <cell r="A158">
            <v>23727</v>
          </cell>
          <cell r="B158" t="str">
            <v>ASTORIA GT4____</v>
          </cell>
          <cell r="C158" t="str">
            <v>N.Y.C.</v>
          </cell>
        </row>
        <row r="159">
          <cell r="A159">
            <v>23728</v>
          </cell>
          <cell r="B159" t="str">
            <v>RAVENS GT4-7____</v>
          </cell>
          <cell r="C159" t="str">
            <v>N.Y.C.</v>
          </cell>
        </row>
        <row r="160">
          <cell r="A160">
            <v>23729</v>
          </cell>
          <cell r="B160" t="str">
            <v>RAVENSWOOD_GT_1</v>
          </cell>
          <cell r="C160" t="str">
            <v>N.Y.C.</v>
          </cell>
        </row>
        <row r="161">
          <cell r="A161">
            <v>23730</v>
          </cell>
          <cell r="B161" t="str">
            <v>RAVENSWD GT2____</v>
          </cell>
          <cell r="C161" t="str">
            <v>N.Y.C.</v>
          </cell>
        </row>
        <row r="162">
          <cell r="A162">
            <v>23731</v>
          </cell>
          <cell r="B162" t="str">
            <v>ASTORIA GT3____</v>
          </cell>
          <cell r="C162" t="str">
            <v>N.Y.C.</v>
          </cell>
        </row>
        <row r="163">
          <cell r="A163">
            <v>23732</v>
          </cell>
          <cell r="B163" t="str">
            <v>GOWANUS_GT 1_GRP</v>
          </cell>
          <cell r="C163" t="str">
            <v>N.Y.C.</v>
          </cell>
        </row>
        <row r="164">
          <cell r="A164">
            <v>23733</v>
          </cell>
          <cell r="B164" t="str">
            <v>RAVENSWD GT3____</v>
          </cell>
          <cell r="C164" t="str">
            <v>N.Y.C.</v>
          </cell>
        </row>
        <row r="165">
          <cell r="A165">
            <v>23741</v>
          </cell>
          <cell r="B165" t="str">
            <v>NARROWS_GT2_GRP</v>
          </cell>
          <cell r="C165" t="str">
            <v>N.Y.C.</v>
          </cell>
        </row>
        <row r="166">
          <cell r="A166">
            <v>23743</v>
          </cell>
          <cell r="B166" t="str">
            <v>JARVIS____</v>
          </cell>
          <cell r="C166" t="str">
            <v>MHK VL</v>
          </cell>
        </row>
        <row r="167">
          <cell r="A167">
            <v>23744</v>
          </cell>
          <cell r="B167" t="str">
            <v>NINE_MILE_2</v>
          </cell>
          <cell r="C167" t="str">
            <v>CENTRL</v>
          </cell>
        </row>
        <row r="168">
          <cell r="A168">
            <v>23751</v>
          </cell>
          <cell r="B168" t="str">
            <v>GOWANUS_GT 4_GRP</v>
          </cell>
          <cell r="C168" t="str">
            <v>N.Y.C.</v>
          </cell>
        </row>
        <row r="169">
          <cell r="A169">
            <v>23752</v>
          </cell>
          <cell r="B169" t="str">
            <v>CORNELL____</v>
          </cell>
          <cell r="C169" t="e">
            <v>#VALUE!</v>
          </cell>
        </row>
        <row r="170">
          <cell r="A170">
            <v>23754</v>
          </cell>
          <cell r="B170" t="str">
            <v>HIGH FALLS___HY</v>
          </cell>
          <cell r="C170" t="str">
            <v>HUD VL</v>
          </cell>
        </row>
        <row r="171">
          <cell r="A171">
            <v>23756</v>
          </cell>
          <cell r="B171" t="str">
            <v>GILBOA___1</v>
          </cell>
          <cell r="C171" t="str">
            <v>CAPITL</v>
          </cell>
        </row>
        <row r="172">
          <cell r="A172">
            <v>23757</v>
          </cell>
          <cell r="B172" t="str">
            <v>GILBOA___2</v>
          </cell>
          <cell r="C172" t="str">
            <v>CAPITL</v>
          </cell>
        </row>
        <row r="173">
          <cell r="A173">
            <v>23758</v>
          </cell>
          <cell r="B173" t="str">
            <v>GILBOA___3</v>
          </cell>
          <cell r="C173" t="str">
            <v>CAPITL</v>
          </cell>
        </row>
        <row r="174">
          <cell r="A174">
            <v>23759</v>
          </cell>
          <cell r="B174" t="str">
            <v>GILBOA___4</v>
          </cell>
          <cell r="C174" t="str">
            <v>CAPITL</v>
          </cell>
        </row>
        <row r="175">
          <cell r="A175">
            <v>23760</v>
          </cell>
          <cell r="B175" t="str">
            <v>NIAGARA____</v>
          </cell>
          <cell r="C175" t="str">
            <v>WEST</v>
          </cell>
        </row>
        <row r="176">
          <cell r="A176">
            <v>23765</v>
          </cell>
          <cell r="B176" t="str">
            <v>CH_MISC_IPPS</v>
          </cell>
          <cell r="C176" t="str">
            <v>HUD VL</v>
          </cell>
        </row>
        <row r="177">
          <cell r="A177">
            <v>23766</v>
          </cell>
          <cell r="B177" t="str">
            <v>FULTON COGEN____</v>
          </cell>
          <cell r="C177" t="str">
            <v>CENTRL</v>
          </cell>
        </row>
        <row r="178">
          <cell r="A178">
            <v>23767</v>
          </cell>
          <cell r="B178" t="str">
            <v>NEG CENTRAL_HIGH_ACRES</v>
          </cell>
          <cell r="C178" t="str">
            <v>CENTRL</v>
          </cell>
        </row>
        <row r="179">
          <cell r="A179">
            <v>23768</v>
          </cell>
          <cell r="B179" t="str">
            <v>NEG CENTRAL___INDECK</v>
          </cell>
          <cell r="C179" t="str">
            <v>CENTRL</v>
          </cell>
        </row>
        <row r="180">
          <cell r="A180">
            <v>23769</v>
          </cell>
          <cell r="B180" t="str">
            <v>LEDERLE____</v>
          </cell>
          <cell r="C180" t="str">
            <v>HUD VL</v>
          </cell>
        </row>
        <row r="181">
          <cell r="A181">
            <v>23770</v>
          </cell>
          <cell r="B181" t="str">
            <v>YORK___WARBASSE</v>
          </cell>
          <cell r="C181" t="str">
            <v>N.Y.C.</v>
          </cell>
        </row>
        <row r="182">
          <cell r="A182">
            <v>23774</v>
          </cell>
          <cell r="B182" t="str">
            <v>NM WEST___NUG</v>
          </cell>
          <cell r="C182" t="str">
            <v>WEST</v>
          </cell>
        </row>
        <row r="183">
          <cell r="A183">
            <v>23776</v>
          </cell>
          <cell r="B183" t="str">
            <v>E_FISHKILL___LBMP</v>
          </cell>
          <cell r="C183" t="str">
            <v>MILLWD</v>
          </cell>
        </row>
        <row r="184">
          <cell r="A184">
            <v>23777</v>
          </cell>
          <cell r="B184" t="str">
            <v>SITHE___STERLING</v>
          </cell>
          <cell r="C184" t="str">
            <v>MHK VL</v>
          </cell>
        </row>
        <row r="185">
          <cell r="A185">
            <v>23778</v>
          </cell>
          <cell r="B185" t="str">
            <v>GLEN PARK____</v>
          </cell>
          <cell r="C185" t="str">
            <v>MHK VL</v>
          </cell>
        </row>
        <row r="186">
          <cell r="A186">
            <v>23779</v>
          </cell>
          <cell r="B186" t="str">
            <v>BETHLEHEM___STEEL</v>
          </cell>
          <cell r="C186" t="str">
            <v>WEST</v>
          </cell>
        </row>
        <row r="187">
          <cell r="A187">
            <v>23780</v>
          </cell>
          <cell r="B187" t="str">
            <v>FORT_DRUM_COGEN</v>
          </cell>
          <cell r="C187" t="str">
            <v>MHK VL</v>
          </cell>
        </row>
        <row r="188">
          <cell r="A188">
            <v>23781</v>
          </cell>
          <cell r="B188" t="str">
            <v>INDECK___YERKES</v>
          </cell>
          <cell r="C188" t="str">
            <v>WEST</v>
          </cell>
        </row>
        <row r="189">
          <cell r="A189">
            <v>23783</v>
          </cell>
          <cell r="B189" t="str">
            <v>INDECK___OSWEGO</v>
          </cell>
          <cell r="C189" t="str">
            <v>CENTRL</v>
          </cell>
        </row>
        <row r="190">
          <cell r="A190">
            <v>23786</v>
          </cell>
          <cell r="B190" t="str">
            <v>LINDEN COGEN____</v>
          </cell>
          <cell r="C190" t="str">
            <v>N.Y.C.</v>
          </cell>
        </row>
        <row r="191">
          <cell r="A191">
            <v>23790</v>
          </cell>
          <cell r="B191" t="str">
            <v>BINGHAMTON___COGEN</v>
          </cell>
          <cell r="C191" t="str">
            <v>CENTRL</v>
          </cell>
        </row>
        <row r="192">
          <cell r="A192">
            <v>23791</v>
          </cell>
          <cell r="B192" t="str">
            <v>NEG WEST_LEA_LOCKPORT</v>
          </cell>
          <cell r="C192" t="str">
            <v>WEST</v>
          </cell>
        </row>
        <row r="193">
          <cell r="A193">
            <v>23792</v>
          </cell>
          <cell r="B193" t="str">
            <v>NEG NORTH_KES_CHATEGAY</v>
          </cell>
          <cell r="C193" t="str">
            <v>NORTH</v>
          </cell>
        </row>
        <row r="194">
          <cell r="A194">
            <v>23793</v>
          </cell>
          <cell r="B194" t="str">
            <v>NEG NORTH_FLCN_SEA</v>
          </cell>
          <cell r="C194" t="str">
            <v>NORTH</v>
          </cell>
        </row>
        <row r="195">
          <cell r="A195">
            <v>23794</v>
          </cell>
          <cell r="B195" t="str">
            <v>NYPA___HOLTSVILL</v>
          </cell>
          <cell r="C195" t="str">
            <v>LONGIL</v>
          </cell>
        </row>
        <row r="196">
          <cell r="A196">
            <v>23796</v>
          </cell>
          <cell r="B196" t="str">
            <v>RENSSELAER___COGEN</v>
          </cell>
          <cell r="C196" t="str">
            <v>CAPITL</v>
          </cell>
        </row>
        <row r="197">
          <cell r="A197">
            <v>23797</v>
          </cell>
          <cell r="B197" t="str">
            <v>SENECA___ENERGY</v>
          </cell>
          <cell r="C197" t="str">
            <v>CENTRL</v>
          </cell>
        </row>
        <row r="198">
          <cell r="A198">
            <v>23798</v>
          </cell>
          <cell r="B198" t="str">
            <v>ADK RESOURCE___RCVRY</v>
          </cell>
          <cell r="C198" t="str">
            <v>CAPITL</v>
          </cell>
        </row>
        <row r="199">
          <cell r="A199">
            <v>23799</v>
          </cell>
          <cell r="B199" t="str">
            <v>SELKIRK___II</v>
          </cell>
          <cell r="C199" t="str">
            <v>CAPITL</v>
          </cell>
        </row>
        <row r="200">
          <cell r="A200">
            <v>23800</v>
          </cell>
          <cell r="B200" t="str">
            <v>SITHE___INDEPEND</v>
          </cell>
          <cell r="C200" t="str">
            <v>CENTRL</v>
          </cell>
        </row>
        <row r="201">
          <cell r="A201">
            <v>23801</v>
          </cell>
          <cell r="B201" t="str">
            <v>SELKIRK___l</v>
          </cell>
          <cell r="C201" t="str">
            <v>CAPITL</v>
          </cell>
        </row>
        <row r="202">
          <cell r="A202">
            <v>23802</v>
          </cell>
          <cell r="B202" t="str">
            <v>INDECK___CORINTH</v>
          </cell>
          <cell r="C202" t="str">
            <v>CAPITL</v>
          </cell>
        </row>
        <row r="203">
          <cell r="A203">
            <v>23803</v>
          </cell>
          <cell r="B203" t="str">
            <v>BURROWS___LYONSDAL</v>
          </cell>
          <cell r="C203" t="str">
            <v>MHK VL</v>
          </cell>
        </row>
        <row r="204">
          <cell r="A204">
            <v>23804</v>
          </cell>
          <cell r="B204" t="str">
            <v>IP___TICONDEROGA</v>
          </cell>
          <cell r="C204" t="e">
            <v>#VALUE!</v>
          </cell>
        </row>
        <row r="205">
          <cell r="A205">
            <v>23805</v>
          </cell>
          <cell r="B205" t="str">
            <v>WATERTOWN___HYD</v>
          </cell>
          <cell r="C205" t="str">
            <v>MHK VL</v>
          </cell>
        </row>
        <row r="206">
          <cell r="A206">
            <v>23807</v>
          </cell>
          <cell r="B206" t="str">
            <v>DOGLEVILLE___HYD</v>
          </cell>
          <cell r="C206" t="str">
            <v>CAPITL</v>
          </cell>
        </row>
        <row r="207">
          <cell r="A207">
            <v>23808</v>
          </cell>
          <cell r="B207" t="str">
            <v>GENERAL___MILLS</v>
          </cell>
          <cell r="C207" t="str">
            <v>WEST</v>
          </cell>
        </row>
        <row r="208">
          <cell r="A208">
            <v>23809</v>
          </cell>
          <cell r="B208" t="str">
            <v>US___GYPSUM</v>
          </cell>
          <cell r="C208" t="e">
            <v>#VALUE!</v>
          </cell>
        </row>
        <row r="209">
          <cell r="A209">
            <v>23810</v>
          </cell>
          <cell r="B209" t="str">
            <v>HUDSON AVE_GT_3</v>
          </cell>
          <cell r="C209" t="str">
            <v>N.Y.C.</v>
          </cell>
        </row>
        <row r="210">
          <cell r="A210">
            <v>23811</v>
          </cell>
          <cell r="B210" t="str">
            <v>NEG WEST___LANCASTR</v>
          </cell>
          <cell r="C210" t="str">
            <v>WEST</v>
          </cell>
        </row>
        <row r="211">
          <cell r="A211">
            <v>23856</v>
          </cell>
          <cell r="B211" t="str">
            <v>FIBERTEK___ENERGY</v>
          </cell>
          <cell r="C211" t="str">
            <v>CENTRL</v>
          </cell>
        </row>
        <row r="212">
          <cell r="A212">
            <v>23857</v>
          </cell>
          <cell r="B212" t="str">
            <v>CARTHAGE___PAPER</v>
          </cell>
          <cell r="C212" t="str">
            <v>MHK VL</v>
          </cell>
        </row>
        <row r="213">
          <cell r="A213">
            <v>23858</v>
          </cell>
          <cell r="B213" t="str">
            <v>NSINS_S._GLNS_FALLS</v>
          </cell>
          <cell r="C213" t="str">
            <v>CAPITL</v>
          </cell>
        </row>
        <row r="214">
          <cell r="A214">
            <v>23895</v>
          </cell>
          <cell r="B214" t="str">
            <v>CH_RES_NIAGARA</v>
          </cell>
          <cell r="C214" t="str">
            <v>WEST</v>
          </cell>
        </row>
        <row r="215">
          <cell r="A215">
            <v>23900</v>
          </cell>
          <cell r="B215" t="str">
            <v>FORT ORANGE____</v>
          </cell>
          <cell r="C215" t="str">
            <v>CAPITL</v>
          </cell>
        </row>
        <row r="216">
          <cell r="A216">
            <v>23901</v>
          </cell>
          <cell r="B216" t="str">
            <v>NORTHERN_CONS_POWER</v>
          </cell>
          <cell r="C216" t="str">
            <v>WEST</v>
          </cell>
        </row>
        <row r="217">
          <cell r="A217">
            <v>23902</v>
          </cell>
          <cell r="B217" t="str">
            <v>SITHE___MASSENA</v>
          </cell>
          <cell r="C217" t="str">
            <v>NORTH</v>
          </cell>
        </row>
        <row r="218">
          <cell r="A218">
            <v>23903</v>
          </cell>
          <cell r="B218" t="str">
            <v>AMERICAN___BRASS</v>
          </cell>
          <cell r="C218" t="str">
            <v>WEST</v>
          </cell>
        </row>
        <row r="219">
          <cell r="A219">
            <v>23913</v>
          </cell>
          <cell r="B219" t="str">
            <v>NEG NORTH___LWR_SARANAC</v>
          </cell>
          <cell r="C219" t="str">
            <v>NORTH</v>
          </cell>
        </row>
        <row r="220">
          <cell r="A220">
            <v>23914</v>
          </cell>
          <cell r="B220" t="str">
            <v>RUSSELL___STATION</v>
          </cell>
          <cell r="C220" t="str">
            <v>GENESE</v>
          </cell>
        </row>
        <row r="221">
          <cell r="A221">
            <v>23915</v>
          </cell>
          <cell r="B221" t="str">
            <v>NEG NORTH___ALICE_FALLS</v>
          </cell>
          <cell r="C221" t="str">
            <v>NORTH</v>
          </cell>
        </row>
        <row r="222">
          <cell r="A222">
            <v>23982</v>
          </cell>
          <cell r="B222" t="str">
            <v>INDECK___OLEAN</v>
          </cell>
          <cell r="C222" t="str">
            <v>WEST</v>
          </cell>
        </row>
        <row r="223">
          <cell r="A223">
            <v>23983</v>
          </cell>
          <cell r="B223" t="str">
            <v>CH_RES_BVR_FALLS</v>
          </cell>
          <cell r="C223" t="str">
            <v>MHK VL</v>
          </cell>
        </row>
        <row r="224">
          <cell r="A224">
            <v>23985</v>
          </cell>
          <cell r="B224" t="str">
            <v>CH_RES_SYRACUSE</v>
          </cell>
          <cell r="C224" t="str">
            <v>CENTRL</v>
          </cell>
        </row>
        <row r="225">
          <cell r="A225">
            <v>23986</v>
          </cell>
          <cell r="B225" t="str">
            <v>ONONDAGA___COGEN</v>
          </cell>
          <cell r="C225" t="str">
            <v>CENTRL</v>
          </cell>
        </row>
        <row r="226">
          <cell r="A226">
            <v>23987</v>
          </cell>
          <cell r="B226" t="str">
            <v>ONONDAGA_REF_OCCRA</v>
          </cell>
          <cell r="C226" t="str">
            <v>CENTRL</v>
          </cell>
        </row>
        <row r="227">
          <cell r="A227">
            <v>23988</v>
          </cell>
          <cell r="B227" t="str">
            <v>IP CORINTH___1</v>
          </cell>
          <cell r="C227" t="str">
            <v>CAPITL</v>
          </cell>
        </row>
        <row r="228">
          <cell r="A228">
            <v>23990</v>
          </cell>
          <cell r="B228" t="str">
            <v>PROJECT___ORANGE</v>
          </cell>
          <cell r="C228" t="str">
            <v>CENTRL</v>
          </cell>
        </row>
        <row r="229">
          <cell r="A229">
            <v>24000</v>
          </cell>
          <cell r="B229" t="str">
            <v>PLEASANTVLY___LBMP</v>
          </cell>
          <cell r="C229" t="str">
            <v>HUD VL</v>
          </cell>
        </row>
        <row r="230">
          <cell r="A230">
            <v>24008</v>
          </cell>
          <cell r="B230" t="str">
            <v>NYISO_LBMP_REFERENCE</v>
          </cell>
          <cell r="C230" t="str">
            <v>MHK VL</v>
          </cell>
        </row>
        <row r="231">
          <cell r="A231">
            <v>24010</v>
          </cell>
          <cell r="B231" t="str">
            <v>AMERICAN_REF_FUEL</v>
          </cell>
          <cell r="C231" t="str">
            <v>WEST</v>
          </cell>
        </row>
        <row r="232">
          <cell r="A232">
            <v>24011</v>
          </cell>
          <cell r="B232" t="str">
            <v>ADK HUDSON___FALLS</v>
          </cell>
          <cell r="C232" t="str">
            <v>CAPITL</v>
          </cell>
        </row>
        <row r="233">
          <cell r="A233">
            <v>24013</v>
          </cell>
          <cell r="B233" t="str">
            <v>LITTLE FALLS___HYD</v>
          </cell>
          <cell r="C233" t="str">
            <v>CAPITL</v>
          </cell>
        </row>
        <row r="234">
          <cell r="A234">
            <v>24014</v>
          </cell>
          <cell r="B234" t="str">
            <v>LONG_LAKE_PHOENIX</v>
          </cell>
          <cell r="C234" t="str">
            <v>CENTRL</v>
          </cell>
        </row>
        <row r="235">
          <cell r="A235">
            <v>24015</v>
          </cell>
          <cell r="B235" t="str">
            <v>MEDINA___POWER</v>
          </cell>
          <cell r="C235" t="str">
            <v>WEST</v>
          </cell>
        </row>
        <row r="236">
          <cell r="A236">
            <v>24016</v>
          </cell>
          <cell r="B236" t="str">
            <v>HARZA MOOSE___RIVER</v>
          </cell>
          <cell r="C236" t="str">
            <v>MHK VL</v>
          </cell>
        </row>
        <row r="237">
          <cell r="A237">
            <v>24017</v>
          </cell>
          <cell r="B237" t="str">
            <v>SYRACUSE___POWER</v>
          </cell>
          <cell r="C237" t="str">
            <v>CENTRL</v>
          </cell>
        </row>
        <row r="238">
          <cell r="A238">
            <v>24018</v>
          </cell>
          <cell r="B238" t="str">
            <v>CRESCENT___HYD</v>
          </cell>
          <cell r="C238" t="str">
            <v>CAPITL</v>
          </cell>
        </row>
        <row r="239">
          <cell r="A239">
            <v>24019</v>
          </cell>
          <cell r="B239" t="str">
            <v>INDIAN POINT_GT_3</v>
          </cell>
          <cell r="C239" t="str">
            <v>MILLWD</v>
          </cell>
        </row>
        <row r="240">
          <cell r="A240">
            <v>24020</v>
          </cell>
          <cell r="B240" t="str">
            <v>VISCHER___FERRY HYD</v>
          </cell>
          <cell r="C240" t="str">
            <v>CAPITL</v>
          </cell>
        </row>
        <row r="241">
          <cell r="A241">
            <v>24021</v>
          </cell>
          <cell r="B241" t="str">
            <v>SITHE___OGDNSBRG</v>
          </cell>
          <cell r="C241" t="str">
            <v>MHK VL</v>
          </cell>
        </row>
        <row r="242">
          <cell r="A242">
            <v>24023</v>
          </cell>
          <cell r="B242" t="str">
            <v>PYRITES___HYD</v>
          </cell>
          <cell r="C242" t="str">
            <v>MHK VL</v>
          </cell>
        </row>
        <row r="243">
          <cell r="A243">
            <v>24024</v>
          </cell>
          <cell r="B243" t="str">
            <v>SITHE___BATAVIA</v>
          </cell>
          <cell r="C243" t="str">
            <v>GENESE</v>
          </cell>
        </row>
        <row r="244">
          <cell r="A244">
            <v>24026</v>
          </cell>
          <cell r="B244" t="str">
            <v>OXBOW____</v>
          </cell>
          <cell r="C244" t="str">
            <v>WEST</v>
          </cell>
        </row>
        <row r="245">
          <cell r="A245">
            <v>24028</v>
          </cell>
          <cell r="B245" t="str">
            <v>ADK S GLENS___FALLS</v>
          </cell>
          <cell r="C245" t="str">
            <v>CAPITL</v>
          </cell>
        </row>
        <row r="246">
          <cell r="A246">
            <v>24031</v>
          </cell>
          <cell r="B246" t="str">
            <v>HOLTSVIL 1-5___GRP1</v>
          </cell>
          <cell r="C246" t="str">
            <v>LONGIL</v>
          </cell>
        </row>
        <row r="247">
          <cell r="A247">
            <v>24032</v>
          </cell>
          <cell r="B247" t="str">
            <v>HOLTSVIL6-10___GRP2</v>
          </cell>
          <cell r="C247" t="str">
            <v>LONGIL</v>
          </cell>
        </row>
        <row r="248">
          <cell r="A248">
            <v>24033</v>
          </cell>
          <cell r="B248" t="str">
            <v>BARRETT 9-12___GRP3</v>
          </cell>
          <cell r="C248" t="str">
            <v>LONGIL</v>
          </cell>
        </row>
        <row r="249">
          <cell r="A249">
            <v>24034</v>
          </cell>
          <cell r="B249" t="str">
            <v>BARRETT 1-8___GRP4</v>
          </cell>
          <cell r="C249" t="str">
            <v>LONGIL</v>
          </cell>
        </row>
        <row r="250">
          <cell r="A250">
            <v>24038</v>
          </cell>
          <cell r="B250" t="str">
            <v>WADING RIVER_1-3_GRP5</v>
          </cell>
          <cell r="C250" t="str">
            <v>LONGIL</v>
          </cell>
        </row>
        <row r="251">
          <cell r="A251">
            <v>24039</v>
          </cell>
          <cell r="B251" t="str">
            <v>GARDENVILLE___LBMP</v>
          </cell>
          <cell r="C251" t="str">
            <v>WEST</v>
          </cell>
        </row>
        <row r="252">
          <cell r="A252">
            <v>24041</v>
          </cell>
          <cell r="B252" t="str">
            <v>SENECA OSWGO___HYD</v>
          </cell>
          <cell r="C252" t="str">
            <v>CENTRL</v>
          </cell>
        </row>
        <row r="253">
          <cell r="A253">
            <v>24042</v>
          </cell>
          <cell r="B253" t="str">
            <v>N SALMON___HYD</v>
          </cell>
          <cell r="C253" t="str">
            <v>CENTRL</v>
          </cell>
        </row>
        <row r="254">
          <cell r="A254">
            <v>24043</v>
          </cell>
          <cell r="B254" t="str">
            <v>S SALMON___HYD</v>
          </cell>
          <cell r="C254" t="str">
            <v>CENTRL</v>
          </cell>
        </row>
        <row r="255">
          <cell r="A255">
            <v>24044</v>
          </cell>
          <cell r="B255" t="str">
            <v>OSWEGATCHIE___HYD</v>
          </cell>
          <cell r="C255" t="str">
            <v>MHK VL</v>
          </cell>
        </row>
        <row r="256">
          <cell r="A256">
            <v>24046</v>
          </cell>
          <cell r="B256" t="str">
            <v>OAK ORCHARD___HYD</v>
          </cell>
          <cell r="C256" t="str">
            <v>WEST</v>
          </cell>
        </row>
        <row r="257">
          <cell r="A257">
            <v>24047</v>
          </cell>
          <cell r="B257" t="str">
            <v>BLACK RIVER___HYD</v>
          </cell>
          <cell r="C257" t="str">
            <v>MHK VL</v>
          </cell>
        </row>
        <row r="258">
          <cell r="A258">
            <v>24048</v>
          </cell>
          <cell r="B258" t="str">
            <v>BEAVER RIVER___HYD</v>
          </cell>
          <cell r="C258" t="str">
            <v>MHK VL</v>
          </cell>
        </row>
        <row r="259">
          <cell r="A259">
            <v>24049</v>
          </cell>
          <cell r="B259" t="str">
            <v>WEST CANADA___HYD</v>
          </cell>
          <cell r="C259" t="str">
            <v>MHK VL</v>
          </cell>
        </row>
        <row r="260">
          <cell r="A260">
            <v>24050</v>
          </cell>
          <cell r="B260" t="str">
            <v>E_CANADA_MHWK_HY</v>
          </cell>
          <cell r="C260" t="str">
            <v>CAPITL</v>
          </cell>
        </row>
        <row r="261">
          <cell r="A261">
            <v>24051</v>
          </cell>
          <cell r="B261" t="str">
            <v>E_CANADA_CAP_HY</v>
          </cell>
          <cell r="C261" t="str">
            <v>CAPITL</v>
          </cell>
        </row>
        <row r="262">
          <cell r="A262">
            <v>24053</v>
          </cell>
          <cell r="B262" t="str">
            <v>NM_ST_REGIS___HYD</v>
          </cell>
          <cell r="C262" t="str">
            <v>NORTH</v>
          </cell>
        </row>
        <row r="263">
          <cell r="A263">
            <v>24054</v>
          </cell>
          <cell r="B263" t="str">
            <v>FRANKLIN_FALL_HYD</v>
          </cell>
          <cell r="C263" t="str">
            <v>NORTH</v>
          </cell>
        </row>
        <row r="264">
          <cell r="A264">
            <v>24055</v>
          </cell>
          <cell r="B264" t="str">
            <v>NM NORTH___NUG</v>
          </cell>
          <cell r="C264" t="str">
            <v>NORTH</v>
          </cell>
        </row>
        <row r="265">
          <cell r="A265">
            <v>24056</v>
          </cell>
          <cell r="B265" t="str">
            <v>UPPER RAQUET___HYD</v>
          </cell>
          <cell r="C265" t="str">
            <v>MHK VL</v>
          </cell>
        </row>
        <row r="266">
          <cell r="A266">
            <v>24057</v>
          </cell>
          <cell r="B266" t="str">
            <v>LOWER RAQUET___HYD</v>
          </cell>
          <cell r="C266" t="str">
            <v>MHK VL</v>
          </cell>
        </row>
        <row r="267">
          <cell r="A267">
            <v>24058</v>
          </cell>
          <cell r="B267" t="str">
            <v>UPPER HUDSON___HYD</v>
          </cell>
          <cell r="C267" t="str">
            <v>CAPITL</v>
          </cell>
        </row>
        <row r="268">
          <cell r="A268">
            <v>24059</v>
          </cell>
          <cell r="B268" t="str">
            <v>LOWER___HUDSON</v>
          </cell>
          <cell r="C268" t="str">
            <v>CAPITL</v>
          </cell>
        </row>
        <row r="269">
          <cell r="A269">
            <v>24060</v>
          </cell>
          <cell r="B269" t="str">
            <v>CARR STREET_E._SYR</v>
          </cell>
          <cell r="C269" t="str">
            <v>CENTRL</v>
          </cell>
        </row>
        <row r="270">
          <cell r="A270">
            <v>24062</v>
          </cell>
          <cell r="B270" t="str">
            <v>N.E._GEN_SANDY PD</v>
          </cell>
          <cell r="C270" t="str">
            <v>NPX</v>
          </cell>
        </row>
        <row r="271">
          <cell r="A271">
            <v>24063</v>
          </cell>
          <cell r="B271" t="str">
            <v>O.H._GEN_BRUCE</v>
          </cell>
          <cell r="C271" t="str">
            <v>OH</v>
          </cell>
        </row>
        <row r="272">
          <cell r="A272">
            <v>24065</v>
          </cell>
          <cell r="B272" t="str">
            <v>PJM_GEN_KEYSTONE</v>
          </cell>
          <cell r="C272" t="str">
            <v>PJM</v>
          </cell>
        </row>
        <row r="273">
          <cell r="A273">
            <v>24077</v>
          </cell>
          <cell r="B273" t="str">
            <v>GOWANUS_GT1_1</v>
          </cell>
          <cell r="C273" t="str">
            <v>N.Y.C.</v>
          </cell>
        </row>
        <row r="274">
          <cell r="A274">
            <v>24078</v>
          </cell>
          <cell r="B274" t="str">
            <v>GOWANUS_GT1_2</v>
          </cell>
          <cell r="C274" t="str">
            <v>N.Y.C.</v>
          </cell>
        </row>
        <row r="275">
          <cell r="A275">
            <v>24079</v>
          </cell>
          <cell r="B275" t="str">
            <v>GOWANUS_GT1_3</v>
          </cell>
          <cell r="C275" t="str">
            <v>N.Y.C.</v>
          </cell>
        </row>
        <row r="276">
          <cell r="A276">
            <v>24080</v>
          </cell>
          <cell r="B276" t="str">
            <v>GOWANUS_GT1_4</v>
          </cell>
          <cell r="C276" t="str">
            <v>N.Y.C.</v>
          </cell>
        </row>
        <row r="277">
          <cell r="A277">
            <v>24084</v>
          </cell>
          <cell r="B277" t="str">
            <v>GOWANUS_GT1_5</v>
          </cell>
          <cell r="C277" t="str">
            <v>N.Y.C.</v>
          </cell>
        </row>
        <row r="278">
          <cell r="A278">
            <v>24094</v>
          </cell>
          <cell r="B278" t="str">
            <v>ASTORIA_GT2_1</v>
          </cell>
          <cell r="C278" t="str">
            <v>N.Y.C.</v>
          </cell>
        </row>
        <row r="279">
          <cell r="A279">
            <v>24095</v>
          </cell>
          <cell r="B279" t="str">
            <v>ASTORIA_GT2_2</v>
          </cell>
          <cell r="C279" t="str">
            <v>N.Y.C.</v>
          </cell>
        </row>
        <row r="280">
          <cell r="A280">
            <v>24096</v>
          </cell>
          <cell r="B280" t="str">
            <v>ASTORIA_GT2_3</v>
          </cell>
          <cell r="C280" t="str">
            <v>N.Y.C.</v>
          </cell>
        </row>
        <row r="281">
          <cell r="A281">
            <v>24097</v>
          </cell>
          <cell r="B281" t="str">
            <v>ASTORIA_GT2_4</v>
          </cell>
          <cell r="C281" t="str">
            <v>N.Y.C.</v>
          </cell>
        </row>
        <row r="282">
          <cell r="A282">
            <v>24098</v>
          </cell>
          <cell r="B282" t="str">
            <v>ASTORIA_GT3_1</v>
          </cell>
          <cell r="C282" t="str">
            <v>N.Y.C.</v>
          </cell>
        </row>
        <row r="283">
          <cell r="A283">
            <v>24099</v>
          </cell>
          <cell r="B283" t="str">
            <v>ASTORIA_GT3_2</v>
          </cell>
          <cell r="C283" t="str">
            <v>N.Y.C.</v>
          </cell>
        </row>
        <row r="284">
          <cell r="A284">
            <v>24100</v>
          </cell>
          <cell r="B284" t="str">
            <v>ASTORIA_GT3_3</v>
          </cell>
          <cell r="C284" t="str">
            <v>N.Y.C.</v>
          </cell>
        </row>
        <row r="285">
          <cell r="A285">
            <v>24101</v>
          </cell>
          <cell r="B285" t="str">
            <v>ASTORIA_GT3_4</v>
          </cell>
          <cell r="C285" t="str">
            <v>N.Y.C.</v>
          </cell>
        </row>
        <row r="286">
          <cell r="A286">
            <v>24102</v>
          </cell>
          <cell r="B286" t="str">
            <v>ASTORIA_GT4_1</v>
          </cell>
          <cell r="C286" t="str">
            <v>N.Y.C.</v>
          </cell>
        </row>
        <row r="287">
          <cell r="A287">
            <v>24103</v>
          </cell>
          <cell r="B287" t="str">
            <v>ASTORIA_GT4_2</v>
          </cell>
          <cell r="C287" t="str">
            <v>N.Y.C.</v>
          </cell>
        </row>
        <row r="288">
          <cell r="A288">
            <v>24104</v>
          </cell>
          <cell r="B288" t="str">
            <v>ASTORIA_GT4_3</v>
          </cell>
          <cell r="C288" t="str">
            <v>N.Y.C.</v>
          </cell>
        </row>
        <row r="289">
          <cell r="A289">
            <v>24105</v>
          </cell>
          <cell r="B289" t="str">
            <v>ASTORIA_GT4_4</v>
          </cell>
          <cell r="C289" t="str">
            <v>N.Y.C.</v>
          </cell>
        </row>
        <row r="290">
          <cell r="A290">
            <v>24106</v>
          </cell>
          <cell r="B290" t="str">
            <v>ASTORIA_GT_5</v>
          </cell>
          <cell r="C290" t="str">
            <v>N.Y.C.</v>
          </cell>
        </row>
        <row r="291">
          <cell r="A291">
            <v>24107</v>
          </cell>
          <cell r="B291" t="str">
            <v>ASTORIA_GT_7</v>
          </cell>
          <cell r="C291" t="str">
            <v>N.Y.C.</v>
          </cell>
        </row>
        <row r="292">
          <cell r="A292">
            <v>24108</v>
          </cell>
          <cell r="B292" t="str">
            <v>ASTORIA_GT_8</v>
          </cell>
          <cell r="C292" t="str">
            <v>N.Y.C.</v>
          </cell>
        </row>
        <row r="293">
          <cell r="A293">
            <v>24109</v>
          </cell>
          <cell r="B293" t="str">
            <v>ASTORIA_GT_9</v>
          </cell>
          <cell r="C293" t="str">
            <v>N.Y.C.</v>
          </cell>
        </row>
        <row r="294">
          <cell r="A294">
            <v>24110</v>
          </cell>
          <cell r="B294" t="str">
            <v>ASTORIA_GT_10</v>
          </cell>
          <cell r="C294" t="str">
            <v>N.Y.C.</v>
          </cell>
        </row>
        <row r="295">
          <cell r="A295">
            <v>24111</v>
          </cell>
          <cell r="B295" t="str">
            <v>GOWANUS_GT1_6</v>
          </cell>
          <cell r="C295" t="str">
            <v>N.Y.C.</v>
          </cell>
        </row>
        <row r="296">
          <cell r="A296">
            <v>24112</v>
          </cell>
          <cell r="B296" t="str">
            <v>GOWANUS_GT1_7</v>
          </cell>
          <cell r="C296" t="str">
            <v>N.Y.C.</v>
          </cell>
        </row>
        <row r="297">
          <cell r="A297">
            <v>24113</v>
          </cell>
          <cell r="B297" t="str">
            <v>GOWANUS_GT1_8</v>
          </cell>
          <cell r="C297" t="str">
            <v>N.Y.C.</v>
          </cell>
        </row>
        <row r="298">
          <cell r="A298">
            <v>24114</v>
          </cell>
          <cell r="B298" t="str">
            <v>GOWANUS_GT2_1</v>
          </cell>
          <cell r="C298" t="str">
            <v>N.Y.C.</v>
          </cell>
        </row>
        <row r="299">
          <cell r="A299">
            <v>24115</v>
          </cell>
          <cell r="B299" t="str">
            <v>GOWANUS_GT2_2</v>
          </cell>
          <cell r="C299" t="str">
            <v>N.Y.C.</v>
          </cell>
        </row>
        <row r="300">
          <cell r="A300">
            <v>24116</v>
          </cell>
          <cell r="B300" t="str">
            <v>GOWANUS_GT2_3</v>
          </cell>
          <cell r="C300" t="str">
            <v>N.Y.C.</v>
          </cell>
        </row>
        <row r="301">
          <cell r="A301">
            <v>24117</v>
          </cell>
          <cell r="B301" t="str">
            <v>GOWANUS_GT2_4</v>
          </cell>
          <cell r="C301" t="str">
            <v>N.Y.C.</v>
          </cell>
        </row>
        <row r="302">
          <cell r="A302">
            <v>24118</v>
          </cell>
          <cell r="B302" t="str">
            <v>GOWANUS_GT2_5</v>
          </cell>
          <cell r="C302" t="str">
            <v>N.Y.C.</v>
          </cell>
        </row>
        <row r="303">
          <cell r="A303">
            <v>24119</v>
          </cell>
          <cell r="B303" t="str">
            <v>GOWANUS_GT2_6</v>
          </cell>
          <cell r="C303" t="str">
            <v>N.Y.C.</v>
          </cell>
        </row>
        <row r="304">
          <cell r="A304">
            <v>24120</v>
          </cell>
          <cell r="B304" t="str">
            <v>GOWANUS_GT2_7</v>
          </cell>
          <cell r="C304" t="str">
            <v>N.Y.C.</v>
          </cell>
        </row>
        <row r="305">
          <cell r="A305">
            <v>24121</v>
          </cell>
          <cell r="B305" t="str">
            <v>GOWANUS_GT2_8</v>
          </cell>
          <cell r="C305" t="str">
            <v>N.Y.C.</v>
          </cell>
        </row>
        <row r="306">
          <cell r="A306">
            <v>24122</v>
          </cell>
          <cell r="B306" t="str">
            <v>GOWANUS_GT3_1</v>
          </cell>
          <cell r="C306" t="str">
            <v>N.Y.C.</v>
          </cell>
        </row>
        <row r="307">
          <cell r="A307">
            <v>24123</v>
          </cell>
          <cell r="B307" t="str">
            <v>GOWANUS_GT3_2</v>
          </cell>
          <cell r="C307" t="str">
            <v>N.Y.C.</v>
          </cell>
        </row>
        <row r="308">
          <cell r="A308">
            <v>24124</v>
          </cell>
          <cell r="B308" t="str">
            <v>GOWANUS_GT3_3</v>
          </cell>
          <cell r="C308" t="str">
            <v>N.Y.C.</v>
          </cell>
        </row>
        <row r="309">
          <cell r="A309">
            <v>24125</v>
          </cell>
          <cell r="B309" t="str">
            <v>GOWANUS_GT3_4</v>
          </cell>
          <cell r="C309" t="str">
            <v>N.Y.C.</v>
          </cell>
        </row>
        <row r="310">
          <cell r="A310">
            <v>24126</v>
          </cell>
          <cell r="B310" t="str">
            <v>GOWANUS_GT3_5</v>
          </cell>
          <cell r="C310" t="str">
            <v>N.Y.C.</v>
          </cell>
        </row>
        <row r="311">
          <cell r="A311">
            <v>24127</v>
          </cell>
          <cell r="B311" t="str">
            <v>GOWANUS_GT3_6</v>
          </cell>
          <cell r="C311" t="str">
            <v>N.Y.C.</v>
          </cell>
        </row>
        <row r="312">
          <cell r="A312">
            <v>24128</v>
          </cell>
          <cell r="B312" t="str">
            <v>GOWANUS_GT3_7</v>
          </cell>
          <cell r="C312" t="str">
            <v>N.Y.C.</v>
          </cell>
        </row>
        <row r="313">
          <cell r="A313">
            <v>24129</v>
          </cell>
          <cell r="B313" t="str">
            <v>GOWANUS_GT3_8</v>
          </cell>
          <cell r="C313" t="str">
            <v>N.Y.C.</v>
          </cell>
        </row>
        <row r="314">
          <cell r="A314">
            <v>24130</v>
          </cell>
          <cell r="B314" t="str">
            <v>GOWANUS_GT4_1</v>
          </cell>
          <cell r="C314" t="str">
            <v>N.Y.C.</v>
          </cell>
        </row>
        <row r="315">
          <cell r="A315">
            <v>24131</v>
          </cell>
          <cell r="B315" t="str">
            <v>GOWANUS_GT4_2</v>
          </cell>
          <cell r="C315" t="str">
            <v>N.Y.C.</v>
          </cell>
        </row>
        <row r="316">
          <cell r="A316">
            <v>24132</v>
          </cell>
          <cell r="B316" t="str">
            <v>GOWANUS_GT4_3</v>
          </cell>
          <cell r="C316" t="str">
            <v>N.Y.C.</v>
          </cell>
        </row>
        <row r="317">
          <cell r="A317">
            <v>24133</v>
          </cell>
          <cell r="B317" t="str">
            <v>GOWANUS_GT4_4</v>
          </cell>
          <cell r="C317" t="str">
            <v>N.Y.C.</v>
          </cell>
        </row>
        <row r="318">
          <cell r="A318">
            <v>24134</v>
          </cell>
          <cell r="B318" t="str">
            <v>GOWANUS_GT4_5</v>
          </cell>
          <cell r="C318" t="str">
            <v>N.Y.C.</v>
          </cell>
        </row>
        <row r="319">
          <cell r="A319">
            <v>24135</v>
          </cell>
          <cell r="B319" t="str">
            <v>GOWANUS_GT4_6</v>
          </cell>
          <cell r="C319" t="str">
            <v>N.Y.C.</v>
          </cell>
        </row>
        <row r="320">
          <cell r="A320">
            <v>24136</v>
          </cell>
          <cell r="B320" t="str">
            <v>GOWANUS_GT4_7</v>
          </cell>
          <cell r="C320" t="str">
            <v>N.Y.C.</v>
          </cell>
        </row>
        <row r="321">
          <cell r="A321">
            <v>24137</v>
          </cell>
          <cell r="B321" t="str">
            <v>GOWANUS_GT4_8</v>
          </cell>
          <cell r="C321" t="str">
            <v>N.Y.C.</v>
          </cell>
        </row>
        <row r="322">
          <cell r="A322">
            <v>24138</v>
          </cell>
          <cell r="B322" t="str">
            <v>59TH STREET_GT_1</v>
          </cell>
          <cell r="C322" t="str">
            <v>N.Y.C.</v>
          </cell>
        </row>
        <row r="323">
          <cell r="A323">
            <v>24139</v>
          </cell>
          <cell r="B323" t="str">
            <v>INDIAN POINT_GT_1</v>
          </cell>
          <cell r="C323" t="str">
            <v>MILLWD</v>
          </cell>
        </row>
        <row r="324">
          <cell r="A324">
            <v>24143</v>
          </cell>
          <cell r="B324" t="str">
            <v>WESTERN_NY_WIND</v>
          </cell>
          <cell r="C324" t="str">
            <v>GENESE</v>
          </cell>
        </row>
        <row r="325">
          <cell r="A325">
            <v>24146</v>
          </cell>
          <cell r="B325" t="str">
            <v>PGE MADISON___WINDPWR</v>
          </cell>
          <cell r="C325" t="str">
            <v>MHK VL</v>
          </cell>
        </row>
        <row r="326">
          <cell r="A326">
            <v>24147</v>
          </cell>
          <cell r="B326" t="str">
            <v>NEG CENTRAL___STATE_STREET</v>
          </cell>
          <cell r="C326" t="e">
            <v>#VALUE!</v>
          </cell>
        </row>
        <row r="327">
          <cell r="A327">
            <v>24148</v>
          </cell>
          <cell r="B327" t="str">
            <v>WALDEN___HYDRO</v>
          </cell>
          <cell r="C327" t="e">
            <v>#VALUE!</v>
          </cell>
        </row>
        <row r="328">
          <cell r="A328">
            <v>24149</v>
          </cell>
          <cell r="B328" t="str">
            <v>ASTORIA___2</v>
          </cell>
          <cell r="C328" t="str">
            <v>N.Y.C.</v>
          </cell>
        </row>
        <row r="329">
          <cell r="A329">
            <v>24151</v>
          </cell>
          <cell r="B329" t="str">
            <v>Stony___Brook</v>
          </cell>
          <cell r="C329" t="str">
            <v>LONGIL</v>
          </cell>
        </row>
        <row r="330">
          <cell r="A330">
            <v>24152</v>
          </cell>
          <cell r="B330" t="str">
            <v>NYPA_KENT_____GT</v>
          </cell>
          <cell r="C330" t="str">
            <v>N.Y.C.</v>
          </cell>
        </row>
        <row r="331">
          <cell r="A331">
            <v>24155</v>
          </cell>
          <cell r="B331" t="str">
            <v>NYPA_POUCH1_____GT</v>
          </cell>
          <cell r="C331" t="str">
            <v>N.Y.C.</v>
          </cell>
        </row>
        <row r="332">
          <cell r="A332">
            <v>24156</v>
          </cell>
          <cell r="B332" t="str">
            <v>NYPA_GOWANUS_____GT1</v>
          </cell>
          <cell r="C332" t="str">
            <v>N.Y.C.</v>
          </cell>
        </row>
        <row r="333">
          <cell r="A333">
            <v>24157</v>
          </cell>
          <cell r="B333" t="str">
            <v>NYPA_GOWANUS_____GT2</v>
          </cell>
          <cell r="C333" t="str">
            <v>N.Y.C.</v>
          </cell>
        </row>
        <row r="334">
          <cell r="A334">
            <v>24158</v>
          </cell>
          <cell r="B334" t="str">
            <v>NYPA_____HELLGATE_GT1</v>
          </cell>
          <cell r="C334" t="str">
            <v>N.Y.C.</v>
          </cell>
        </row>
        <row r="335">
          <cell r="A335">
            <v>24159</v>
          </cell>
          <cell r="B335" t="str">
            <v>NYPA_____HELLGATE_GT2</v>
          </cell>
          <cell r="C335" t="str">
            <v>N.Y.C.</v>
          </cell>
        </row>
        <row r="336">
          <cell r="A336">
            <v>24160</v>
          </cell>
          <cell r="B336" t="str">
            <v>NYPA_HARLEM__RVR__GT1</v>
          </cell>
          <cell r="C336" t="str">
            <v>N.Y.C.</v>
          </cell>
        </row>
        <row r="337">
          <cell r="A337">
            <v>24161</v>
          </cell>
          <cell r="B337" t="str">
            <v>NYPA_HARLEM__RVR__GT2</v>
          </cell>
          <cell r="C337" t="str">
            <v>N.Y.C.</v>
          </cell>
        </row>
        <row r="338">
          <cell r="A338">
            <v>24162</v>
          </cell>
          <cell r="B338" t="str">
            <v>NYPA_VERNON_____GT1</v>
          </cell>
          <cell r="C338" t="str">
            <v>N.Y.C.</v>
          </cell>
        </row>
        <row r="339">
          <cell r="A339">
            <v>24163</v>
          </cell>
          <cell r="B339" t="str">
            <v>NYPA_VERNON_____GT2</v>
          </cell>
          <cell r="C339" t="str">
            <v>N.Y.C.</v>
          </cell>
        </row>
        <row r="340">
          <cell r="A340">
            <v>24164</v>
          </cell>
          <cell r="B340" t="str">
            <v>NYPA_BRENTWD_____GT</v>
          </cell>
          <cell r="C340" t="str">
            <v>LONGIL</v>
          </cell>
        </row>
        <row r="341">
          <cell r="A341">
            <v>24167</v>
          </cell>
          <cell r="B341" t="str">
            <v>MODEL_CITY_ENERGY</v>
          </cell>
          <cell r="C341" t="str">
            <v>WEST</v>
          </cell>
        </row>
        <row r="342">
          <cell r="A342">
            <v>24168</v>
          </cell>
          <cell r="B342" t="str">
            <v>HUDSON_AVE_10</v>
          </cell>
          <cell r="C342" t="str">
            <v>N.Y.C.</v>
          </cell>
        </row>
        <row r="343">
          <cell r="A343">
            <v>24169</v>
          </cell>
          <cell r="B343" t="str">
            <v>SITHE_IND_GS1</v>
          </cell>
          <cell r="C343" t="str">
            <v>CENTRL</v>
          </cell>
        </row>
        <row r="344">
          <cell r="A344">
            <v>24170</v>
          </cell>
          <cell r="B344" t="str">
            <v>SITHE_IND_GS2</v>
          </cell>
          <cell r="C344" t="str">
            <v>CENTRL</v>
          </cell>
        </row>
        <row r="345">
          <cell r="A345">
            <v>24171</v>
          </cell>
          <cell r="B345" t="str">
            <v>SITHE_IND_GS3</v>
          </cell>
          <cell r="C345" t="str">
            <v>CENTRL</v>
          </cell>
        </row>
        <row r="346">
          <cell r="A346">
            <v>24172</v>
          </cell>
          <cell r="B346" t="str">
            <v>SITHE_IND_GS4</v>
          </cell>
          <cell r="C346" t="str">
            <v>CENTRL</v>
          </cell>
        </row>
        <row r="347">
          <cell r="A347">
            <v>24225</v>
          </cell>
          <cell r="B347" t="str">
            <v>ASTORIA_GT_11</v>
          </cell>
          <cell r="C347" t="str">
            <v>N.Y.C.</v>
          </cell>
        </row>
        <row r="348">
          <cell r="A348">
            <v>24226</v>
          </cell>
          <cell r="B348" t="str">
            <v>ASTORIA_GT_12</v>
          </cell>
          <cell r="C348" t="str">
            <v>N.Y.C.</v>
          </cell>
        </row>
        <row r="349">
          <cell r="A349">
            <v>24227</v>
          </cell>
          <cell r="B349" t="str">
            <v>ASTORIA_GT_13</v>
          </cell>
          <cell r="C349" t="str">
            <v>N.Y.C.</v>
          </cell>
        </row>
        <row r="350">
          <cell r="A350">
            <v>24228</v>
          </cell>
          <cell r="B350" t="str">
            <v>NARROWS_GT1_1</v>
          </cell>
          <cell r="C350" t="str">
            <v>N.Y.C.</v>
          </cell>
        </row>
        <row r="351">
          <cell r="A351">
            <v>24229</v>
          </cell>
          <cell r="B351" t="str">
            <v>NARROWS_GT1_2</v>
          </cell>
          <cell r="C351" t="str">
            <v>N.Y.C.</v>
          </cell>
        </row>
        <row r="352">
          <cell r="A352">
            <v>24230</v>
          </cell>
          <cell r="B352" t="str">
            <v>NARROWS_GT1_3</v>
          </cell>
          <cell r="C352" t="str">
            <v>N.Y.C.</v>
          </cell>
        </row>
        <row r="353">
          <cell r="A353">
            <v>24231</v>
          </cell>
          <cell r="B353" t="str">
            <v>NARROWS_GT1_4</v>
          </cell>
          <cell r="C353" t="str">
            <v>N.Y.C.</v>
          </cell>
        </row>
        <row r="354">
          <cell r="A354">
            <v>24232</v>
          </cell>
          <cell r="B354" t="str">
            <v>NARROWS_GT1_5</v>
          </cell>
          <cell r="C354" t="str">
            <v>N.Y.C.</v>
          </cell>
        </row>
        <row r="355">
          <cell r="A355">
            <v>24233</v>
          </cell>
          <cell r="B355" t="str">
            <v>NARROWS_GT1_6</v>
          </cell>
          <cell r="C355" t="str">
            <v>N.Y.C.</v>
          </cell>
        </row>
        <row r="356">
          <cell r="A356">
            <v>24234</v>
          </cell>
          <cell r="B356" t="str">
            <v>NARROWS_GT1_7</v>
          </cell>
          <cell r="C356" t="str">
            <v>N.Y.C.</v>
          </cell>
        </row>
        <row r="357">
          <cell r="A357">
            <v>24235</v>
          </cell>
          <cell r="B357" t="str">
            <v>NARROWS_GT1_8</v>
          </cell>
          <cell r="C357" t="str">
            <v>N.Y.C.</v>
          </cell>
        </row>
        <row r="358">
          <cell r="A358">
            <v>24236</v>
          </cell>
          <cell r="B358" t="str">
            <v>NARROWS_GT2_1</v>
          </cell>
          <cell r="C358" t="str">
            <v>N.Y.C.</v>
          </cell>
        </row>
        <row r="359">
          <cell r="A359">
            <v>24237</v>
          </cell>
          <cell r="B359" t="str">
            <v>NARROWS_GT2_2</v>
          </cell>
          <cell r="C359" t="str">
            <v>N.Y.C.</v>
          </cell>
        </row>
        <row r="360">
          <cell r="A360">
            <v>24238</v>
          </cell>
          <cell r="B360" t="str">
            <v>NARROWS_GT2_3</v>
          </cell>
          <cell r="C360" t="str">
            <v>N.Y.C.</v>
          </cell>
        </row>
        <row r="361">
          <cell r="A361">
            <v>24239</v>
          </cell>
          <cell r="B361" t="str">
            <v>NARROWS_GT2_4</v>
          </cell>
          <cell r="C361" t="str">
            <v>N.Y.C.</v>
          </cell>
        </row>
        <row r="362">
          <cell r="A362">
            <v>24240</v>
          </cell>
          <cell r="B362" t="str">
            <v>NARROWS_GT2_5</v>
          </cell>
          <cell r="C362" t="str">
            <v>N.Y.C.</v>
          </cell>
        </row>
        <row r="363">
          <cell r="A363">
            <v>24241</v>
          </cell>
          <cell r="B363" t="str">
            <v>NARROWS_GT2_6</v>
          </cell>
          <cell r="C363" t="str">
            <v>N.Y.C.</v>
          </cell>
        </row>
        <row r="364">
          <cell r="A364">
            <v>24242</v>
          </cell>
          <cell r="B364" t="str">
            <v>NARROWS_GT2_7</v>
          </cell>
          <cell r="C364" t="str">
            <v>N.Y.C.</v>
          </cell>
        </row>
        <row r="365">
          <cell r="A365">
            <v>24243</v>
          </cell>
          <cell r="B365" t="str">
            <v>NARROWS_GT2_8</v>
          </cell>
          <cell r="C365" t="str">
            <v>N.Y.C.</v>
          </cell>
        </row>
        <row r="366">
          <cell r="A366">
            <v>24244</v>
          </cell>
          <cell r="B366" t="str">
            <v>RAVENSWOOD_GT2_1  TEMP GRP</v>
          </cell>
          <cell r="C366" t="str">
            <v>N.Y.C.</v>
          </cell>
        </row>
        <row r="367">
          <cell r="A367">
            <v>24245</v>
          </cell>
          <cell r="B367" t="str">
            <v>RAVENSWOOD_GT2_2</v>
          </cell>
          <cell r="C367" t="str">
            <v>N.Y.C.</v>
          </cell>
        </row>
        <row r="368">
          <cell r="A368">
            <v>24246</v>
          </cell>
          <cell r="B368" t="str">
            <v>RAVENSWOOD_GT2_3</v>
          </cell>
          <cell r="C368" t="str">
            <v>N.Y.C.</v>
          </cell>
        </row>
        <row r="369">
          <cell r="A369">
            <v>24247</v>
          </cell>
          <cell r="B369" t="str">
            <v>RAVENSWOOD_GT2_4</v>
          </cell>
          <cell r="C369" t="str">
            <v>N.Y.C.</v>
          </cell>
        </row>
        <row r="370">
          <cell r="A370">
            <v>24248</v>
          </cell>
          <cell r="B370" t="str">
            <v>RAVENSWOOD_GT3_1  TEMP GRP</v>
          </cell>
          <cell r="C370" t="str">
            <v>N.Y.C.</v>
          </cell>
        </row>
        <row r="371">
          <cell r="A371">
            <v>24249</v>
          </cell>
          <cell r="B371" t="str">
            <v>RAVENSWOOD_GT3_2</v>
          </cell>
          <cell r="C371" t="str">
            <v>N.Y.C.</v>
          </cell>
        </row>
        <row r="372">
          <cell r="A372">
            <v>24250</v>
          </cell>
          <cell r="B372" t="str">
            <v>RAVENSWOOD_GT3_3</v>
          </cell>
          <cell r="C372" t="str">
            <v>N.Y.C.</v>
          </cell>
        </row>
        <row r="373">
          <cell r="A373">
            <v>24251</v>
          </cell>
          <cell r="B373" t="str">
            <v>RAVENSWOOD_GT3_4</v>
          </cell>
          <cell r="C373" t="str">
            <v>N.Y.C.</v>
          </cell>
        </row>
        <row r="374">
          <cell r="A374">
            <v>24252</v>
          </cell>
          <cell r="B374" t="str">
            <v>RAVENSWOOD_GT_4</v>
          </cell>
          <cell r="C374" t="str">
            <v>N.Y.C.</v>
          </cell>
        </row>
        <row r="375">
          <cell r="A375">
            <v>24253</v>
          </cell>
          <cell r="B375" t="str">
            <v>RAVENSWOOD_GT_6</v>
          </cell>
          <cell r="C375" t="str">
            <v>N.Y.C.</v>
          </cell>
        </row>
        <row r="376">
          <cell r="A376">
            <v>24254</v>
          </cell>
          <cell r="B376" t="str">
            <v>RAVENSWOOD_GT_5</v>
          </cell>
          <cell r="C376" t="str">
            <v>N.Y.C.</v>
          </cell>
        </row>
        <row r="377">
          <cell r="A377">
            <v>24255</v>
          </cell>
          <cell r="B377" t="str">
            <v>RAVENSWOOD_GT_7</v>
          </cell>
          <cell r="C377" t="str">
            <v>N.Y.C.</v>
          </cell>
        </row>
        <row r="378">
          <cell r="A378">
            <v>24256</v>
          </cell>
          <cell r="B378" t="str">
            <v>RAVENSWOOD_GT_8  TEMP GRP(8-11)</v>
          </cell>
          <cell r="C378" t="str">
            <v>N.Y.C.</v>
          </cell>
        </row>
        <row r="379">
          <cell r="A379">
            <v>24257</v>
          </cell>
          <cell r="B379" t="str">
            <v>RAVENSWOOD_GT_9</v>
          </cell>
          <cell r="C379" t="str">
            <v>N.Y.C.</v>
          </cell>
        </row>
        <row r="380">
          <cell r="A380">
            <v>24258</v>
          </cell>
          <cell r="B380" t="str">
            <v>RAVENSWOOD_GT_10</v>
          </cell>
          <cell r="C380" t="str">
            <v>N.Y.C.</v>
          </cell>
        </row>
        <row r="381">
          <cell r="A381">
            <v>24259</v>
          </cell>
          <cell r="B381" t="str">
            <v>RAVENSWOOD_GT_11</v>
          </cell>
          <cell r="C381" t="str">
            <v>N.Y.C.</v>
          </cell>
        </row>
        <row r="382">
          <cell r="A382">
            <v>24260</v>
          </cell>
          <cell r="B382" t="str">
            <v>74TH STREET_GT_1</v>
          </cell>
          <cell r="C382" t="str">
            <v>N.Y.C.</v>
          </cell>
        </row>
        <row r="383">
          <cell r="A383">
            <v>24261</v>
          </cell>
          <cell r="B383" t="str">
            <v>74TH STREET_GT_2</v>
          </cell>
          <cell r="C383" t="str">
            <v>N.Y.C.</v>
          </cell>
        </row>
        <row r="384">
          <cell r="A384">
            <v>61752</v>
          </cell>
          <cell r="B384" t="str">
            <v>WEST</v>
          </cell>
          <cell r="C384" t="str">
            <v>WEST</v>
          </cell>
        </row>
        <row r="385">
          <cell r="A385">
            <v>61753</v>
          </cell>
          <cell r="B385" t="str">
            <v>GENESE</v>
          </cell>
          <cell r="C385" t="str">
            <v>GENESE</v>
          </cell>
        </row>
        <row r="386">
          <cell r="A386">
            <v>61754</v>
          </cell>
          <cell r="B386" t="str">
            <v>CENTRL</v>
          </cell>
          <cell r="C386" t="str">
            <v>CENTRL</v>
          </cell>
        </row>
        <row r="387">
          <cell r="A387">
            <v>61755</v>
          </cell>
          <cell r="B387" t="str">
            <v>NORTH</v>
          </cell>
          <cell r="C387" t="str">
            <v>NORTH</v>
          </cell>
        </row>
        <row r="388">
          <cell r="A388">
            <v>61756</v>
          </cell>
          <cell r="B388" t="str">
            <v>MHK VL</v>
          </cell>
          <cell r="C388" t="str">
            <v>MHK VL</v>
          </cell>
        </row>
        <row r="389">
          <cell r="A389">
            <v>61757</v>
          </cell>
          <cell r="B389" t="str">
            <v>CAPITL</v>
          </cell>
          <cell r="C389" t="str">
            <v>CAPITL</v>
          </cell>
        </row>
        <row r="390">
          <cell r="A390">
            <v>61758</v>
          </cell>
          <cell r="B390" t="str">
            <v>HUD VL</v>
          </cell>
          <cell r="C390" t="str">
            <v>HUD VL</v>
          </cell>
        </row>
        <row r="391">
          <cell r="A391">
            <v>61759</v>
          </cell>
          <cell r="B391" t="str">
            <v>MILLWD</v>
          </cell>
          <cell r="C391" t="str">
            <v>MILLWD</v>
          </cell>
        </row>
        <row r="392">
          <cell r="A392">
            <v>61760</v>
          </cell>
          <cell r="B392" t="str">
            <v>DUNWOD</v>
          </cell>
          <cell r="C392" t="str">
            <v>DUNWOD</v>
          </cell>
        </row>
        <row r="393">
          <cell r="A393">
            <v>61761</v>
          </cell>
          <cell r="B393" t="str">
            <v>N.Y.C.</v>
          </cell>
          <cell r="C393" t="str">
            <v>N.Y.C.</v>
          </cell>
        </row>
        <row r="394">
          <cell r="A394">
            <v>61762</v>
          </cell>
          <cell r="B394" t="str">
            <v>LONGIL</v>
          </cell>
          <cell r="C394" t="str">
            <v>LONGIL</v>
          </cell>
        </row>
        <row r="395">
          <cell r="A395">
            <v>61844</v>
          </cell>
          <cell r="B395" t="str">
            <v>H Q</v>
          </cell>
          <cell r="C395" t="str">
            <v>H Q</v>
          </cell>
        </row>
        <row r="396">
          <cell r="A396">
            <v>61845</v>
          </cell>
          <cell r="B396" t="str">
            <v>NPX</v>
          </cell>
          <cell r="C396" t="str">
            <v>NPX</v>
          </cell>
        </row>
        <row r="397">
          <cell r="A397">
            <v>61846</v>
          </cell>
          <cell r="B397" t="str">
            <v>O H</v>
          </cell>
          <cell r="C397" t="str">
            <v>O H</v>
          </cell>
        </row>
        <row r="398">
          <cell r="A398">
            <v>61847</v>
          </cell>
          <cell r="B398" t="str">
            <v>PJM</v>
          </cell>
          <cell r="C398" t="str">
            <v>PJM</v>
          </cell>
        </row>
      </sheetData>
      <sheetData sheetId="7">
        <row r="1">
          <cell r="A1" t="str">
            <v>NYISO Day-Ahead Congestion</v>
          </cell>
        </row>
        <row r="1">
          <cell r="C1" t="str">
            <v>Cumulative</v>
          </cell>
          <cell r="D1" t="str">
            <v>Monthly Subtotals</v>
          </cell>
        </row>
        <row r="2">
          <cell r="A2" t="str">
            <v>PTID</v>
          </cell>
          <cell r="B2" t="str">
            <v>Bus Name</v>
          </cell>
          <cell r="C2" t="str">
            <v>Total</v>
          </cell>
          <cell r="D2">
            <v>36647</v>
          </cell>
          <cell r="E2">
            <v>36678</v>
          </cell>
          <cell r="F2">
            <v>36708</v>
          </cell>
          <cell r="G2">
            <v>36739</v>
          </cell>
          <cell r="H2">
            <v>36770</v>
          </cell>
          <cell r="I2">
            <v>36800</v>
          </cell>
        </row>
        <row r="3">
          <cell r="A3">
            <v>23512</v>
          </cell>
          <cell r="B3" t="str">
            <v>ARTHUR_KILL_2</v>
          </cell>
          <cell r="C3">
            <v>-68050.54</v>
          </cell>
          <cell r="D3">
            <v>-7988.03</v>
          </cell>
          <cell r="E3">
            <v>-22056.83</v>
          </cell>
          <cell r="F3">
            <v>-14232.99</v>
          </cell>
          <cell r="G3">
            <v>-17387.62</v>
          </cell>
          <cell r="H3">
            <v>-5168.09</v>
          </cell>
          <cell r="I3">
            <v>-1216.98</v>
          </cell>
        </row>
        <row r="4">
          <cell r="A4">
            <v>23513</v>
          </cell>
          <cell r="B4" t="str">
            <v>ARTHUR_KILL_3</v>
          </cell>
          <cell r="C4">
            <v>-49278.52</v>
          </cell>
          <cell r="D4">
            <v>-6583.75</v>
          </cell>
          <cell r="E4">
            <v>-17222.45</v>
          </cell>
          <cell r="F4">
            <v>-11126.73</v>
          </cell>
          <cell r="G4">
            <v>-10230.23</v>
          </cell>
          <cell r="H4">
            <v>-3030.63</v>
          </cell>
          <cell r="I4">
            <v>-1084.73</v>
          </cell>
        </row>
        <row r="5">
          <cell r="A5">
            <v>23514</v>
          </cell>
          <cell r="B5" t="str">
            <v>ALLEGHENY___COGEN</v>
          </cell>
          <cell r="C5">
            <v>-8438.29</v>
          </cell>
          <cell r="D5">
            <v>-1042.53</v>
          </cell>
          <cell r="E5">
            <v>-2993.56</v>
          </cell>
          <cell r="F5">
            <v>-2162.46</v>
          </cell>
          <cell r="G5">
            <v>-2054.12</v>
          </cell>
          <cell r="H5">
            <v>-302.69</v>
          </cell>
          <cell r="I5">
            <v>117.07</v>
          </cell>
        </row>
        <row r="6">
          <cell r="A6">
            <v>23515</v>
          </cell>
          <cell r="B6" t="str">
            <v>BROOKLYN_NAVY_YARD</v>
          </cell>
          <cell r="C6">
            <v>-59116.49</v>
          </cell>
          <cell r="D6">
            <v>-6825.57</v>
          </cell>
          <cell r="E6">
            <v>-20890.81</v>
          </cell>
          <cell r="F6">
            <v>-13032.13</v>
          </cell>
          <cell r="G6">
            <v>-14252.62</v>
          </cell>
          <cell r="H6">
            <v>-3030.63</v>
          </cell>
          <cell r="I6">
            <v>-1084.73</v>
          </cell>
        </row>
        <row r="7">
          <cell r="A7">
            <v>23516</v>
          </cell>
          <cell r="B7" t="str">
            <v>ASTORIA___3</v>
          </cell>
          <cell r="C7">
            <v>-68050.54</v>
          </cell>
          <cell r="D7">
            <v>-7988.03</v>
          </cell>
          <cell r="E7">
            <v>-22056.83</v>
          </cell>
          <cell r="F7">
            <v>-14232.99</v>
          </cell>
          <cell r="G7">
            <v>-17387.62</v>
          </cell>
          <cell r="H7">
            <v>-5168.09</v>
          </cell>
          <cell r="I7">
            <v>-1216.98</v>
          </cell>
        </row>
        <row r="8">
          <cell r="A8">
            <v>23517</v>
          </cell>
          <cell r="B8" t="str">
            <v>ASTORIA___4</v>
          </cell>
          <cell r="C8">
            <v>-68050.54</v>
          </cell>
          <cell r="D8">
            <v>-7988.03</v>
          </cell>
          <cell r="E8">
            <v>-22056.83</v>
          </cell>
          <cell r="F8">
            <v>-14232.99</v>
          </cell>
          <cell r="G8">
            <v>-17387.62</v>
          </cell>
          <cell r="H8">
            <v>-5168.09</v>
          </cell>
          <cell r="I8">
            <v>-1216.98</v>
          </cell>
        </row>
        <row r="9">
          <cell r="A9">
            <v>23518</v>
          </cell>
          <cell r="B9" t="str">
            <v>ASTORIA___5</v>
          </cell>
          <cell r="C9">
            <v>-66791.97</v>
          </cell>
          <cell r="D9">
            <v>-7988.03</v>
          </cell>
          <cell r="E9">
            <v>-22056.83</v>
          </cell>
          <cell r="F9">
            <v>-12974.42</v>
          </cell>
          <cell r="G9">
            <v>-17387.62</v>
          </cell>
          <cell r="H9">
            <v>-5168.09</v>
          </cell>
          <cell r="I9">
            <v>-1216.98</v>
          </cell>
        </row>
        <row r="10">
          <cell r="A10">
            <v>23519</v>
          </cell>
          <cell r="B10" t="str">
            <v>POLETTI____</v>
          </cell>
          <cell r="C10">
            <v>-59116.49</v>
          </cell>
          <cell r="D10">
            <v>-6825.57</v>
          </cell>
          <cell r="E10">
            <v>-20890.81</v>
          </cell>
          <cell r="F10">
            <v>-13032.13</v>
          </cell>
          <cell r="G10">
            <v>-14252.62</v>
          </cell>
          <cell r="H10">
            <v>-3030.63</v>
          </cell>
          <cell r="I10">
            <v>-1084.73</v>
          </cell>
        </row>
        <row r="11">
          <cell r="A11">
            <v>23520</v>
          </cell>
          <cell r="B11" t="str">
            <v>ARTHUR KILL_GT_1</v>
          </cell>
          <cell r="C11">
            <v>-68050.54</v>
          </cell>
          <cell r="D11">
            <v>-7988.03</v>
          </cell>
          <cell r="E11">
            <v>-22056.83</v>
          </cell>
          <cell r="F11">
            <v>-14232.99</v>
          </cell>
          <cell r="G11">
            <v>-17387.62</v>
          </cell>
          <cell r="H11">
            <v>-5168.09</v>
          </cell>
          <cell r="I11">
            <v>-1216.98</v>
          </cell>
        </row>
        <row r="12">
          <cell r="A12">
            <v>23522</v>
          </cell>
          <cell r="B12" t="str">
            <v>WADING RIVER_IC_1</v>
          </cell>
          <cell r="C12">
            <v>-84268.9</v>
          </cell>
          <cell r="D12">
            <v>-12873.42</v>
          </cell>
          <cell r="E12">
            <v>-24803.82</v>
          </cell>
          <cell r="F12">
            <v>-17807.22</v>
          </cell>
          <cell r="G12">
            <v>-19309.18</v>
          </cell>
          <cell r="H12">
            <v>-7760.98</v>
          </cell>
          <cell r="I12">
            <v>-1714.28</v>
          </cell>
        </row>
        <row r="13">
          <cell r="A13">
            <v>23523</v>
          </cell>
          <cell r="B13" t="str">
            <v>ASTORIA_GT_1</v>
          </cell>
          <cell r="C13">
            <v>-68050.54</v>
          </cell>
          <cell r="D13">
            <v>-7988.03</v>
          </cell>
          <cell r="E13">
            <v>-22056.83</v>
          </cell>
          <cell r="F13">
            <v>-14232.99</v>
          </cell>
          <cell r="G13">
            <v>-17387.62</v>
          </cell>
          <cell r="H13">
            <v>-5168.09</v>
          </cell>
          <cell r="I13">
            <v>-1216.98</v>
          </cell>
        </row>
        <row r="14">
          <cell r="A14">
            <v>23524</v>
          </cell>
          <cell r="B14" t="str">
            <v>EAST RIVER___7</v>
          </cell>
          <cell r="C14">
            <v>-59116.49</v>
          </cell>
          <cell r="D14">
            <v>-6825.57</v>
          </cell>
          <cell r="E14">
            <v>-20890.81</v>
          </cell>
          <cell r="F14">
            <v>-13032.13</v>
          </cell>
          <cell r="G14">
            <v>-14252.62</v>
          </cell>
          <cell r="H14">
            <v>-3030.63</v>
          </cell>
          <cell r="I14">
            <v>-1084.73</v>
          </cell>
        </row>
        <row r="15">
          <cell r="A15">
            <v>23526</v>
          </cell>
          <cell r="B15" t="str">
            <v>BOWLINE___1</v>
          </cell>
          <cell r="C15">
            <v>-54546.14</v>
          </cell>
          <cell r="D15">
            <v>-6638.23</v>
          </cell>
          <cell r="E15">
            <v>-20148.24</v>
          </cell>
          <cell r="F15">
            <v>-12721.51</v>
          </cell>
          <cell r="G15">
            <v>-13960.19</v>
          </cell>
          <cell r="H15">
            <v>-2229.61</v>
          </cell>
          <cell r="I15">
            <v>1151.64</v>
          </cell>
        </row>
        <row r="16">
          <cell r="A16">
            <v>23527</v>
          </cell>
          <cell r="B16" t="str">
            <v>ADK_NYS___DAM</v>
          </cell>
          <cell r="C16">
            <v>-60307.94</v>
          </cell>
          <cell r="D16">
            <v>-8095.72</v>
          </cell>
          <cell r="E16">
            <v>-22696.65</v>
          </cell>
          <cell r="F16">
            <v>-13613.25</v>
          </cell>
          <cell r="G16">
            <v>-12376.92</v>
          </cell>
          <cell r="H16">
            <v>-2816.07</v>
          </cell>
          <cell r="I16">
            <v>-709.33</v>
          </cell>
        </row>
        <row r="17">
          <cell r="A17">
            <v>23528</v>
          </cell>
          <cell r="B17" t="str">
            <v>NEG_PENN_ALLEGHNY</v>
          </cell>
          <cell r="C17">
            <v>-17528.64</v>
          </cell>
          <cell r="D17">
            <v>-2100.87</v>
          </cell>
          <cell r="E17">
            <v>-5654.85</v>
          </cell>
          <cell r="F17">
            <v>-4321.04</v>
          </cell>
          <cell r="G17">
            <v>-4690.6</v>
          </cell>
          <cell r="H17">
            <v>-663.82</v>
          </cell>
          <cell r="I17">
            <v>-97.46</v>
          </cell>
        </row>
        <row r="18">
          <cell r="A18">
            <v>23530</v>
          </cell>
          <cell r="B18" t="str">
            <v>INDIAN POINT___2</v>
          </cell>
          <cell r="C18">
            <v>-56649.81</v>
          </cell>
          <cell r="D18">
            <v>-6705.52</v>
          </cell>
          <cell r="E18">
            <v>-19727.97</v>
          </cell>
          <cell r="F18">
            <v>-12799.84</v>
          </cell>
          <cell r="G18">
            <v>-14060.43</v>
          </cell>
          <cell r="H18">
            <v>-2990.33</v>
          </cell>
          <cell r="I18">
            <v>-365.72</v>
          </cell>
        </row>
        <row r="19">
          <cell r="A19">
            <v>23531</v>
          </cell>
          <cell r="B19" t="str">
            <v>INDIAN POINT___3</v>
          </cell>
          <cell r="C19">
            <v>-54720.94</v>
          </cell>
          <cell r="D19">
            <v>-6741.55</v>
          </cell>
          <cell r="E19">
            <v>-20109.81</v>
          </cell>
          <cell r="F19">
            <v>-12935.58</v>
          </cell>
          <cell r="G19">
            <v>-14195.73</v>
          </cell>
          <cell r="H19">
            <v>-2215.42</v>
          </cell>
          <cell r="I19">
            <v>1477.15</v>
          </cell>
        </row>
        <row r="20">
          <cell r="A20">
            <v>23533</v>
          </cell>
          <cell r="B20" t="str">
            <v>RAVENSWOOD___1</v>
          </cell>
          <cell r="C20">
            <v>-68050.54</v>
          </cell>
          <cell r="D20">
            <v>-7988.03</v>
          </cell>
          <cell r="E20">
            <v>-22056.83</v>
          </cell>
          <cell r="F20">
            <v>-14232.99</v>
          </cell>
          <cell r="G20">
            <v>-17387.62</v>
          </cell>
          <cell r="H20">
            <v>-5168.09</v>
          </cell>
          <cell r="I20">
            <v>-1216.98</v>
          </cell>
        </row>
        <row r="21">
          <cell r="A21">
            <v>23534</v>
          </cell>
          <cell r="B21" t="str">
            <v>RAVENSWOOD___2</v>
          </cell>
          <cell r="C21">
            <v>-68050.54</v>
          </cell>
          <cell r="D21">
            <v>-7988.03</v>
          </cell>
          <cell r="E21">
            <v>-22056.83</v>
          </cell>
          <cell r="F21">
            <v>-14232.99</v>
          </cell>
          <cell r="G21">
            <v>-17387.62</v>
          </cell>
          <cell r="H21">
            <v>-5168.09</v>
          </cell>
          <cell r="I21">
            <v>-1216.98</v>
          </cell>
        </row>
        <row r="22">
          <cell r="A22">
            <v>23535</v>
          </cell>
          <cell r="B22" t="str">
            <v>RAVENSWOOD___3</v>
          </cell>
          <cell r="C22">
            <v>-59121.43</v>
          </cell>
          <cell r="D22">
            <v>-6825.57</v>
          </cell>
          <cell r="E22">
            <v>-20895.97</v>
          </cell>
          <cell r="F22">
            <v>-13033.08</v>
          </cell>
          <cell r="G22">
            <v>-14253.35</v>
          </cell>
          <cell r="H22">
            <v>-3030.23</v>
          </cell>
          <cell r="I22">
            <v>-1083.23</v>
          </cell>
        </row>
        <row r="23">
          <cell r="A23">
            <v>23536</v>
          </cell>
          <cell r="B23" t="str">
            <v>ASTORIA GT2____</v>
          </cell>
          <cell r="C23">
            <v>-51470.63</v>
          </cell>
          <cell r="D23">
            <v>0</v>
          </cell>
          <cell r="E23">
            <v>-13464.95</v>
          </cell>
          <cell r="F23">
            <v>-14232.99</v>
          </cell>
          <cell r="G23">
            <v>-17387.62</v>
          </cell>
          <cell r="H23">
            <v>-5168.09</v>
          </cell>
          <cell r="I23">
            <v>-1216.98</v>
          </cell>
        </row>
        <row r="24">
          <cell r="A24">
            <v>23538</v>
          </cell>
          <cell r="B24" t="str">
            <v>WATERSIDE___6 8 9</v>
          </cell>
          <cell r="C24">
            <v>-68050.54</v>
          </cell>
          <cell r="D24">
            <v>-7988.03</v>
          </cell>
          <cell r="E24">
            <v>-22056.83</v>
          </cell>
          <cell r="F24">
            <v>-14232.99</v>
          </cell>
          <cell r="G24">
            <v>-17387.62</v>
          </cell>
          <cell r="H24">
            <v>-5168.09</v>
          </cell>
          <cell r="I24">
            <v>-1216.98</v>
          </cell>
        </row>
        <row r="25">
          <cell r="A25">
            <v>23540</v>
          </cell>
          <cell r="B25" t="str">
            <v>HUDSON AVE_GT_4</v>
          </cell>
          <cell r="C25">
            <v>-59116.49</v>
          </cell>
          <cell r="D25">
            <v>-6825.57</v>
          </cell>
          <cell r="E25">
            <v>-20890.81</v>
          </cell>
          <cell r="F25">
            <v>-13032.13</v>
          </cell>
          <cell r="G25">
            <v>-14252.62</v>
          </cell>
          <cell r="H25">
            <v>-3030.63</v>
          </cell>
          <cell r="I25">
            <v>-1084.73</v>
          </cell>
        </row>
        <row r="26">
          <cell r="A26">
            <v>23541</v>
          </cell>
          <cell r="B26" t="str">
            <v>KIAC_JFK_AIRPORT</v>
          </cell>
          <cell r="C26">
            <v>-59116.49</v>
          </cell>
          <cell r="D26">
            <v>-6825.57</v>
          </cell>
          <cell r="E26">
            <v>-20890.81</v>
          </cell>
          <cell r="F26">
            <v>-13032.13</v>
          </cell>
          <cell r="G26">
            <v>-14252.62</v>
          </cell>
          <cell r="H26">
            <v>-3030.63</v>
          </cell>
          <cell r="I26">
            <v>-1084.73</v>
          </cell>
        </row>
        <row r="27">
          <cell r="A27">
            <v>23543</v>
          </cell>
          <cell r="B27" t="str">
            <v>KINTIGH____</v>
          </cell>
          <cell r="C27">
            <v>-4276.33</v>
          </cell>
          <cell r="D27">
            <v>-808.38</v>
          </cell>
          <cell r="E27">
            <v>-1881.57</v>
          </cell>
          <cell r="F27">
            <v>-1127.93</v>
          </cell>
          <cell r="G27">
            <v>-430.82</v>
          </cell>
          <cell r="H27">
            <v>-235.5</v>
          </cell>
          <cell r="I27">
            <v>207.87</v>
          </cell>
        </row>
        <row r="28">
          <cell r="A28">
            <v>23545</v>
          </cell>
          <cell r="B28" t="str">
            <v>BARRETT___1</v>
          </cell>
          <cell r="C28">
            <v>-88711.6499999999</v>
          </cell>
          <cell r="D28">
            <v>-13073.83</v>
          </cell>
          <cell r="E28">
            <v>-25379.36</v>
          </cell>
          <cell r="F28">
            <v>-17938.6</v>
          </cell>
          <cell r="G28">
            <v>-19417.52</v>
          </cell>
          <cell r="H28">
            <v>-10468.54</v>
          </cell>
          <cell r="I28">
            <v>-2433.8</v>
          </cell>
        </row>
        <row r="29">
          <cell r="A29">
            <v>23546</v>
          </cell>
          <cell r="B29" t="str">
            <v>BARRETT___2</v>
          </cell>
          <cell r="C29">
            <v>-85800.8499999999</v>
          </cell>
          <cell r="D29">
            <v>-13073.83</v>
          </cell>
          <cell r="E29">
            <v>-25123.94</v>
          </cell>
          <cell r="F29">
            <v>-17930.43</v>
          </cell>
          <cell r="G29">
            <v>-19417.52</v>
          </cell>
          <cell r="H29">
            <v>-8247.23</v>
          </cell>
          <cell r="I29">
            <v>-2007.9</v>
          </cell>
        </row>
        <row r="30">
          <cell r="A30">
            <v>23547</v>
          </cell>
          <cell r="B30" t="str">
            <v>WADING RIVER_IC_2</v>
          </cell>
          <cell r="C30">
            <v>-84268.9</v>
          </cell>
          <cell r="D30">
            <v>-12873.42</v>
          </cell>
          <cell r="E30">
            <v>-24803.82</v>
          </cell>
          <cell r="F30">
            <v>-17807.22</v>
          </cell>
          <cell r="G30">
            <v>-19309.18</v>
          </cell>
          <cell r="H30">
            <v>-7760.98</v>
          </cell>
          <cell r="I30">
            <v>-1714.28</v>
          </cell>
        </row>
        <row r="31">
          <cell r="A31">
            <v>23548</v>
          </cell>
          <cell r="B31" t="str">
            <v>FAR ROCKAWAY___4</v>
          </cell>
          <cell r="C31">
            <v>-87550.46</v>
          </cell>
          <cell r="D31">
            <v>-13004.7</v>
          </cell>
          <cell r="E31">
            <v>-25301.71</v>
          </cell>
          <cell r="F31">
            <v>-17927.13</v>
          </cell>
          <cell r="G31">
            <v>-19596.59</v>
          </cell>
          <cell r="H31">
            <v>-9460.98</v>
          </cell>
          <cell r="I31">
            <v>-2259.35</v>
          </cell>
        </row>
        <row r="32">
          <cell r="A32">
            <v>23550</v>
          </cell>
          <cell r="B32" t="str">
            <v>GLENWOOD___4</v>
          </cell>
          <cell r="C32">
            <v>-85803.72</v>
          </cell>
          <cell r="D32">
            <v>-12911.84</v>
          </cell>
          <cell r="E32">
            <v>-25251.85</v>
          </cell>
          <cell r="F32">
            <v>-17944.01</v>
          </cell>
          <cell r="G32">
            <v>-19601.63</v>
          </cell>
          <cell r="H32">
            <v>-8010.99</v>
          </cell>
          <cell r="I32">
            <v>-2083.4</v>
          </cell>
        </row>
        <row r="33">
          <cell r="A33">
            <v>23551</v>
          </cell>
          <cell r="B33" t="str">
            <v>NORTHPORT___1</v>
          </cell>
          <cell r="C33">
            <v>-52047.9</v>
          </cell>
          <cell r="D33">
            <v>-10752.95</v>
          </cell>
          <cell r="E33">
            <v>-15055.4</v>
          </cell>
          <cell r="F33">
            <v>-11834.22</v>
          </cell>
          <cell r="G33">
            <v>-5575.38</v>
          </cell>
          <cell r="H33">
            <v>-7123.16</v>
          </cell>
          <cell r="I33">
            <v>-1706.79</v>
          </cell>
        </row>
        <row r="34">
          <cell r="A34">
            <v>23552</v>
          </cell>
          <cell r="B34" t="str">
            <v>NORTHPORT___2</v>
          </cell>
          <cell r="C34">
            <v>-51447.67</v>
          </cell>
          <cell r="D34">
            <v>-10213.66</v>
          </cell>
          <cell r="E34">
            <v>-15055.4</v>
          </cell>
          <cell r="F34">
            <v>-11834.22</v>
          </cell>
          <cell r="G34">
            <v>-5575.38</v>
          </cell>
          <cell r="H34">
            <v>-7062.22</v>
          </cell>
          <cell r="I34">
            <v>-1706.79</v>
          </cell>
        </row>
        <row r="35">
          <cell r="A35">
            <v>23553</v>
          </cell>
          <cell r="B35" t="str">
            <v>NORTHPORT___3</v>
          </cell>
          <cell r="C35">
            <v>-81937.09</v>
          </cell>
          <cell r="D35">
            <v>-11545.36</v>
          </cell>
          <cell r="E35">
            <v>-23978.73</v>
          </cell>
          <cell r="F35">
            <v>-17802.31</v>
          </cell>
          <cell r="G35">
            <v>-19279.56</v>
          </cell>
          <cell r="H35">
            <v>-7684.62</v>
          </cell>
          <cell r="I35">
            <v>-1646.51</v>
          </cell>
        </row>
        <row r="36">
          <cell r="A36">
            <v>23555</v>
          </cell>
          <cell r="B36" t="str">
            <v>PORT_JEFF_3</v>
          </cell>
          <cell r="C36">
            <v>-84268.75</v>
          </cell>
          <cell r="D36">
            <v>-12873.42</v>
          </cell>
          <cell r="E36">
            <v>-24804.3</v>
          </cell>
          <cell r="F36">
            <v>-17807.22</v>
          </cell>
          <cell r="G36">
            <v>-19309.17</v>
          </cell>
          <cell r="H36">
            <v>-7760.56</v>
          </cell>
          <cell r="I36">
            <v>-1714.08</v>
          </cell>
        </row>
        <row r="37">
          <cell r="A37">
            <v>23557</v>
          </cell>
          <cell r="B37" t="str">
            <v>HUNTLEY___63</v>
          </cell>
          <cell r="C37">
            <v>-7045.05</v>
          </cell>
          <cell r="D37">
            <v>-947.2</v>
          </cell>
          <cell r="E37">
            <v>-2764.13</v>
          </cell>
          <cell r="F37">
            <v>-1753.39</v>
          </cell>
          <cell r="G37">
            <v>-1471.78</v>
          </cell>
          <cell r="H37">
            <v>-275.66</v>
          </cell>
          <cell r="I37">
            <v>167.11</v>
          </cell>
        </row>
        <row r="38">
          <cell r="A38">
            <v>23558</v>
          </cell>
          <cell r="B38" t="str">
            <v>HUNTLEY___64</v>
          </cell>
          <cell r="C38">
            <v>-7045.05</v>
          </cell>
          <cell r="D38">
            <v>-947.2</v>
          </cell>
          <cell r="E38">
            <v>-2764.13</v>
          </cell>
          <cell r="F38">
            <v>-1753.39</v>
          </cell>
          <cell r="G38">
            <v>-1471.78</v>
          </cell>
          <cell r="H38">
            <v>-275.66</v>
          </cell>
          <cell r="I38">
            <v>167.11</v>
          </cell>
        </row>
        <row r="39">
          <cell r="A39">
            <v>23559</v>
          </cell>
          <cell r="B39" t="str">
            <v>HUNTLEY___65</v>
          </cell>
          <cell r="C39">
            <v>-7045.05</v>
          </cell>
          <cell r="D39">
            <v>-947.2</v>
          </cell>
          <cell r="E39">
            <v>-2764.13</v>
          </cell>
          <cell r="F39">
            <v>-1753.39</v>
          </cell>
          <cell r="G39">
            <v>-1471.78</v>
          </cell>
          <cell r="H39">
            <v>-275.66</v>
          </cell>
          <cell r="I39">
            <v>167.11</v>
          </cell>
        </row>
        <row r="40">
          <cell r="A40">
            <v>23560</v>
          </cell>
          <cell r="B40" t="str">
            <v>HUNTLEY___66</v>
          </cell>
          <cell r="C40">
            <v>-7045.05</v>
          </cell>
          <cell r="D40">
            <v>-947.2</v>
          </cell>
          <cell r="E40">
            <v>-2764.13</v>
          </cell>
          <cell r="F40">
            <v>-1753.39</v>
          </cell>
          <cell r="G40">
            <v>-1471.78</v>
          </cell>
          <cell r="H40">
            <v>-275.66</v>
          </cell>
          <cell r="I40">
            <v>167.11</v>
          </cell>
        </row>
        <row r="41">
          <cell r="A41">
            <v>23561</v>
          </cell>
          <cell r="B41" t="str">
            <v>HUNTLEY___67</v>
          </cell>
          <cell r="C41">
            <v>-6310.73</v>
          </cell>
          <cell r="D41">
            <v>-958.84</v>
          </cell>
          <cell r="E41">
            <v>-3384.76</v>
          </cell>
          <cell r="F41">
            <v>-1250.74</v>
          </cell>
          <cell r="G41">
            <v>-611.59</v>
          </cell>
          <cell r="H41">
            <v>-275.65</v>
          </cell>
          <cell r="I41">
            <v>170.85</v>
          </cell>
        </row>
        <row r="42">
          <cell r="A42">
            <v>23562</v>
          </cell>
          <cell r="B42" t="str">
            <v>HUNTLEY___68</v>
          </cell>
          <cell r="C42">
            <v>-6310.73</v>
          </cell>
          <cell r="D42">
            <v>-958.84</v>
          </cell>
          <cell r="E42">
            <v>-3384.76</v>
          </cell>
          <cell r="F42">
            <v>-1250.74</v>
          </cell>
          <cell r="G42">
            <v>-611.59</v>
          </cell>
          <cell r="H42">
            <v>-275.65</v>
          </cell>
          <cell r="I42">
            <v>170.85</v>
          </cell>
        </row>
        <row r="43">
          <cell r="A43">
            <v>23563</v>
          </cell>
          <cell r="B43" t="str">
            <v>DUNKIRK___1</v>
          </cell>
          <cell r="C43">
            <v>-10205.47</v>
          </cell>
          <cell r="D43">
            <v>-1063.84</v>
          </cell>
          <cell r="E43">
            <v>-3591.63</v>
          </cell>
          <cell r="F43">
            <v>-2796.2</v>
          </cell>
          <cell r="G43">
            <v>-2558.71</v>
          </cell>
          <cell r="H43">
            <v>-323.14</v>
          </cell>
          <cell r="I43">
            <v>128.05</v>
          </cell>
        </row>
        <row r="44">
          <cell r="A44">
            <v>23564</v>
          </cell>
          <cell r="B44" t="str">
            <v>DUNKIRK___2</v>
          </cell>
          <cell r="C44">
            <v>-10205.47</v>
          </cell>
          <cell r="D44">
            <v>-1063.84</v>
          </cell>
          <cell r="E44">
            <v>-3591.63</v>
          </cell>
          <cell r="F44">
            <v>-2796.2</v>
          </cell>
          <cell r="G44">
            <v>-2558.71</v>
          </cell>
          <cell r="H44">
            <v>-323.14</v>
          </cell>
          <cell r="I44">
            <v>128.05</v>
          </cell>
        </row>
        <row r="45">
          <cell r="A45">
            <v>23565</v>
          </cell>
          <cell r="B45" t="str">
            <v>DUNKIRK___3</v>
          </cell>
          <cell r="C45">
            <v>-10200.82</v>
          </cell>
          <cell r="D45">
            <v>-1075.33</v>
          </cell>
          <cell r="E45">
            <v>-3641.44</v>
          </cell>
          <cell r="F45">
            <v>-2845.51</v>
          </cell>
          <cell r="G45">
            <v>-2439.92</v>
          </cell>
          <cell r="H45">
            <v>-324.76</v>
          </cell>
          <cell r="I45">
            <v>126.14</v>
          </cell>
        </row>
        <row r="46">
          <cell r="A46">
            <v>23566</v>
          </cell>
          <cell r="B46" t="str">
            <v>DUNKIRK___4</v>
          </cell>
          <cell r="C46">
            <v>-10200.82</v>
          </cell>
          <cell r="D46">
            <v>-1075.33</v>
          </cell>
          <cell r="E46">
            <v>-3641.44</v>
          </cell>
          <cell r="F46">
            <v>-2845.51</v>
          </cell>
          <cell r="G46">
            <v>-2439.92</v>
          </cell>
          <cell r="H46">
            <v>-324.76</v>
          </cell>
          <cell r="I46">
            <v>126.14</v>
          </cell>
        </row>
        <row r="47">
          <cell r="A47">
            <v>23567</v>
          </cell>
          <cell r="B47" t="str">
            <v>INDECK___ILION</v>
          </cell>
          <cell r="C47">
            <v>554.31</v>
          </cell>
          <cell r="D47">
            <v>145.48</v>
          </cell>
          <cell r="E47">
            <v>174.65</v>
          </cell>
          <cell r="F47">
            <v>11.75</v>
          </cell>
          <cell r="G47">
            <v>230.65</v>
          </cell>
          <cell r="H47">
            <v>-12.77</v>
          </cell>
          <cell r="I47">
            <v>4.55</v>
          </cell>
        </row>
        <row r="48">
          <cell r="A48">
            <v>23571</v>
          </cell>
          <cell r="B48" t="str">
            <v>ALBANY___1</v>
          </cell>
          <cell r="C48">
            <v>-59341.93</v>
          </cell>
          <cell r="D48">
            <v>-8023.89</v>
          </cell>
          <cell r="E48">
            <v>-22431.41</v>
          </cell>
          <cell r="F48">
            <v>-13397.54</v>
          </cell>
          <cell r="G48">
            <v>-12032.11</v>
          </cell>
          <cell r="H48">
            <v>-2764.73</v>
          </cell>
          <cell r="I48">
            <v>-692.25</v>
          </cell>
        </row>
        <row r="49">
          <cell r="A49">
            <v>23572</v>
          </cell>
          <cell r="B49" t="str">
            <v>ALBANY___2</v>
          </cell>
          <cell r="C49">
            <v>-59341.93</v>
          </cell>
          <cell r="D49">
            <v>-8023.89</v>
          </cell>
          <cell r="E49">
            <v>-22431.41</v>
          </cell>
          <cell r="F49">
            <v>-13397.54</v>
          </cell>
          <cell r="G49">
            <v>-12032.11</v>
          </cell>
          <cell r="H49">
            <v>-2764.73</v>
          </cell>
          <cell r="I49">
            <v>-692.25</v>
          </cell>
        </row>
        <row r="50">
          <cell r="A50">
            <v>23573</v>
          </cell>
          <cell r="B50" t="str">
            <v>ALBANY___3</v>
          </cell>
          <cell r="C50">
            <v>-59341.93</v>
          </cell>
          <cell r="D50">
            <v>-8023.89</v>
          </cell>
          <cell r="E50">
            <v>-22431.41</v>
          </cell>
          <cell r="F50">
            <v>-13397.54</v>
          </cell>
          <cell r="G50">
            <v>-12032.11</v>
          </cell>
          <cell r="H50">
            <v>-2764.73</v>
          </cell>
          <cell r="I50">
            <v>-692.25</v>
          </cell>
        </row>
        <row r="51">
          <cell r="A51">
            <v>23574</v>
          </cell>
          <cell r="B51" t="str">
            <v>ALBANY___4</v>
          </cell>
          <cell r="C51">
            <v>-59341.93</v>
          </cell>
          <cell r="D51">
            <v>-8023.89</v>
          </cell>
          <cell r="E51">
            <v>-22431.41</v>
          </cell>
          <cell r="F51">
            <v>-13397.54</v>
          </cell>
          <cell r="G51">
            <v>-12032.11</v>
          </cell>
          <cell r="H51">
            <v>-2764.73</v>
          </cell>
          <cell r="I51">
            <v>-692.25</v>
          </cell>
        </row>
        <row r="52">
          <cell r="A52">
            <v>23575</v>
          </cell>
          <cell r="B52" t="str">
            <v>NINE_MILE_1</v>
          </cell>
          <cell r="C52">
            <v>6028.58</v>
          </cell>
          <cell r="D52">
            <v>670.95</v>
          </cell>
          <cell r="E52">
            <v>-1025.72</v>
          </cell>
          <cell r="F52">
            <v>3909.83</v>
          </cell>
          <cell r="G52">
            <v>812.04</v>
          </cell>
          <cell r="H52">
            <v>-112.93</v>
          </cell>
          <cell r="I52">
            <v>1774.41</v>
          </cell>
        </row>
        <row r="53">
          <cell r="A53">
            <v>23579</v>
          </cell>
          <cell r="B53" t="str">
            <v>GOUDEY___7</v>
          </cell>
          <cell r="C53">
            <v>-16993.6</v>
          </cell>
          <cell r="D53">
            <v>-2005.03</v>
          </cell>
          <cell r="E53">
            <v>-5461.28</v>
          </cell>
          <cell r="F53">
            <v>-4207.46</v>
          </cell>
          <cell r="G53">
            <v>-4615.31</v>
          </cell>
          <cell r="H53">
            <v>-623.87</v>
          </cell>
          <cell r="I53">
            <v>-80.65</v>
          </cell>
        </row>
        <row r="54">
          <cell r="A54">
            <v>23580</v>
          </cell>
          <cell r="B54" t="str">
            <v>GOUDEY___8</v>
          </cell>
          <cell r="C54">
            <v>-16993.6</v>
          </cell>
          <cell r="D54">
            <v>-2005.03</v>
          </cell>
          <cell r="E54">
            <v>-5461.28</v>
          </cell>
          <cell r="F54">
            <v>-4207.46</v>
          </cell>
          <cell r="G54">
            <v>-4615.31</v>
          </cell>
          <cell r="H54">
            <v>-623.87</v>
          </cell>
          <cell r="I54">
            <v>-80.65</v>
          </cell>
        </row>
        <row r="55">
          <cell r="A55">
            <v>23582</v>
          </cell>
          <cell r="B55" t="str">
            <v>GREENIDGE___3</v>
          </cell>
          <cell r="C55">
            <v>-10073.99</v>
          </cell>
          <cell r="D55">
            <v>-1224.53</v>
          </cell>
          <cell r="E55">
            <v>-3323.34</v>
          </cell>
          <cell r="F55">
            <v>-2588.83</v>
          </cell>
          <cell r="G55">
            <v>-2643.9</v>
          </cell>
          <cell r="H55">
            <v>-336.89</v>
          </cell>
          <cell r="I55">
            <v>43.5</v>
          </cell>
        </row>
        <row r="56">
          <cell r="A56">
            <v>23583</v>
          </cell>
          <cell r="B56" t="str">
            <v>GREENIDGE___4</v>
          </cell>
          <cell r="C56">
            <v>-10073.99</v>
          </cell>
          <cell r="D56">
            <v>-1224.53</v>
          </cell>
          <cell r="E56">
            <v>-3323.34</v>
          </cell>
          <cell r="F56">
            <v>-2588.83</v>
          </cell>
          <cell r="G56">
            <v>-2643.9</v>
          </cell>
          <cell r="H56">
            <v>-336.89</v>
          </cell>
          <cell r="I56">
            <v>43.5</v>
          </cell>
        </row>
        <row r="57">
          <cell r="A57">
            <v>23584</v>
          </cell>
          <cell r="B57" t="str">
            <v>MILLIKEN___1</v>
          </cell>
          <cell r="C57">
            <v>-9076.89999999999</v>
          </cell>
          <cell r="D57">
            <v>-1135.16</v>
          </cell>
          <cell r="E57">
            <v>-2907.31</v>
          </cell>
          <cell r="F57">
            <v>-2543.23</v>
          </cell>
          <cell r="G57">
            <v>-2175.82</v>
          </cell>
          <cell r="H57">
            <v>-295.96</v>
          </cell>
          <cell r="I57">
            <v>-19.42</v>
          </cell>
        </row>
        <row r="58">
          <cell r="A58">
            <v>23585</v>
          </cell>
          <cell r="B58" t="str">
            <v>MILLIKEN___2</v>
          </cell>
          <cell r="C58">
            <v>-9076.89999999999</v>
          </cell>
          <cell r="D58">
            <v>-1135.16</v>
          </cell>
          <cell r="E58">
            <v>-2907.31</v>
          </cell>
          <cell r="F58">
            <v>-2543.23</v>
          </cell>
          <cell r="G58">
            <v>-2175.82</v>
          </cell>
          <cell r="H58">
            <v>-295.96</v>
          </cell>
          <cell r="I58">
            <v>-19.42</v>
          </cell>
        </row>
        <row r="59">
          <cell r="A59">
            <v>23586</v>
          </cell>
          <cell r="B59" t="str">
            <v>DANSKAMMER___1</v>
          </cell>
          <cell r="C59">
            <v>-57467.25</v>
          </cell>
          <cell r="D59">
            <v>-6936.96</v>
          </cell>
          <cell r="E59">
            <v>-20706.29</v>
          </cell>
          <cell r="F59">
            <v>-12967.16</v>
          </cell>
          <cell r="G59">
            <v>-13621.51</v>
          </cell>
          <cell r="H59">
            <v>-2757.74</v>
          </cell>
          <cell r="I59">
            <v>-477.59</v>
          </cell>
        </row>
        <row r="60">
          <cell r="A60">
            <v>23587</v>
          </cell>
          <cell r="B60" t="str">
            <v>ROSETON___1</v>
          </cell>
          <cell r="C60">
            <v>-56971.14</v>
          </cell>
          <cell r="D60">
            <v>-6766.3</v>
          </cell>
          <cell r="E60">
            <v>-20363.99</v>
          </cell>
          <cell r="F60">
            <v>-12852.14</v>
          </cell>
          <cell r="G60">
            <v>-13716.09</v>
          </cell>
          <cell r="H60">
            <v>-2768.54</v>
          </cell>
          <cell r="I60">
            <v>-504.08</v>
          </cell>
        </row>
        <row r="61">
          <cell r="A61">
            <v>23588</v>
          </cell>
          <cell r="B61" t="str">
            <v>ROSETON___2</v>
          </cell>
          <cell r="C61">
            <v>-56769.43</v>
          </cell>
          <cell r="D61">
            <v>-6766.3</v>
          </cell>
          <cell r="E61">
            <v>-20162.28</v>
          </cell>
          <cell r="F61">
            <v>-12852.14</v>
          </cell>
          <cell r="G61">
            <v>-13716.09</v>
          </cell>
          <cell r="H61">
            <v>-2768.54</v>
          </cell>
          <cell r="I61">
            <v>-504.08</v>
          </cell>
        </row>
        <row r="62">
          <cell r="A62">
            <v>23589</v>
          </cell>
          <cell r="B62" t="str">
            <v>DANSKAMMER___2</v>
          </cell>
          <cell r="C62">
            <v>-57467.25</v>
          </cell>
          <cell r="D62">
            <v>-6936.96</v>
          </cell>
          <cell r="E62">
            <v>-20706.29</v>
          </cell>
          <cell r="F62">
            <v>-12967.16</v>
          </cell>
          <cell r="G62">
            <v>-13621.51</v>
          </cell>
          <cell r="H62">
            <v>-2757.74</v>
          </cell>
          <cell r="I62">
            <v>-477.59</v>
          </cell>
        </row>
        <row r="63">
          <cell r="A63">
            <v>23590</v>
          </cell>
          <cell r="B63" t="str">
            <v>DANSKAMMER___3</v>
          </cell>
          <cell r="C63">
            <v>-57467.25</v>
          </cell>
          <cell r="D63">
            <v>-6936.96</v>
          </cell>
          <cell r="E63">
            <v>-20706.29</v>
          </cell>
          <cell r="F63">
            <v>-12967.16</v>
          </cell>
          <cell r="G63">
            <v>-13621.51</v>
          </cell>
          <cell r="H63">
            <v>-2757.74</v>
          </cell>
          <cell r="I63">
            <v>-477.59</v>
          </cell>
        </row>
        <row r="64">
          <cell r="A64">
            <v>23591</v>
          </cell>
          <cell r="B64" t="str">
            <v>DANSKAMMER___4</v>
          </cell>
          <cell r="C64">
            <v>-57467.25</v>
          </cell>
          <cell r="D64">
            <v>-6936.96</v>
          </cell>
          <cell r="E64">
            <v>-20706.29</v>
          </cell>
          <cell r="F64">
            <v>-12967.16</v>
          </cell>
          <cell r="G64">
            <v>-13621.51</v>
          </cell>
          <cell r="H64">
            <v>-2757.74</v>
          </cell>
          <cell r="I64">
            <v>-477.59</v>
          </cell>
        </row>
        <row r="65">
          <cell r="A65">
            <v>23592</v>
          </cell>
          <cell r="B65" t="str">
            <v>DANSKAMMER___DIESEL</v>
          </cell>
          <cell r="C65">
            <v>-57467.25</v>
          </cell>
          <cell r="D65">
            <v>-6936.96</v>
          </cell>
          <cell r="E65">
            <v>-20706.29</v>
          </cell>
          <cell r="F65">
            <v>-12967.16</v>
          </cell>
          <cell r="G65">
            <v>-13621.51</v>
          </cell>
          <cell r="H65">
            <v>-2757.74</v>
          </cell>
          <cell r="I65">
            <v>-477.59</v>
          </cell>
        </row>
        <row r="66">
          <cell r="A66">
            <v>23593</v>
          </cell>
          <cell r="B66" t="str">
            <v>LOVETT___5</v>
          </cell>
          <cell r="C66">
            <v>-54479.8900000001</v>
          </cell>
          <cell r="D66">
            <v>-6622.53</v>
          </cell>
          <cell r="E66">
            <v>-20085.01</v>
          </cell>
          <cell r="F66">
            <v>-12683.36</v>
          </cell>
          <cell r="G66">
            <v>-13906.63</v>
          </cell>
          <cell r="H66">
            <v>-2244.66</v>
          </cell>
          <cell r="I66">
            <v>1062.3</v>
          </cell>
        </row>
        <row r="67">
          <cell r="A67">
            <v>23595</v>
          </cell>
          <cell r="B67" t="str">
            <v>BOWLINE___2</v>
          </cell>
          <cell r="C67">
            <v>-54552.49</v>
          </cell>
          <cell r="D67">
            <v>-6640.43</v>
          </cell>
          <cell r="E67">
            <v>-20153.04</v>
          </cell>
          <cell r="F67">
            <v>-12724.64</v>
          </cell>
          <cell r="G67">
            <v>-13965.11</v>
          </cell>
          <cell r="H67">
            <v>-2227.69</v>
          </cell>
          <cell r="I67">
            <v>1158.42</v>
          </cell>
        </row>
        <row r="68">
          <cell r="A68">
            <v>23598</v>
          </cell>
          <cell r="B68" t="str">
            <v>FITZPATRICK____</v>
          </cell>
          <cell r="C68">
            <v>6345.95</v>
          </cell>
          <cell r="D68">
            <v>708.58</v>
          </cell>
          <cell r="E68">
            <v>-991.28</v>
          </cell>
          <cell r="F68">
            <v>4038.13</v>
          </cell>
          <cell r="G68">
            <v>845.04</v>
          </cell>
          <cell r="H68">
            <v>-109.02</v>
          </cell>
          <cell r="I68">
            <v>1854.5</v>
          </cell>
        </row>
        <row r="69">
          <cell r="A69">
            <v>23599</v>
          </cell>
          <cell r="B69" t="str">
            <v>GILBOA____</v>
          </cell>
          <cell r="C69">
            <v>-46763.9</v>
          </cell>
          <cell r="D69">
            <v>-5982.33</v>
          </cell>
          <cell r="E69">
            <v>-17276.26</v>
          </cell>
          <cell r="F69">
            <v>-10922.63</v>
          </cell>
          <cell r="G69">
            <v>-10715.5</v>
          </cell>
          <cell r="H69">
            <v>-1344.28</v>
          </cell>
          <cell r="I69">
            <v>-522.9</v>
          </cell>
        </row>
        <row r="70">
          <cell r="A70">
            <v>23600</v>
          </cell>
          <cell r="B70" t="str">
            <v>ST LAWRENCE____</v>
          </cell>
          <cell r="C70">
            <v>4572</v>
          </cell>
          <cell r="D70">
            <v>1019.44</v>
          </cell>
          <cell r="E70">
            <v>503.91</v>
          </cell>
          <cell r="F70">
            <v>1557.01</v>
          </cell>
          <cell r="G70">
            <v>317.38</v>
          </cell>
          <cell r="H70">
            <v>1134.22</v>
          </cell>
          <cell r="I70">
            <v>40.04</v>
          </cell>
        </row>
        <row r="71">
          <cell r="A71">
            <v>23601</v>
          </cell>
          <cell r="B71" t="str">
            <v>WADING RIVER_IC_3</v>
          </cell>
          <cell r="C71">
            <v>-84268.9</v>
          </cell>
          <cell r="D71">
            <v>-12873.42</v>
          </cell>
          <cell r="E71">
            <v>-24803.82</v>
          </cell>
          <cell r="F71">
            <v>-17807.22</v>
          </cell>
          <cell r="G71">
            <v>-19309.18</v>
          </cell>
          <cell r="H71">
            <v>-7760.98</v>
          </cell>
          <cell r="I71">
            <v>-1714.28</v>
          </cell>
        </row>
        <row r="72">
          <cell r="A72">
            <v>23603</v>
          </cell>
          <cell r="B72" t="str">
            <v>GINNA____</v>
          </cell>
          <cell r="C72">
            <v>-4666.88</v>
          </cell>
          <cell r="D72">
            <v>-713.75</v>
          </cell>
          <cell r="E72">
            <v>-1889.84</v>
          </cell>
          <cell r="F72">
            <v>-1220.89</v>
          </cell>
          <cell r="G72">
            <v>-827.54</v>
          </cell>
          <cell r="H72">
            <v>-216.5</v>
          </cell>
          <cell r="I72">
            <v>201.64</v>
          </cell>
        </row>
        <row r="73">
          <cell r="A73">
            <v>23604</v>
          </cell>
          <cell r="B73" t="str">
            <v>STATION 5_MISC_HYD</v>
          </cell>
          <cell r="C73">
            <v>-4714.05</v>
          </cell>
          <cell r="D73">
            <v>-719.42</v>
          </cell>
          <cell r="E73">
            <v>-1914.54</v>
          </cell>
          <cell r="F73">
            <v>-1232.85</v>
          </cell>
          <cell r="G73">
            <v>-825.64</v>
          </cell>
          <cell r="H73">
            <v>-218.97</v>
          </cell>
          <cell r="I73">
            <v>197.37</v>
          </cell>
        </row>
        <row r="74">
          <cell r="A74">
            <v>23606</v>
          </cell>
          <cell r="B74" t="str">
            <v>OSWEGO___5</v>
          </cell>
          <cell r="C74">
            <v>-9026.05</v>
          </cell>
          <cell r="D74">
            <v>-1221.34</v>
          </cell>
          <cell r="E74">
            <v>-1179.08</v>
          </cell>
          <cell r="F74">
            <v>-4324.74</v>
          </cell>
          <cell r="G74">
            <v>-1413.75</v>
          </cell>
          <cell r="H74">
            <v>-135.14</v>
          </cell>
          <cell r="I74">
            <v>-752</v>
          </cell>
        </row>
        <row r="75">
          <cell r="A75">
            <v>23607</v>
          </cell>
          <cell r="B75" t="str">
            <v>GRAHMSVILLE___HY</v>
          </cell>
          <cell r="C75">
            <v>-46642.43</v>
          </cell>
          <cell r="D75">
            <v>-5492.92</v>
          </cell>
          <cell r="E75">
            <v>-17029.2</v>
          </cell>
          <cell r="F75">
            <v>-10345.45</v>
          </cell>
          <cell r="G75">
            <v>-11378.89</v>
          </cell>
          <cell r="H75">
            <v>-2180.28</v>
          </cell>
          <cell r="I75">
            <v>-215.69</v>
          </cell>
        </row>
        <row r="76">
          <cell r="A76">
            <v>23608</v>
          </cell>
          <cell r="B76" t="str">
            <v>NEVERSINK___HYD</v>
          </cell>
          <cell r="C76">
            <v>-46501.91</v>
          </cell>
          <cell r="D76">
            <v>-5482.6</v>
          </cell>
          <cell r="E76">
            <v>-16976.33</v>
          </cell>
          <cell r="F76">
            <v>-10317.98</v>
          </cell>
          <cell r="G76">
            <v>-11343.58</v>
          </cell>
          <cell r="H76">
            <v>-2168.25</v>
          </cell>
          <cell r="I76">
            <v>-213.17</v>
          </cell>
        </row>
        <row r="77">
          <cell r="A77">
            <v>23609</v>
          </cell>
          <cell r="B77" t="str">
            <v>STURGEON_POOL_HYD</v>
          </cell>
          <cell r="C77">
            <v>-56416.85</v>
          </cell>
          <cell r="D77">
            <v>-6872.69</v>
          </cell>
          <cell r="E77">
            <v>-20231.16</v>
          </cell>
          <cell r="F77">
            <v>-12764.25</v>
          </cell>
          <cell r="G77">
            <v>-13327.56</v>
          </cell>
          <cell r="H77">
            <v>-2749.69</v>
          </cell>
          <cell r="I77">
            <v>-471.5</v>
          </cell>
        </row>
        <row r="78">
          <cell r="A78">
            <v>23610</v>
          </cell>
          <cell r="B78" t="str">
            <v>DASHVILLE___HYD</v>
          </cell>
          <cell r="C78">
            <v>-56779.28</v>
          </cell>
          <cell r="D78">
            <v>-6925.39</v>
          </cell>
          <cell r="E78">
            <v>-20377.1</v>
          </cell>
          <cell r="F78">
            <v>-12854.48</v>
          </cell>
          <cell r="G78">
            <v>-13394.31</v>
          </cell>
          <cell r="H78">
            <v>-2756.43</v>
          </cell>
          <cell r="I78">
            <v>-471.57</v>
          </cell>
        </row>
        <row r="79">
          <cell r="A79">
            <v>23611</v>
          </cell>
          <cell r="B79" t="str">
            <v>COXSACKIE___GT</v>
          </cell>
          <cell r="C79">
            <v>-58053.44</v>
          </cell>
          <cell r="D79">
            <v>-7349.83</v>
          </cell>
          <cell r="E79">
            <v>-21173.45</v>
          </cell>
          <cell r="F79">
            <v>-13142.88</v>
          </cell>
          <cell r="G79">
            <v>-13018.31</v>
          </cell>
          <cell r="H79">
            <v>-2788.18</v>
          </cell>
          <cell r="I79">
            <v>-580.79</v>
          </cell>
        </row>
        <row r="80">
          <cell r="A80">
            <v>23612</v>
          </cell>
          <cell r="B80" t="str">
            <v>SOUTH CAIRO___GT</v>
          </cell>
          <cell r="C80">
            <v>-58053.44</v>
          </cell>
          <cell r="D80">
            <v>-7349.83</v>
          </cell>
          <cell r="E80">
            <v>-21173.45</v>
          </cell>
          <cell r="F80">
            <v>-13142.88</v>
          </cell>
          <cell r="G80">
            <v>-13018.31</v>
          </cell>
          <cell r="H80">
            <v>-2788.18</v>
          </cell>
          <cell r="I80">
            <v>-580.79</v>
          </cell>
        </row>
        <row r="81">
          <cell r="A81">
            <v>23613</v>
          </cell>
          <cell r="B81" t="str">
            <v>OSWEGO___6</v>
          </cell>
          <cell r="C81">
            <v>-9026.05</v>
          </cell>
          <cell r="D81">
            <v>-1221.34</v>
          </cell>
          <cell r="E81">
            <v>-1179.08</v>
          </cell>
          <cell r="F81">
            <v>-4324.74</v>
          </cell>
          <cell r="G81">
            <v>-1413.75</v>
          </cell>
          <cell r="H81">
            <v>-135.14</v>
          </cell>
          <cell r="I81">
            <v>-752</v>
          </cell>
        </row>
        <row r="82">
          <cell r="A82">
            <v>23614</v>
          </cell>
          <cell r="B82" t="str">
            <v>GLENWOOD___5</v>
          </cell>
          <cell r="C82">
            <v>-85803.72</v>
          </cell>
          <cell r="D82">
            <v>-12911.84</v>
          </cell>
          <cell r="E82">
            <v>-25251.85</v>
          </cell>
          <cell r="F82">
            <v>-17944.01</v>
          </cell>
          <cell r="G82">
            <v>-19601.63</v>
          </cell>
          <cell r="H82">
            <v>-8010.99</v>
          </cell>
          <cell r="I82">
            <v>-2083.4</v>
          </cell>
        </row>
        <row r="83">
          <cell r="A83">
            <v>23616</v>
          </cell>
          <cell r="B83" t="str">
            <v>PORT_JEFF_4</v>
          </cell>
          <cell r="C83">
            <v>-84268.76</v>
          </cell>
          <cell r="D83">
            <v>-12873.42</v>
          </cell>
          <cell r="E83">
            <v>-24804.3</v>
          </cell>
          <cell r="F83">
            <v>-17807.22</v>
          </cell>
          <cell r="G83">
            <v>-19309.17</v>
          </cell>
          <cell r="H83">
            <v>-7760.56</v>
          </cell>
          <cell r="I83">
            <v>-1714.09</v>
          </cell>
        </row>
        <row r="84">
          <cell r="A84">
            <v>23617</v>
          </cell>
          <cell r="B84" t="str">
            <v>GOWANUS_GT 2_GRP</v>
          </cell>
          <cell r="C84">
            <v>-51470.63</v>
          </cell>
          <cell r="D84">
            <v>0</v>
          </cell>
          <cell r="E84">
            <v>-13464.95</v>
          </cell>
          <cell r="F84">
            <v>-14232.99</v>
          </cell>
          <cell r="G84">
            <v>-17387.62</v>
          </cell>
          <cell r="H84">
            <v>-5168.09</v>
          </cell>
          <cell r="I84">
            <v>-1216.98</v>
          </cell>
        </row>
        <row r="85">
          <cell r="A85">
            <v>23618</v>
          </cell>
          <cell r="B85" t="str">
            <v>GOWANUS_GT 3_GRP</v>
          </cell>
          <cell r="C85">
            <v>-51470.63</v>
          </cell>
          <cell r="D85">
            <v>0</v>
          </cell>
          <cell r="E85">
            <v>-13464.95</v>
          </cell>
          <cell r="F85">
            <v>-14232.99</v>
          </cell>
          <cell r="G85">
            <v>-17387.62</v>
          </cell>
          <cell r="H85">
            <v>-5168.09</v>
          </cell>
          <cell r="I85">
            <v>-1216.98</v>
          </cell>
        </row>
        <row r="86">
          <cell r="A86">
            <v>23619</v>
          </cell>
          <cell r="B86" t="str">
            <v>BEEBEE_GT_13</v>
          </cell>
          <cell r="C86">
            <v>-4727.9</v>
          </cell>
          <cell r="D86">
            <v>-723.5</v>
          </cell>
          <cell r="E86">
            <v>-1919.63</v>
          </cell>
          <cell r="F86">
            <v>-1233.54</v>
          </cell>
          <cell r="G86">
            <v>-829.73</v>
          </cell>
          <cell r="H86">
            <v>-218.87</v>
          </cell>
          <cell r="I86">
            <v>197.37</v>
          </cell>
        </row>
        <row r="87">
          <cell r="A87">
            <v>23620</v>
          </cell>
          <cell r="B87" t="str">
            <v>HUDAV+59+74_TH_GRP</v>
          </cell>
          <cell r="C87">
            <v>-44378.53</v>
          </cell>
          <cell r="D87">
            <v>0</v>
          </cell>
          <cell r="E87">
            <v>-12978.64</v>
          </cell>
          <cell r="F87">
            <v>-13033.08</v>
          </cell>
          <cell r="G87">
            <v>-14253.35</v>
          </cell>
          <cell r="H87">
            <v>-3030.23</v>
          </cell>
          <cell r="I87">
            <v>-1083.23</v>
          </cell>
        </row>
        <row r="88">
          <cell r="A88">
            <v>23621</v>
          </cell>
          <cell r="B88" t="str">
            <v>HICKLING___1</v>
          </cell>
          <cell r="C88">
            <v>-13693.33</v>
          </cell>
          <cell r="D88">
            <v>-1583.65</v>
          </cell>
          <cell r="E88">
            <v>-4379.66</v>
          </cell>
          <cell r="F88">
            <v>-3413.67</v>
          </cell>
          <cell r="G88">
            <v>-3867.25</v>
          </cell>
          <cell r="H88">
            <v>-432.84</v>
          </cell>
          <cell r="I88">
            <v>-16.26</v>
          </cell>
        </row>
        <row r="89">
          <cell r="A89">
            <v>23622</v>
          </cell>
          <cell r="B89" t="str">
            <v>HICKLING___2</v>
          </cell>
          <cell r="C89">
            <v>-13693.33</v>
          </cell>
          <cell r="D89">
            <v>-1583.65</v>
          </cell>
          <cell r="E89">
            <v>-4379.66</v>
          </cell>
          <cell r="F89">
            <v>-3413.67</v>
          </cell>
          <cell r="G89">
            <v>-3867.25</v>
          </cell>
          <cell r="H89">
            <v>-432.84</v>
          </cell>
          <cell r="I89">
            <v>-16.26</v>
          </cell>
        </row>
        <row r="90">
          <cell r="A90">
            <v>23625</v>
          </cell>
          <cell r="B90" t="str">
            <v>JENNISON___1</v>
          </cell>
          <cell r="C90">
            <v>-17810.32</v>
          </cell>
          <cell r="D90">
            <v>-2184.34</v>
          </cell>
          <cell r="E90">
            <v>-5940.51</v>
          </cell>
          <cell r="F90">
            <v>-4370.07</v>
          </cell>
          <cell r="G90">
            <v>-4629.12</v>
          </cell>
          <cell r="H90">
            <v>-577.66</v>
          </cell>
          <cell r="I90">
            <v>-108.62</v>
          </cell>
        </row>
        <row r="91">
          <cell r="A91">
            <v>23626</v>
          </cell>
          <cell r="B91" t="str">
            <v>JENNISON___2</v>
          </cell>
          <cell r="C91">
            <v>-17810.32</v>
          </cell>
          <cell r="D91">
            <v>-2184.34</v>
          </cell>
          <cell r="E91">
            <v>-5940.51</v>
          </cell>
          <cell r="F91">
            <v>-4370.07</v>
          </cell>
          <cell r="G91">
            <v>-4629.12</v>
          </cell>
          <cell r="H91">
            <v>-577.66</v>
          </cell>
          <cell r="I91">
            <v>-108.62</v>
          </cell>
        </row>
        <row r="92">
          <cell r="A92">
            <v>23627</v>
          </cell>
          <cell r="B92" t="str">
            <v>NEG CENTRAL___SENECA</v>
          </cell>
          <cell r="C92">
            <v>-6832.36</v>
          </cell>
          <cell r="D92">
            <v>-935.85</v>
          </cell>
          <cell r="E92">
            <v>-2375.79</v>
          </cell>
          <cell r="F92">
            <v>-1776.9</v>
          </cell>
          <cell r="G92">
            <v>-1573.68</v>
          </cell>
          <cell r="H92">
            <v>-256.05</v>
          </cell>
          <cell r="I92">
            <v>85.91</v>
          </cell>
        </row>
        <row r="93">
          <cell r="A93">
            <v>23628</v>
          </cell>
          <cell r="B93" t="str">
            <v>NEG NORTH___PLATTSBURG</v>
          </cell>
          <cell r="C93">
            <v>6056.09</v>
          </cell>
          <cell r="D93">
            <v>1203.34</v>
          </cell>
          <cell r="E93">
            <v>1209.25</v>
          </cell>
          <cell r="F93">
            <v>1897.92</v>
          </cell>
          <cell r="G93">
            <v>596</v>
          </cell>
          <cell r="H93">
            <v>1133.75</v>
          </cell>
          <cell r="I93">
            <v>15.83</v>
          </cell>
        </row>
        <row r="94">
          <cell r="A94">
            <v>23629</v>
          </cell>
          <cell r="B94" t="str">
            <v>MILLIKEN___DIESEL</v>
          </cell>
          <cell r="C94">
            <v>-9076.89999999999</v>
          </cell>
          <cell r="D94">
            <v>-1135.16</v>
          </cell>
          <cell r="E94">
            <v>-2907.31</v>
          </cell>
          <cell r="F94">
            <v>-2543.23</v>
          </cell>
          <cell r="G94">
            <v>-2175.82</v>
          </cell>
          <cell r="H94">
            <v>-295.96</v>
          </cell>
          <cell r="I94">
            <v>-19.42</v>
          </cell>
        </row>
        <row r="95">
          <cell r="A95">
            <v>23632</v>
          </cell>
          <cell r="B95" t="str">
            <v>LOVETT___3</v>
          </cell>
          <cell r="C95">
            <v>-54474.88</v>
          </cell>
          <cell r="D95">
            <v>-6621.82</v>
          </cell>
          <cell r="E95">
            <v>-20081.85</v>
          </cell>
          <cell r="F95">
            <v>-12673.76</v>
          </cell>
          <cell r="G95">
            <v>-13906.57</v>
          </cell>
          <cell r="H95">
            <v>-2246.25</v>
          </cell>
          <cell r="I95">
            <v>1055.37</v>
          </cell>
        </row>
        <row r="96">
          <cell r="A96">
            <v>23633</v>
          </cell>
          <cell r="B96" t="str">
            <v>NM MOHAWK___NUG</v>
          </cell>
          <cell r="C96">
            <v>554.31</v>
          </cell>
          <cell r="D96">
            <v>145.48</v>
          </cell>
          <cell r="E96">
            <v>174.65</v>
          </cell>
          <cell r="F96">
            <v>11.75</v>
          </cell>
          <cell r="G96">
            <v>230.65</v>
          </cell>
          <cell r="H96">
            <v>-12.77</v>
          </cell>
          <cell r="I96">
            <v>4.55</v>
          </cell>
        </row>
        <row r="97">
          <cell r="A97">
            <v>23634</v>
          </cell>
          <cell r="B97" t="str">
            <v>NM CENTRAL___NUG</v>
          </cell>
          <cell r="C97">
            <v>-4657.17</v>
          </cell>
          <cell r="D97">
            <v>-597.67</v>
          </cell>
          <cell r="E97">
            <v>-1170.84</v>
          </cell>
          <cell r="F97">
            <v>-1905.29</v>
          </cell>
          <cell r="G97">
            <v>-797.41</v>
          </cell>
          <cell r="H97">
            <v>-45.01</v>
          </cell>
          <cell r="I97">
            <v>-140.95</v>
          </cell>
        </row>
        <row r="98">
          <cell r="A98">
            <v>23637</v>
          </cell>
          <cell r="B98" t="str">
            <v>IP CORINTH___2</v>
          </cell>
          <cell r="C98">
            <v>-23603.99</v>
          </cell>
          <cell r="D98">
            <v>0</v>
          </cell>
          <cell r="E98">
            <v>0</v>
          </cell>
          <cell r="F98">
            <v>-7200.31</v>
          </cell>
          <cell r="G98">
            <v>-12783.98</v>
          </cell>
          <cell r="H98">
            <v>-2901.56</v>
          </cell>
          <cell r="I98">
            <v>-718.14</v>
          </cell>
        </row>
        <row r="99">
          <cell r="A99">
            <v>23639</v>
          </cell>
          <cell r="B99" t="str">
            <v>HILLBURN___GT</v>
          </cell>
          <cell r="C99">
            <v>-54382.28</v>
          </cell>
          <cell r="D99">
            <v>-6600.21</v>
          </cell>
          <cell r="E99">
            <v>-19992.44</v>
          </cell>
          <cell r="F99">
            <v>-12621.27</v>
          </cell>
          <cell r="G99">
            <v>-13825.78</v>
          </cell>
          <cell r="H99">
            <v>-2271.09</v>
          </cell>
          <cell r="I99">
            <v>928.51</v>
          </cell>
        </row>
        <row r="100">
          <cell r="A100">
            <v>23640</v>
          </cell>
          <cell r="B100" t="str">
            <v>SHOEMAKER___GT</v>
          </cell>
          <cell r="C100">
            <v>-54320.72</v>
          </cell>
          <cell r="D100">
            <v>-6591.83</v>
          </cell>
          <cell r="E100">
            <v>-19909.41</v>
          </cell>
          <cell r="F100">
            <v>-12565.6</v>
          </cell>
          <cell r="G100">
            <v>-13676.99</v>
          </cell>
          <cell r="H100">
            <v>-2317.03</v>
          </cell>
          <cell r="I100">
            <v>740.14</v>
          </cell>
        </row>
        <row r="101">
          <cell r="A101">
            <v>23641</v>
          </cell>
          <cell r="B101" t="str">
            <v>MONGAUP___HYD</v>
          </cell>
          <cell r="C101">
            <v>-54320.72</v>
          </cell>
          <cell r="D101">
            <v>-6591.83</v>
          </cell>
          <cell r="E101">
            <v>-19909.41</v>
          </cell>
          <cell r="F101">
            <v>-12565.6</v>
          </cell>
          <cell r="G101">
            <v>-13676.99</v>
          </cell>
          <cell r="H101">
            <v>-2317.03</v>
          </cell>
          <cell r="I101">
            <v>740.14</v>
          </cell>
        </row>
        <row r="102">
          <cell r="A102">
            <v>23642</v>
          </cell>
          <cell r="B102" t="str">
            <v>LOVETT___4</v>
          </cell>
          <cell r="C102">
            <v>-54479.8900000001</v>
          </cell>
          <cell r="D102">
            <v>-6622.53</v>
          </cell>
          <cell r="E102">
            <v>-20085.01</v>
          </cell>
          <cell r="F102">
            <v>-12683.36</v>
          </cell>
          <cell r="G102">
            <v>-13906.63</v>
          </cell>
          <cell r="H102">
            <v>-2244.66</v>
          </cell>
          <cell r="I102">
            <v>1062.3</v>
          </cell>
        </row>
        <row r="103">
          <cell r="A103">
            <v>23643</v>
          </cell>
          <cell r="B103" t="str">
            <v>NM CAPITAL___NUG</v>
          </cell>
          <cell r="C103">
            <v>-42600.7</v>
          </cell>
          <cell r="D103">
            <v>0</v>
          </cell>
          <cell r="E103">
            <v>-13274.66</v>
          </cell>
          <cell r="F103">
            <v>-13573.48</v>
          </cell>
          <cell r="G103">
            <v>-12256.39</v>
          </cell>
          <cell r="H103">
            <v>-2794.67</v>
          </cell>
          <cell r="I103">
            <v>-701.5</v>
          </cell>
        </row>
        <row r="104">
          <cell r="A104">
            <v>23644</v>
          </cell>
          <cell r="B104" t="str">
            <v>HQ_GEN_CEDARS</v>
          </cell>
          <cell r="C104">
            <v>3992.05</v>
          </cell>
          <cell r="D104">
            <v>865.56</v>
          </cell>
          <cell r="E104">
            <v>426.29</v>
          </cell>
          <cell r="F104">
            <v>1325.62</v>
          </cell>
          <cell r="G104">
            <v>275.71</v>
          </cell>
          <cell r="H104">
            <v>1062.18</v>
          </cell>
          <cell r="I104">
            <v>36.69</v>
          </cell>
        </row>
        <row r="105">
          <cell r="A105">
            <v>23645</v>
          </cell>
          <cell r="B105" t="str">
            <v>NEG CAPITAL___MECHNVIL</v>
          </cell>
          <cell r="C105">
            <v>-60449.75</v>
          </cell>
          <cell r="D105">
            <v>-8157.64</v>
          </cell>
          <cell r="E105">
            <v>-22785.64</v>
          </cell>
          <cell r="F105">
            <v>-13649.44</v>
          </cell>
          <cell r="G105">
            <v>-12342.46</v>
          </cell>
          <cell r="H105">
            <v>-2809.58</v>
          </cell>
          <cell r="I105">
            <v>-704.99</v>
          </cell>
        </row>
        <row r="106">
          <cell r="A106">
            <v>23646</v>
          </cell>
          <cell r="B106" t="str">
            <v>RANKINE____</v>
          </cell>
          <cell r="C106">
            <v>-9633.48000000001</v>
          </cell>
          <cell r="D106">
            <v>-1008.74</v>
          </cell>
          <cell r="E106">
            <v>-3297.99</v>
          </cell>
          <cell r="F106">
            <v>-2576.49</v>
          </cell>
          <cell r="G106">
            <v>-2604.37</v>
          </cell>
          <cell r="H106">
            <v>-296.22</v>
          </cell>
          <cell r="I106">
            <v>150.33</v>
          </cell>
        </row>
        <row r="107">
          <cell r="A107">
            <v>23647</v>
          </cell>
          <cell r="B107" t="str">
            <v>HEMPSTEAD____</v>
          </cell>
          <cell r="C107">
            <v>-85460.52</v>
          </cell>
          <cell r="D107">
            <v>-12910.77</v>
          </cell>
          <cell r="E107">
            <v>-25090.8</v>
          </cell>
          <cell r="F107">
            <v>-17893</v>
          </cell>
          <cell r="G107">
            <v>-19488.21</v>
          </cell>
          <cell r="H107">
            <v>-8101.99</v>
          </cell>
          <cell r="I107">
            <v>-1975.75</v>
          </cell>
        </row>
        <row r="108">
          <cell r="A108">
            <v>23650</v>
          </cell>
          <cell r="B108" t="str">
            <v>NORTHPORT___4</v>
          </cell>
          <cell r="C108">
            <v>-81937.09</v>
          </cell>
          <cell r="D108">
            <v>-11545.36</v>
          </cell>
          <cell r="E108">
            <v>-23978.73</v>
          </cell>
          <cell r="F108">
            <v>-17802.31</v>
          </cell>
          <cell r="G108">
            <v>-19279.56</v>
          </cell>
          <cell r="H108">
            <v>-7684.62</v>
          </cell>
          <cell r="I108">
            <v>-1646.51</v>
          </cell>
        </row>
        <row r="109">
          <cell r="A109">
            <v>23651</v>
          </cell>
          <cell r="B109" t="str">
            <v>HQ_GEN_CHAT DC</v>
          </cell>
          <cell r="C109">
            <v>3719.88</v>
          </cell>
          <cell r="D109">
            <v>257.7</v>
          </cell>
          <cell r="E109">
            <v>103.08</v>
          </cell>
          <cell r="F109">
            <v>911.6</v>
          </cell>
          <cell r="G109">
            <v>572.59</v>
          </cell>
          <cell r="H109">
            <v>439.42</v>
          </cell>
          <cell r="I109">
            <v>1435.49</v>
          </cell>
        </row>
        <row r="110">
          <cell r="A110">
            <v>23652</v>
          </cell>
          <cell r="B110" t="str">
            <v>ROCHESTER_9_IC</v>
          </cell>
          <cell r="C110">
            <v>-4766.23</v>
          </cell>
          <cell r="D110">
            <v>-731.06</v>
          </cell>
          <cell r="E110">
            <v>-1935.8</v>
          </cell>
          <cell r="F110">
            <v>-1249.1</v>
          </cell>
          <cell r="G110">
            <v>-825.84</v>
          </cell>
          <cell r="H110">
            <v>-221.46</v>
          </cell>
          <cell r="I110">
            <v>197.03</v>
          </cell>
        </row>
        <row r="111">
          <cell r="A111">
            <v>23653</v>
          </cell>
          <cell r="B111" t="str">
            <v>PEEKSKILL____</v>
          </cell>
          <cell r="C111">
            <v>-58550.6</v>
          </cell>
          <cell r="D111">
            <v>-6774.18</v>
          </cell>
          <cell r="E111">
            <v>-20724.63</v>
          </cell>
          <cell r="F111">
            <v>-12935.58</v>
          </cell>
          <cell r="G111">
            <v>-14186.55</v>
          </cell>
          <cell r="H111">
            <v>-3029.24</v>
          </cell>
          <cell r="I111">
            <v>-900.42</v>
          </cell>
        </row>
        <row r="112">
          <cell r="A112">
            <v>23654</v>
          </cell>
          <cell r="B112" t="str">
            <v>ASHOKAN____</v>
          </cell>
          <cell r="C112">
            <v>-57692.82</v>
          </cell>
          <cell r="D112">
            <v>-7183.81</v>
          </cell>
          <cell r="E112">
            <v>-20824.21</v>
          </cell>
          <cell r="F112">
            <v>-13081.2</v>
          </cell>
          <cell r="G112">
            <v>-13269.36</v>
          </cell>
          <cell r="H112">
            <v>-2794.87</v>
          </cell>
          <cell r="I112">
            <v>-539.37</v>
          </cell>
        </row>
        <row r="113">
          <cell r="A113">
            <v>23655</v>
          </cell>
          <cell r="B113" t="str">
            <v>KENSICO____</v>
          </cell>
          <cell r="C113">
            <v>-59101.01</v>
          </cell>
          <cell r="D113">
            <v>-6818</v>
          </cell>
          <cell r="E113">
            <v>-20850.74</v>
          </cell>
          <cell r="F113">
            <v>-13013.2</v>
          </cell>
          <cell r="G113">
            <v>-14252.91</v>
          </cell>
          <cell r="H113">
            <v>-3037.64</v>
          </cell>
          <cell r="I113">
            <v>-1128.52</v>
          </cell>
        </row>
        <row r="114">
          <cell r="A114">
            <v>23656</v>
          </cell>
          <cell r="B114" t="str">
            <v>LIPA_MISC_IPP</v>
          </cell>
          <cell r="C114">
            <v>-84268.6199999999</v>
          </cell>
          <cell r="D114">
            <v>-12873.42</v>
          </cell>
          <cell r="E114">
            <v>-24803.82</v>
          </cell>
          <cell r="F114">
            <v>-17807.22</v>
          </cell>
          <cell r="G114">
            <v>-19309.18</v>
          </cell>
          <cell r="H114">
            <v>-7760.84</v>
          </cell>
          <cell r="I114">
            <v>-1714.14</v>
          </cell>
        </row>
        <row r="115">
          <cell r="A115">
            <v>23657</v>
          </cell>
          <cell r="B115" t="str">
            <v>HUDSON AVE_GT_5</v>
          </cell>
          <cell r="C115">
            <v>-59116.49</v>
          </cell>
          <cell r="D115">
            <v>-6825.57</v>
          </cell>
          <cell r="E115">
            <v>-20890.81</v>
          </cell>
          <cell r="F115">
            <v>-13032.13</v>
          </cell>
          <cell r="G115">
            <v>-14252.62</v>
          </cell>
          <cell r="H115">
            <v>-3030.63</v>
          </cell>
          <cell r="I115">
            <v>-1084.73</v>
          </cell>
        </row>
        <row r="116">
          <cell r="A116">
            <v>23659</v>
          </cell>
          <cell r="B116" t="str">
            <v>INDIAN POINT_GT_2</v>
          </cell>
          <cell r="C116">
            <v>-58550.6</v>
          </cell>
          <cell r="D116">
            <v>-6774.18</v>
          </cell>
          <cell r="E116">
            <v>-20724.63</v>
          </cell>
          <cell r="F116">
            <v>-12935.58</v>
          </cell>
          <cell r="G116">
            <v>-14186.55</v>
          </cell>
          <cell r="H116">
            <v>-3029.24</v>
          </cell>
          <cell r="I116">
            <v>-900.42</v>
          </cell>
        </row>
        <row r="117">
          <cell r="A117">
            <v>23660</v>
          </cell>
          <cell r="B117" t="str">
            <v>EAST RIVER___6</v>
          </cell>
          <cell r="C117">
            <v>-59116.49</v>
          </cell>
          <cell r="D117">
            <v>-6825.57</v>
          </cell>
          <cell r="E117">
            <v>-20890.81</v>
          </cell>
          <cell r="F117">
            <v>-13032.13</v>
          </cell>
          <cell r="G117">
            <v>-14252.62</v>
          </cell>
          <cell r="H117">
            <v>-3030.63</v>
          </cell>
          <cell r="I117">
            <v>-1084.73</v>
          </cell>
        </row>
        <row r="118">
          <cell r="A118">
            <v>23662</v>
          </cell>
          <cell r="B118" t="str">
            <v>ASTORIA 5-9____</v>
          </cell>
          <cell r="C118">
            <v>-68050.54</v>
          </cell>
          <cell r="D118">
            <v>-7988.03</v>
          </cell>
          <cell r="E118">
            <v>-22056.83</v>
          </cell>
          <cell r="F118">
            <v>-14232.99</v>
          </cell>
          <cell r="G118">
            <v>-17387.62</v>
          </cell>
          <cell r="H118">
            <v>-5168.09</v>
          </cell>
          <cell r="I118">
            <v>-1216.98</v>
          </cell>
        </row>
        <row r="119">
          <cell r="A119">
            <v>23663</v>
          </cell>
          <cell r="B119" t="str">
            <v>ASTRIA 10-13____</v>
          </cell>
          <cell r="C119">
            <v>-68050.54</v>
          </cell>
          <cell r="D119">
            <v>-7988.03</v>
          </cell>
          <cell r="E119">
            <v>-22056.83</v>
          </cell>
          <cell r="F119">
            <v>-14232.99</v>
          </cell>
          <cell r="G119">
            <v>-17387.62</v>
          </cell>
          <cell r="H119">
            <v>-5168.09</v>
          </cell>
          <cell r="I119">
            <v>-1216.98</v>
          </cell>
        </row>
        <row r="120">
          <cell r="A120">
            <v>23667</v>
          </cell>
          <cell r="B120" t="str">
            <v>RAVNSWD 8-11____</v>
          </cell>
          <cell r="C120">
            <v>-58611.57</v>
          </cell>
          <cell r="D120">
            <v>-6418.78</v>
          </cell>
          <cell r="E120">
            <v>-20895.97</v>
          </cell>
          <cell r="F120">
            <v>-13033.08</v>
          </cell>
          <cell r="G120">
            <v>-14253.35</v>
          </cell>
          <cell r="H120">
            <v>-3030.23</v>
          </cell>
          <cell r="I120">
            <v>-980.16</v>
          </cell>
        </row>
        <row r="121">
          <cell r="A121">
            <v>23687</v>
          </cell>
          <cell r="B121" t="str">
            <v>INDIAN PT_GT_GRP</v>
          </cell>
          <cell r="C121">
            <v>-43910.09</v>
          </cell>
          <cell r="D121">
            <v>0</v>
          </cell>
          <cell r="E121">
            <v>-12858.3</v>
          </cell>
          <cell r="F121">
            <v>-12935.58</v>
          </cell>
          <cell r="G121">
            <v>-14186.55</v>
          </cell>
          <cell r="H121">
            <v>-3029.24</v>
          </cell>
          <cell r="I121">
            <v>-900.42</v>
          </cell>
        </row>
        <row r="122">
          <cell r="A122">
            <v>23688</v>
          </cell>
          <cell r="B122" t="str">
            <v>GLENWOOD_IC_2_G1</v>
          </cell>
          <cell r="C122">
            <v>-86250.4</v>
          </cell>
          <cell r="D122">
            <v>-12898.49</v>
          </cell>
          <cell r="E122">
            <v>-25639.98</v>
          </cell>
          <cell r="F122">
            <v>-18072.26</v>
          </cell>
          <cell r="G122">
            <v>-19884.04</v>
          </cell>
          <cell r="H122">
            <v>-7550.29</v>
          </cell>
          <cell r="I122">
            <v>-2205.34</v>
          </cell>
        </row>
        <row r="123">
          <cell r="A123">
            <v>23689</v>
          </cell>
          <cell r="B123" t="str">
            <v>GLENWOOD_IC_3_G1</v>
          </cell>
          <cell r="C123">
            <v>-86250.4</v>
          </cell>
          <cell r="D123">
            <v>-12898.49</v>
          </cell>
          <cell r="E123">
            <v>-25639.98</v>
          </cell>
          <cell r="F123">
            <v>-18072.26</v>
          </cell>
          <cell r="G123">
            <v>-19884.04</v>
          </cell>
          <cell r="H123">
            <v>-7550.29</v>
          </cell>
          <cell r="I123">
            <v>-2205.34</v>
          </cell>
        </row>
        <row r="124">
          <cell r="A124">
            <v>23690</v>
          </cell>
          <cell r="B124" t="str">
            <v>HOLTSVILLE_IC_1</v>
          </cell>
          <cell r="C124">
            <v>-84265.1599999999</v>
          </cell>
          <cell r="D124">
            <v>-12873.6</v>
          </cell>
          <cell r="E124">
            <v>-24803.02</v>
          </cell>
          <cell r="F124">
            <v>-17807.14</v>
          </cell>
          <cell r="G124">
            <v>-19309.09</v>
          </cell>
          <cell r="H124">
            <v>-7758.68</v>
          </cell>
          <cell r="I124">
            <v>-1713.63</v>
          </cell>
        </row>
        <row r="125">
          <cell r="A125">
            <v>23691</v>
          </cell>
          <cell r="B125" t="str">
            <v>HOLTSVILLE_IC_2</v>
          </cell>
          <cell r="C125">
            <v>-84265.1599999999</v>
          </cell>
          <cell r="D125">
            <v>-12873.6</v>
          </cell>
          <cell r="E125">
            <v>-24803.02</v>
          </cell>
          <cell r="F125">
            <v>-17807.14</v>
          </cell>
          <cell r="G125">
            <v>-19309.09</v>
          </cell>
          <cell r="H125">
            <v>-7758.68</v>
          </cell>
          <cell r="I125">
            <v>-1713.63</v>
          </cell>
        </row>
        <row r="126">
          <cell r="A126">
            <v>23692</v>
          </cell>
          <cell r="B126" t="str">
            <v>HOLTSVILLE_IC_3</v>
          </cell>
          <cell r="C126">
            <v>-84265.1599999999</v>
          </cell>
          <cell r="D126">
            <v>-12873.6</v>
          </cell>
          <cell r="E126">
            <v>-24803.02</v>
          </cell>
          <cell r="F126">
            <v>-17807.14</v>
          </cell>
          <cell r="G126">
            <v>-19309.09</v>
          </cell>
          <cell r="H126">
            <v>-7758.68</v>
          </cell>
          <cell r="I126">
            <v>-1713.63</v>
          </cell>
        </row>
        <row r="127">
          <cell r="A127">
            <v>23693</v>
          </cell>
          <cell r="B127" t="str">
            <v>HOLTSVILLE_IC_4</v>
          </cell>
          <cell r="C127">
            <v>-84265.1599999999</v>
          </cell>
          <cell r="D127">
            <v>-12873.6</v>
          </cell>
          <cell r="E127">
            <v>-24803.02</v>
          </cell>
          <cell r="F127">
            <v>-17807.14</v>
          </cell>
          <cell r="G127">
            <v>-19309.09</v>
          </cell>
          <cell r="H127">
            <v>-7758.68</v>
          </cell>
          <cell r="I127">
            <v>-1713.63</v>
          </cell>
        </row>
        <row r="128">
          <cell r="A128">
            <v>23694</v>
          </cell>
          <cell r="B128" t="str">
            <v>HOLTSVILLE_IC_5</v>
          </cell>
          <cell r="C128">
            <v>-84265.1599999999</v>
          </cell>
          <cell r="D128">
            <v>-12873.6</v>
          </cell>
          <cell r="E128">
            <v>-24803.02</v>
          </cell>
          <cell r="F128">
            <v>-17807.14</v>
          </cell>
          <cell r="G128">
            <v>-19309.09</v>
          </cell>
          <cell r="H128">
            <v>-7758.68</v>
          </cell>
          <cell r="I128">
            <v>-1713.63</v>
          </cell>
        </row>
        <row r="129">
          <cell r="A129">
            <v>23695</v>
          </cell>
          <cell r="B129" t="str">
            <v>HOLTSVILLE_IC_6</v>
          </cell>
          <cell r="C129">
            <v>-84288.9</v>
          </cell>
          <cell r="D129">
            <v>-12873.6</v>
          </cell>
          <cell r="E129">
            <v>-24809.99</v>
          </cell>
          <cell r="F129">
            <v>-17808.45</v>
          </cell>
          <cell r="G129">
            <v>-19311.56</v>
          </cell>
          <cell r="H129">
            <v>-7767.84</v>
          </cell>
          <cell r="I129">
            <v>-1717.46</v>
          </cell>
        </row>
        <row r="130">
          <cell r="A130">
            <v>23696</v>
          </cell>
          <cell r="B130" t="str">
            <v>HOLTSVILLE_IC_7</v>
          </cell>
          <cell r="C130">
            <v>-84288.9</v>
          </cell>
          <cell r="D130">
            <v>-12873.6</v>
          </cell>
          <cell r="E130">
            <v>-24809.99</v>
          </cell>
          <cell r="F130">
            <v>-17808.45</v>
          </cell>
          <cell r="G130">
            <v>-19311.56</v>
          </cell>
          <cell r="H130">
            <v>-7767.84</v>
          </cell>
          <cell r="I130">
            <v>-1717.46</v>
          </cell>
        </row>
        <row r="131">
          <cell r="A131">
            <v>23697</v>
          </cell>
          <cell r="B131" t="str">
            <v>HOLTSVILLE_IC_8</v>
          </cell>
          <cell r="C131">
            <v>-84288.9</v>
          </cell>
          <cell r="D131">
            <v>-12873.6</v>
          </cell>
          <cell r="E131">
            <v>-24809.99</v>
          </cell>
          <cell r="F131">
            <v>-17808.45</v>
          </cell>
          <cell r="G131">
            <v>-19311.56</v>
          </cell>
          <cell r="H131">
            <v>-7767.84</v>
          </cell>
          <cell r="I131">
            <v>-1717.46</v>
          </cell>
        </row>
        <row r="132">
          <cell r="A132">
            <v>23698</v>
          </cell>
          <cell r="B132" t="str">
            <v>HOLTSVILLE_IC_9</v>
          </cell>
          <cell r="C132">
            <v>-84288.9</v>
          </cell>
          <cell r="D132">
            <v>-12873.6</v>
          </cell>
          <cell r="E132">
            <v>-24809.99</v>
          </cell>
          <cell r="F132">
            <v>-17808.45</v>
          </cell>
          <cell r="G132">
            <v>-19311.56</v>
          </cell>
          <cell r="H132">
            <v>-7767.84</v>
          </cell>
          <cell r="I132">
            <v>-1717.46</v>
          </cell>
        </row>
        <row r="133">
          <cell r="A133">
            <v>23699</v>
          </cell>
          <cell r="B133" t="str">
            <v>HOLTSVILLE_IC_10</v>
          </cell>
          <cell r="C133">
            <v>-84288.9</v>
          </cell>
          <cell r="D133">
            <v>-12873.6</v>
          </cell>
          <cell r="E133">
            <v>-24809.99</v>
          </cell>
          <cell r="F133">
            <v>-17808.45</v>
          </cell>
          <cell r="G133">
            <v>-19311.56</v>
          </cell>
          <cell r="H133">
            <v>-7767.84</v>
          </cell>
          <cell r="I133">
            <v>-1717.46</v>
          </cell>
        </row>
        <row r="134">
          <cell r="A134">
            <v>23700</v>
          </cell>
          <cell r="B134" t="str">
            <v>BARRETT_IC_9</v>
          </cell>
          <cell r="C134">
            <v>-88777.7499999999</v>
          </cell>
          <cell r="D134">
            <v>-13073.83</v>
          </cell>
          <cell r="E134">
            <v>-25379.36</v>
          </cell>
          <cell r="F134">
            <v>-17938.6</v>
          </cell>
          <cell r="G134">
            <v>-19417.52</v>
          </cell>
          <cell r="H134">
            <v>-10534.64</v>
          </cell>
          <cell r="I134">
            <v>-2433.8</v>
          </cell>
        </row>
        <row r="135">
          <cell r="A135">
            <v>23701</v>
          </cell>
          <cell r="B135" t="str">
            <v>BARRETT_IC_10</v>
          </cell>
          <cell r="C135">
            <v>-88777.7499999999</v>
          </cell>
          <cell r="D135">
            <v>-13073.83</v>
          </cell>
          <cell r="E135">
            <v>-25379.36</v>
          </cell>
          <cell r="F135">
            <v>-17938.6</v>
          </cell>
          <cell r="G135">
            <v>-19417.52</v>
          </cell>
          <cell r="H135">
            <v>-10534.64</v>
          </cell>
          <cell r="I135">
            <v>-2433.8</v>
          </cell>
        </row>
        <row r="136">
          <cell r="A136">
            <v>23702</v>
          </cell>
          <cell r="B136" t="str">
            <v>BARRETT_IC_11</v>
          </cell>
          <cell r="C136">
            <v>-88777.7499999999</v>
          </cell>
          <cell r="D136">
            <v>-13073.83</v>
          </cell>
          <cell r="E136">
            <v>-25379.36</v>
          </cell>
          <cell r="F136">
            <v>-17938.6</v>
          </cell>
          <cell r="G136">
            <v>-19417.52</v>
          </cell>
          <cell r="H136">
            <v>-10534.64</v>
          </cell>
          <cell r="I136">
            <v>-2433.8</v>
          </cell>
        </row>
        <row r="137">
          <cell r="A137">
            <v>23703</v>
          </cell>
          <cell r="B137" t="str">
            <v>BARRETT_IC_12</v>
          </cell>
          <cell r="C137">
            <v>-88777.7499999999</v>
          </cell>
          <cell r="D137">
            <v>-13073.83</v>
          </cell>
          <cell r="E137">
            <v>-25379.36</v>
          </cell>
          <cell r="F137">
            <v>-17938.6</v>
          </cell>
          <cell r="G137">
            <v>-19417.52</v>
          </cell>
          <cell r="H137">
            <v>-10534.64</v>
          </cell>
          <cell r="I137">
            <v>-2433.8</v>
          </cell>
        </row>
        <row r="138">
          <cell r="A138">
            <v>23704</v>
          </cell>
          <cell r="B138" t="str">
            <v>BARRETT_IC_1</v>
          </cell>
          <cell r="C138">
            <v>-88777.7499999999</v>
          </cell>
          <cell r="D138">
            <v>-13073.83</v>
          </cell>
          <cell r="E138">
            <v>-25379.36</v>
          </cell>
          <cell r="F138">
            <v>-17938.6</v>
          </cell>
          <cell r="G138">
            <v>-19417.52</v>
          </cell>
          <cell r="H138">
            <v>-10534.64</v>
          </cell>
          <cell r="I138">
            <v>-2433.8</v>
          </cell>
        </row>
        <row r="139">
          <cell r="A139">
            <v>23705</v>
          </cell>
          <cell r="B139" t="str">
            <v>BARRETT_IC_2</v>
          </cell>
          <cell r="C139">
            <v>-88777.7499999999</v>
          </cell>
          <cell r="D139">
            <v>-13073.83</v>
          </cell>
          <cell r="E139">
            <v>-25379.36</v>
          </cell>
          <cell r="F139">
            <v>-17938.6</v>
          </cell>
          <cell r="G139">
            <v>-19417.52</v>
          </cell>
          <cell r="H139">
            <v>-10534.64</v>
          </cell>
          <cell r="I139">
            <v>-2433.8</v>
          </cell>
        </row>
        <row r="140">
          <cell r="A140">
            <v>23706</v>
          </cell>
          <cell r="B140" t="str">
            <v>BARRETT_IC_3</v>
          </cell>
          <cell r="C140">
            <v>-88777.7499999999</v>
          </cell>
          <cell r="D140">
            <v>-13073.83</v>
          </cell>
          <cell r="E140">
            <v>-25379.36</v>
          </cell>
          <cell r="F140">
            <v>-17938.6</v>
          </cell>
          <cell r="G140">
            <v>-19417.52</v>
          </cell>
          <cell r="H140">
            <v>-10534.64</v>
          </cell>
          <cell r="I140">
            <v>-2433.8</v>
          </cell>
        </row>
        <row r="141">
          <cell r="A141">
            <v>23707</v>
          </cell>
          <cell r="B141" t="str">
            <v>BARRETT_IC_4</v>
          </cell>
          <cell r="C141">
            <v>-88777.7499999999</v>
          </cell>
          <cell r="D141">
            <v>-13073.83</v>
          </cell>
          <cell r="E141">
            <v>-25379.36</v>
          </cell>
          <cell r="F141">
            <v>-17938.6</v>
          </cell>
          <cell r="G141">
            <v>-19417.52</v>
          </cell>
          <cell r="H141">
            <v>-10534.64</v>
          </cell>
          <cell r="I141">
            <v>-2433.8</v>
          </cell>
        </row>
        <row r="142">
          <cell r="A142">
            <v>23708</v>
          </cell>
          <cell r="B142" t="str">
            <v>BARRETT_IC_5</v>
          </cell>
          <cell r="C142">
            <v>-88777.7499999999</v>
          </cell>
          <cell r="D142">
            <v>-13073.83</v>
          </cell>
          <cell r="E142">
            <v>-25379.36</v>
          </cell>
          <cell r="F142">
            <v>-17938.6</v>
          </cell>
          <cell r="G142">
            <v>-19417.52</v>
          </cell>
          <cell r="H142">
            <v>-10534.64</v>
          </cell>
          <cell r="I142">
            <v>-2433.8</v>
          </cell>
        </row>
        <row r="143">
          <cell r="A143">
            <v>23709</v>
          </cell>
          <cell r="B143" t="str">
            <v>BARRETT_IC_6</v>
          </cell>
          <cell r="C143">
            <v>-88777.7499999999</v>
          </cell>
          <cell r="D143">
            <v>-13073.83</v>
          </cell>
          <cell r="E143">
            <v>-25379.36</v>
          </cell>
          <cell r="F143">
            <v>-17938.6</v>
          </cell>
          <cell r="G143">
            <v>-19417.52</v>
          </cell>
          <cell r="H143">
            <v>-10534.64</v>
          </cell>
          <cell r="I143">
            <v>-2433.8</v>
          </cell>
        </row>
        <row r="144">
          <cell r="A144">
            <v>23710</v>
          </cell>
          <cell r="B144" t="str">
            <v>BARRETT_IC_7</v>
          </cell>
          <cell r="C144">
            <v>-88777.7499999999</v>
          </cell>
          <cell r="D144">
            <v>-13073.83</v>
          </cell>
          <cell r="E144">
            <v>-25379.36</v>
          </cell>
          <cell r="F144">
            <v>-17938.6</v>
          </cell>
          <cell r="G144">
            <v>-19417.52</v>
          </cell>
          <cell r="H144">
            <v>-10534.64</v>
          </cell>
          <cell r="I144">
            <v>-2433.8</v>
          </cell>
        </row>
        <row r="145">
          <cell r="A145">
            <v>23711</v>
          </cell>
          <cell r="B145" t="str">
            <v>BARRETT_IC_8</v>
          </cell>
          <cell r="C145">
            <v>-88777.7499999999</v>
          </cell>
          <cell r="D145">
            <v>-13073.83</v>
          </cell>
          <cell r="E145">
            <v>-25379.36</v>
          </cell>
          <cell r="F145">
            <v>-17938.6</v>
          </cell>
          <cell r="G145">
            <v>-19417.52</v>
          </cell>
          <cell r="H145">
            <v>-10534.64</v>
          </cell>
          <cell r="I145">
            <v>-2433.8</v>
          </cell>
        </row>
        <row r="146">
          <cell r="A146">
            <v>23712</v>
          </cell>
          <cell r="B146" t="str">
            <v>GLENWOOD_IC_1_G5</v>
          </cell>
          <cell r="C146">
            <v>-85809.65</v>
          </cell>
          <cell r="D146">
            <v>-12911.87</v>
          </cell>
          <cell r="E146">
            <v>-25253.24</v>
          </cell>
          <cell r="F146">
            <v>-17944.56</v>
          </cell>
          <cell r="G146">
            <v>-19605.07</v>
          </cell>
          <cell r="H146">
            <v>-8010.54</v>
          </cell>
          <cell r="I146">
            <v>-2084.37</v>
          </cell>
        </row>
        <row r="147">
          <cell r="A147">
            <v>23713</v>
          </cell>
          <cell r="B147" t="str">
            <v>PORT_JEFF_IC</v>
          </cell>
          <cell r="C147">
            <v>-84279.24</v>
          </cell>
          <cell r="D147">
            <v>-12873.16</v>
          </cell>
          <cell r="E147">
            <v>-24808.27</v>
          </cell>
          <cell r="F147">
            <v>-17807.86</v>
          </cell>
          <cell r="G147">
            <v>-19310.29</v>
          </cell>
          <cell r="H147">
            <v>-7764.13</v>
          </cell>
          <cell r="I147">
            <v>-1715.53</v>
          </cell>
        </row>
        <row r="148">
          <cell r="A148">
            <v>23714</v>
          </cell>
          <cell r="B148" t="str">
            <v>WEST BABYLON___IC</v>
          </cell>
          <cell r="C148">
            <v>-84604.32</v>
          </cell>
          <cell r="D148">
            <v>-12883.78</v>
          </cell>
          <cell r="E148">
            <v>-24868.88</v>
          </cell>
          <cell r="F148">
            <v>-17826.33</v>
          </cell>
          <cell r="G148">
            <v>-19347.03</v>
          </cell>
          <cell r="H148">
            <v>-7899.09</v>
          </cell>
          <cell r="I148">
            <v>-1779.21</v>
          </cell>
        </row>
        <row r="149">
          <cell r="A149">
            <v>23715</v>
          </cell>
          <cell r="B149" t="str">
            <v>SHOREHAM_IC_1</v>
          </cell>
          <cell r="C149">
            <v>-84273.28</v>
          </cell>
          <cell r="D149">
            <v>-12873.25</v>
          </cell>
          <cell r="E149">
            <v>-24805.09</v>
          </cell>
          <cell r="F149">
            <v>-17807.77</v>
          </cell>
          <cell r="G149">
            <v>-19309.99</v>
          </cell>
          <cell r="H149">
            <v>-7761.94</v>
          </cell>
          <cell r="I149">
            <v>-1715.24</v>
          </cell>
        </row>
        <row r="150">
          <cell r="A150">
            <v>23716</v>
          </cell>
          <cell r="B150" t="str">
            <v>SHOREHAM_IC_2</v>
          </cell>
          <cell r="C150">
            <v>-84273.28</v>
          </cell>
          <cell r="D150">
            <v>-12873.25</v>
          </cell>
          <cell r="E150">
            <v>-24805.09</v>
          </cell>
          <cell r="F150">
            <v>-17807.77</v>
          </cell>
          <cell r="G150">
            <v>-19309.99</v>
          </cell>
          <cell r="H150">
            <v>-7761.94</v>
          </cell>
          <cell r="I150">
            <v>-1715.24</v>
          </cell>
        </row>
        <row r="151">
          <cell r="A151">
            <v>23717</v>
          </cell>
          <cell r="B151" t="str">
            <v>EAST HAMPTON___GT</v>
          </cell>
          <cell r="C151">
            <v>-84273.12</v>
          </cell>
          <cell r="D151">
            <v>-12873.42</v>
          </cell>
          <cell r="E151">
            <v>-24805.24</v>
          </cell>
          <cell r="F151">
            <v>-17807.77</v>
          </cell>
          <cell r="G151">
            <v>-19309.68</v>
          </cell>
          <cell r="H151">
            <v>-7762.1</v>
          </cell>
          <cell r="I151">
            <v>-1714.91</v>
          </cell>
        </row>
        <row r="152">
          <cell r="A152">
            <v>23718</v>
          </cell>
          <cell r="B152" t="str">
            <v>NORTHPORT___IC</v>
          </cell>
          <cell r="C152">
            <v>-52047.9</v>
          </cell>
          <cell r="D152">
            <v>-10752.95</v>
          </cell>
          <cell r="E152">
            <v>-15055.4</v>
          </cell>
          <cell r="F152">
            <v>-11834.22</v>
          </cell>
          <cell r="G152">
            <v>-5575.38</v>
          </cell>
          <cell r="H152">
            <v>-7123.16</v>
          </cell>
          <cell r="I152">
            <v>-1706.79</v>
          </cell>
        </row>
        <row r="153">
          <cell r="A153">
            <v>23719</v>
          </cell>
          <cell r="B153" t="str">
            <v>SOUTHOLD___IC</v>
          </cell>
          <cell r="C153">
            <v>-84273.12</v>
          </cell>
          <cell r="D153">
            <v>-12873.42</v>
          </cell>
          <cell r="E153">
            <v>-24805.24</v>
          </cell>
          <cell r="F153">
            <v>-17807.77</v>
          </cell>
          <cell r="G153">
            <v>-19309.68</v>
          </cell>
          <cell r="H153">
            <v>-7762.1</v>
          </cell>
          <cell r="I153">
            <v>-1714.91</v>
          </cell>
        </row>
        <row r="154">
          <cell r="A154">
            <v>23720</v>
          </cell>
          <cell r="B154" t="str">
            <v>SOUTH HAMPTN___IC</v>
          </cell>
          <cell r="C154">
            <v>-84273.23</v>
          </cell>
          <cell r="D154">
            <v>-12873.42</v>
          </cell>
          <cell r="E154">
            <v>-24805.24</v>
          </cell>
          <cell r="F154">
            <v>-17807.77</v>
          </cell>
          <cell r="G154">
            <v>-19309.68</v>
          </cell>
          <cell r="H154">
            <v>-7762.1</v>
          </cell>
          <cell r="I154">
            <v>-1715.02</v>
          </cell>
        </row>
        <row r="155">
          <cell r="A155">
            <v>23721</v>
          </cell>
          <cell r="B155" t="str">
            <v>MONTAUK___DIESEL</v>
          </cell>
          <cell r="C155">
            <v>-84273.12</v>
          </cell>
          <cell r="D155">
            <v>-12873.42</v>
          </cell>
          <cell r="E155">
            <v>-24805.24</v>
          </cell>
          <cell r="F155">
            <v>-17807.77</v>
          </cell>
          <cell r="G155">
            <v>-19309.68</v>
          </cell>
          <cell r="H155">
            <v>-7762.1</v>
          </cell>
          <cell r="I155">
            <v>-1714.91</v>
          </cell>
        </row>
        <row r="156">
          <cell r="A156">
            <v>23722</v>
          </cell>
          <cell r="B156" t="str">
            <v>EAST_HAMPTON___DIESEL</v>
          </cell>
          <cell r="C156">
            <v>-84273.12</v>
          </cell>
          <cell r="D156">
            <v>-12873.42</v>
          </cell>
          <cell r="E156">
            <v>-24805.24</v>
          </cell>
          <cell r="F156">
            <v>-17807.77</v>
          </cell>
          <cell r="G156">
            <v>-19309.68</v>
          </cell>
          <cell r="H156">
            <v>-7762.1</v>
          </cell>
          <cell r="I156">
            <v>-1714.91</v>
          </cell>
        </row>
        <row r="157">
          <cell r="A157">
            <v>23726</v>
          </cell>
          <cell r="B157" t="str">
            <v>NARROWS_GT1_GRP</v>
          </cell>
          <cell r="C157">
            <v>-51470.63</v>
          </cell>
          <cell r="D157">
            <v>0</v>
          </cell>
          <cell r="E157">
            <v>-13464.95</v>
          </cell>
          <cell r="F157">
            <v>-14232.99</v>
          </cell>
          <cell r="G157">
            <v>-17387.62</v>
          </cell>
          <cell r="H157">
            <v>-5168.09</v>
          </cell>
          <cell r="I157">
            <v>-1216.98</v>
          </cell>
        </row>
        <row r="158">
          <cell r="A158">
            <v>23727</v>
          </cell>
          <cell r="B158" t="str">
            <v>ASTORIA GT4____</v>
          </cell>
          <cell r="C158">
            <v>-51470.63</v>
          </cell>
          <cell r="D158">
            <v>0</v>
          </cell>
          <cell r="E158">
            <v>-13464.95</v>
          </cell>
          <cell r="F158">
            <v>-14232.99</v>
          </cell>
          <cell r="G158">
            <v>-17387.62</v>
          </cell>
          <cell r="H158">
            <v>-5168.09</v>
          </cell>
          <cell r="I158">
            <v>-1216.98</v>
          </cell>
        </row>
        <row r="159">
          <cell r="A159">
            <v>23728</v>
          </cell>
          <cell r="B159" t="str">
            <v>RAVENS GT4-7____</v>
          </cell>
          <cell r="C159">
            <v>-44378.53</v>
          </cell>
          <cell r="D159">
            <v>0</v>
          </cell>
          <cell r="E159">
            <v>-12978.64</v>
          </cell>
          <cell r="F159">
            <v>-13033.08</v>
          </cell>
          <cell r="G159">
            <v>-14253.35</v>
          </cell>
          <cell r="H159">
            <v>-3030.23</v>
          </cell>
          <cell r="I159">
            <v>-1083.23</v>
          </cell>
        </row>
        <row r="160">
          <cell r="A160">
            <v>23729</v>
          </cell>
          <cell r="B160" t="str">
            <v>RAVENSWOOD_GT_1</v>
          </cell>
          <cell r="C160">
            <v>-68050.54</v>
          </cell>
          <cell r="D160">
            <v>-7988.03</v>
          </cell>
          <cell r="E160">
            <v>-22056.83</v>
          </cell>
          <cell r="F160">
            <v>-14232.99</v>
          </cell>
          <cell r="G160">
            <v>-17387.62</v>
          </cell>
          <cell r="H160">
            <v>-5168.09</v>
          </cell>
          <cell r="I160">
            <v>-1216.98</v>
          </cell>
        </row>
        <row r="161">
          <cell r="A161">
            <v>23730</v>
          </cell>
          <cell r="B161" t="str">
            <v>RAVENSWD GT2____</v>
          </cell>
          <cell r="C161">
            <v>-44378.53</v>
          </cell>
          <cell r="D161">
            <v>0</v>
          </cell>
          <cell r="E161">
            <v>-12978.64</v>
          </cell>
          <cell r="F161">
            <v>-13033.08</v>
          </cell>
          <cell r="G161">
            <v>-14253.35</v>
          </cell>
          <cell r="H161">
            <v>-3030.23</v>
          </cell>
          <cell r="I161">
            <v>-1083.23</v>
          </cell>
        </row>
        <row r="162">
          <cell r="A162">
            <v>23731</v>
          </cell>
          <cell r="B162" t="str">
            <v>ASTORIA GT3____</v>
          </cell>
          <cell r="C162">
            <v>-51470.63</v>
          </cell>
          <cell r="D162">
            <v>0</v>
          </cell>
          <cell r="E162">
            <v>-13464.95</v>
          </cell>
          <cell r="F162">
            <v>-14232.99</v>
          </cell>
          <cell r="G162">
            <v>-17387.62</v>
          </cell>
          <cell r="H162">
            <v>-5168.09</v>
          </cell>
          <cell r="I162">
            <v>-1216.98</v>
          </cell>
        </row>
        <row r="163">
          <cell r="A163">
            <v>23732</v>
          </cell>
          <cell r="B163" t="str">
            <v>GOWANUS_GT 1_GRP</v>
          </cell>
          <cell r="C163">
            <v>-51470.63</v>
          </cell>
          <cell r="D163">
            <v>0</v>
          </cell>
          <cell r="E163">
            <v>-13464.95</v>
          </cell>
          <cell r="F163">
            <v>-14232.99</v>
          </cell>
          <cell r="G163">
            <v>-17387.62</v>
          </cell>
          <cell r="H163">
            <v>-5168.09</v>
          </cell>
          <cell r="I163">
            <v>-1216.98</v>
          </cell>
        </row>
        <row r="164">
          <cell r="A164">
            <v>23733</v>
          </cell>
          <cell r="B164" t="str">
            <v>RAVENSWD GT3____</v>
          </cell>
          <cell r="C164">
            <v>-44378.53</v>
          </cell>
          <cell r="D164">
            <v>0</v>
          </cell>
          <cell r="E164">
            <v>-12978.64</v>
          </cell>
          <cell r="F164">
            <v>-13033.08</v>
          </cell>
          <cell r="G164">
            <v>-14253.35</v>
          </cell>
          <cell r="H164">
            <v>-3030.23</v>
          </cell>
          <cell r="I164">
            <v>-1083.23</v>
          </cell>
        </row>
        <row r="165">
          <cell r="A165">
            <v>23741</v>
          </cell>
          <cell r="B165" t="str">
            <v>NARROWS_GT2_GRP</v>
          </cell>
          <cell r="C165">
            <v>-51470.63</v>
          </cell>
          <cell r="D165">
            <v>0</v>
          </cell>
          <cell r="E165">
            <v>-13464.95</v>
          </cell>
          <cell r="F165">
            <v>-14232.99</v>
          </cell>
          <cell r="G165">
            <v>-17387.62</v>
          </cell>
          <cell r="H165">
            <v>-5168.09</v>
          </cell>
          <cell r="I165">
            <v>-1216.98</v>
          </cell>
        </row>
        <row r="166">
          <cell r="A166">
            <v>23743</v>
          </cell>
          <cell r="B166" t="str">
            <v>JARVIS____</v>
          </cell>
          <cell r="C166">
            <v>554.31</v>
          </cell>
          <cell r="D166">
            <v>145.48</v>
          </cell>
          <cell r="E166">
            <v>174.65</v>
          </cell>
          <cell r="F166">
            <v>11.75</v>
          </cell>
          <cell r="G166">
            <v>230.65</v>
          </cell>
          <cell r="H166">
            <v>-12.77</v>
          </cell>
          <cell r="I166">
            <v>4.55</v>
          </cell>
        </row>
        <row r="167">
          <cell r="A167">
            <v>23744</v>
          </cell>
          <cell r="B167" t="str">
            <v>NINE_MILE_2</v>
          </cell>
          <cell r="C167">
            <v>6469.99</v>
          </cell>
          <cell r="D167">
            <v>726.36</v>
          </cell>
          <cell r="E167">
            <v>-1019.13</v>
          </cell>
          <cell r="F167">
            <v>4147.26</v>
          </cell>
          <cell r="G167">
            <v>874.01</v>
          </cell>
          <cell r="H167">
            <v>-112.53</v>
          </cell>
          <cell r="I167">
            <v>1854.02</v>
          </cell>
        </row>
        <row r="168">
          <cell r="A168">
            <v>23751</v>
          </cell>
          <cell r="B168" t="str">
            <v>GOWANUS_GT 4_GRP</v>
          </cell>
          <cell r="C168">
            <v>-51470.63</v>
          </cell>
          <cell r="D168">
            <v>0</v>
          </cell>
          <cell r="E168">
            <v>-13464.95</v>
          </cell>
          <cell r="F168">
            <v>-14232.99</v>
          </cell>
          <cell r="G168">
            <v>-17387.62</v>
          </cell>
          <cell r="H168">
            <v>-5168.09</v>
          </cell>
          <cell r="I168">
            <v>-1216.98</v>
          </cell>
        </row>
        <row r="169">
          <cell r="A169">
            <v>23752</v>
          </cell>
          <cell r="B169" t="str">
            <v>CORNELL____</v>
          </cell>
          <cell r="C169">
            <v>-9967.24</v>
          </cell>
          <cell r="D169">
            <v>-1230.21</v>
          </cell>
          <cell r="E169">
            <v>-3220.23</v>
          </cell>
          <cell r="F169">
            <v>-2685.96</v>
          </cell>
          <cell r="G169">
            <v>-2492.34</v>
          </cell>
          <cell r="H169">
            <v>-321.73</v>
          </cell>
          <cell r="I169">
            <v>-16.77</v>
          </cell>
        </row>
        <row r="170">
          <cell r="A170">
            <v>23754</v>
          </cell>
          <cell r="B170" t="str">
            <v>HIGH FALLS___HY</v>
          </cell>
          <cell r="C170">
            <v>-55034.52</v>
          </cell>
          <cell r="D170">
            <v>-6707.91</v>
          </cell>
          <cell r="E170">
            <v>-19888.92</v>
          </cell>
          <cell r="F170">
            <v>-12080.55</v>
          </cell>
          <cell r="G170">
            <v>-13196.61</v>
          </cell>
          <cell r="H170">
            <v>-2708.8</v>
          </cell>
          <cell r="I170">
            <v>-451.73</v>
          </cell>
        </row>
        <row r="171">
          <cell r="A171">
            <v>23756</v>
          </cell>
          <cell r="B171" t="str">
            <v>GILBOA___1</v>
          </cell>
          <cell r="C171">
            <v>-47560.93</v>
          </cell>
          <cell r="D171">
            <v>-5982.33</v>
          </cell>
          <cell r="E171">
            <v>-17209.33</v>
          </cell>
          <cell r="F171">
            <v>-10922.63</v>
          </cell>
          <cell r="G171">
            <v>-10715.5</v>
          </cell>
          <cell r="H171">
            <v>-2208.24</v>
          </cell>
          <cell r="I171">
            <v>-522.9</v>
          </cell>
        </row>
        <row r="172">
          <cell r="A172">
            <v>23757</v>
          </cell>
          <cell r="B172" t="str">
            <v>GILBOA___2</v>
          </cell>
          <cell r="C172">
            <v>-47560.93</v>
          </cell>
          <cell r="D172">
            <v>-5982.33</v>
          </cell>
          <cell r="E172">
            <v>-17209.33</v>
          </cell>
          <cell r="F172">
            <v>-10922.63</v>
          </cell>
          <cell r="G172">
            <v>-10715.5</v>
          </cell>
          <cell r="H172">
            <v>-2208.24</v>
          </cell>
          <cell r="I172">
            <v>-522.9</v>
          </cell>
        </row>
        <row r="173">
          <cell r="A173">
            <v>23758</v>
          </cell>
          <cell r="B173" t="str">
            <v>GILBOA___3</v>
          </cell>
          <cell r="C173">
            <v>-47560.93</v>
          </cell>
          <cell r="D173">
            <v>-5982.33</v>
          </cell>
          <cell r="E173">
            <v>-17209.33</v>
          </cell>
          <cell r="F173">
            <v>-10922.63</v>
          </cell>
          <cell r="G173">
            <v>-10715.5</v>
          </cell>
          <cell r="H173">
            <v>-2208.24</v>
          </cell>
          <cell r="I173">
            <v>-522.9</v>
          </cell>
        </row>
        <row r="174">
          <cell r="A174">
            <v>23759</v>
          </cell>
          <cell r="B174" t="str">
            <v>GILBOA___4</v>
          </cell>
          <cell r="C174">
            <v>-47560.93</v>
          </cell>
          <cell r="D174">
            <v>-5982.33</v>
          </cell>
          <cell r="E174">
            <v>-17209.33</v>
          </cell>
          <cell r="F174">
            <v>-10922.63</v>
          </cell>
          <cell r="G174">
            <v>-10715.5</v>
          </cell>
          <cell r="H174">
            <v>-2208.24</v>
          </cell>
          <cell r="I174">
            <v>-522.9</v>
          </cell>
        </row>
        <row r="175">
          <cell r="A175">
            <v>23760</v>
          </cell>
          <cell r="B175" t="str">
            <v>NIAGARA____</v>
          </cell>
          <cell r="C175">
            <v>-4607.3</v>
          </cell>
          <cell r="D175">
            <v>-915.09</v>
          </cell>
          <cell r="E175">
            <v>-2025.52</v>
          </cell>
          <cell r="F175">
            <v>-1218.32</v>
          </cell>
          <cell r="G175">
            <v>-368.47</v>
          </cell>
          <cell r="H175">
            <v>-262.16</v>
          </cell>
          <cell r="I175">
            <v>182.26</v>
          </cell>
        </row>
        <row r="176">
          <cell r="A176">
            <v>23765</v>
          </cell>
          <cell r="B176" t="str">
            <v>CH_MISC_IPPS</v>
          </cell>
          <cell r="C176">
            <v>-57467.25</v>
          </cell>
          <cell r="D176">
            <v>-6936.96</v>
          </cell>
          <cell r="E176">
            <v>-20706.29</v>
          </cell>
          <cell r="F176">
            <v>-12967.16</v>
          </cell>
          <cell r="G176">
            <v>-13621.51</v>
          </cell>
          <cell r="H176">
            <v>-2757.74</v>
          </cell>
          <cell r="I176">
            <v>-477.59</v>
          </cell>
        </row>
        <row r="177">
          <cell r="A177">
            <v>23766</v>
          </cell>
          <cell r="B177" t="str">
            <v>FULTON COGEN____</v>
          </cell>
          <cell r="C177">
            <v>-5922.82</v>
          </cell>
          <cell r="D177">
            <v>-817.42</v>
          </cell>
          <cell r="E177">
            <v>-1279.68</v>
          </cell>
          <cell r="F177">
            <v>-2491.35</v>
          </cell>
          <cell r="G177">
            <v>-972</v>
          </cell>
          <cell r="H177">
            <v>-139.31</v>
          </cell>
          <cell r="I177">
            <v>-223.06</v>
          </cell>
        </row>
        <row r="178">
          <cell r="A178">
            <v>23767</v>
          </cell>
          <cell r="B178" t="str">
            <v>NEG CENTRAL_HIGH_ACRES</v>
          </cell>
          <cell r="C178">
            <v>-4594.83</v>
          </cell>
          <cell r="D178">
            <v>-700.96</v>
          </cell>
          <cell r="E178">
            <v>-1865</v>
          </cell>
          <cell r="F178">
            <v>-1203.19</v>
          </cell>
          <cell r="G178">
            <v>-810.06</v>
          </cell>
          <cell r="H178">
            <v>-214.38</v>
          </cell>
          <cell r="I178">
            <v>198.76</v>
          </cell>
        </row>
        <row r="179">
          <cell r="A179">
            <v>23768</v>
          </cell>
          <cell r="B179" t="str">
            <v>NEG CENTRAL___INDECK</v>
          </cell>
          <cell r="C179">
            <v>-8461.12</v>
          </cell>
          <cell r="D179">
            <v>-1043.69</v>
          </cell>
          <cell r="E179">
            <v>-3000.18</v>
          </cell>
          <cell r="F179">
            <v>-2167.05</v>
          </cell>
          <cell r="G179">
            <v>-2064</v>
          </cell>
          <cell r="H179">
            <v>-303.03</v>
          </cell>
          <cell r="I179">
            <v>116.83</v>
          </cell>
        </row>
        <row r="180">
          <cell r="A180">
            <v>23769</v>
          </cell>
          <cell r="B180" t="str">
            <v>LEDERLE____</v>
          </cell>
          <cell r="C180">
            <v>-54437.07</v>
          </cell>
          <cell r="D180">
            <v>-6610.4</v>
          </cell>
          <cell r="E180">
            <v>-20041.94</v>
          </cell>
          <cell r="F180">
            <v>-12653.48</v>
          </cell>
          <cell r="G180">
            <v>-13875.69</v>
          </cell>
          <cell r="H180">
            <v>-2256.16</v>
          </cell>
          <cell r="I180">
            <v>1000.6</v>
          </cell>
        </row>
        <row r="181">
          <cell r="A181">
            <v>23770</v>
          </cell>
          <cell r="B181" t="str">
            <v>YORK___WARBASSE</v>
          </cell>
          <cell r="C181">
            <v>-68050.54</v>
          </cell>
          <cell r="D181">
            <v>-7988.03</v>
          </cell>
          <cell r="E181">
            <v>-22056.83</v>
          </cell>
          <cell r="F181">
            <v>-14232.99</v>
          </cell>
          <cell r="G181">
            <v>-17387.62</v>
          </cell>
          <cell r="H181">
            <v>-5168.09</v>
          </cell>
          <cell r="I181">
            <v>-1216.98</v>
          </cell>
        </row>
        <row r="182">
          <cell r="A182">
            <v>23774</v>
          </cell>
          <cell r="B182" t="str">
            <v>NM WEST___NUG</v>
          </cell>
          <cell r="C182">
            <v>-2472.48</v>
          </cell>
          <cell r="D182">
            <v>0</v>
          </cell>
          <cell r="E182">
            <v>0</v>
          </cell>
          <cell r="F182">
            <v>-1282.03</v>
          </cell>
          <cell r="G182">
            <v>-1099.62</v>
          </cell>
          <cell r="H182">
            <v>-267.53</v>
          </cell>
          <cell r="I182">
            <v>176.7</v>
          </cell>
        </row>
        <row r="183">
          <cell r="A183">
            <v>23776</v>
          </cell>
          <cell r="B183" t="str">
            <v>E_FISHKILL___LBMP</v>
          </cell>
          <cell r="C183">
            <v>-59155.23</v>
          </cell>
          <cell r="D183">
            <v>-6915.46</v>
          </cell>
          <cell r="E183">
            <v>-21113.68</v>
          </cell>
          <cell r="F183">
            <v>-13204.61</v>
          </cell>
          <cell r="G183">
            <v>-14256.83</v>
          </cell>
          <cell r="H183">
            <v>-2949.1</v>
          </cell>
          <cell r="I183">
            <v>-715.55</v>
          </cell>
        </row>
        <row r="184">
          <cell r="A184">
            <v>23777</v>
          </cell>
          <cell r="B184" t="str">
            <v>SITHE___STERLING</v>
          </cell>
          <cell r="C184">
            <v>-1703.78</v>
          </cell>
          <cell r="D184">
            <v>-216.84</v>
          </cell>
          <cell r="E184">
            <v>-524.04</v>
          </cell>
          <cell r="F184">
            <v>-675.81</v>
          </cell>
          <cell r="G184">
            <v>-218.31</v>
          </cell>
          <cell r="H184">
            <v>-52.19</v>
          </cell>
          <cell r="I184">
            <v>-16.59</v>
          </cell>
        </row>
        <row r="185">
          <cell r="A185">
            <v>23778</v>
          </cell>
          <cell r="B185" t="str">
            <v>GLEN PARK____</v>
          </cell>
          <cell r="C185">
            <v>-2131.87</v>
          </cell>
          <cell r="D185">
            <v>-226.18</v>
          </cell>
          <cell r="E185">
            <v>-404.32</v>
          </cell>
          <cell r="F185">
            <v>-1161.4</v>
          </cell>
          <cell r="G185">
            <v>-381.56</v>
          </cell>
          <cell r="H185">
            <v>125.09</v>
          </cell>
          <cell r="I185">
            <v>-83.5</v>
          </cell>
        </row>
        <row r="186">
          <cell r="A186">
            <v>23779</v>
          </cell>
          <cell r="B186" t="str">
            <v>BETHLEHEM___STEEL</v>
          </cell>
          <cell r="C186">
            <v>-9633.48000000001</v>
          </cell>
          <cell r="D186">
            <v>-1008.74</v>
          </cell>
          <cell r="E186">
            <v>-3297.99</v>
          </cell>
          <cell r="F186">
            <v>-2576.49</v>
          </cell>
          <cell r="G186">
            <v>-2604.37</v>
          </cell>
          <cell r="H186">
            <v>-296.22</v>
          </cell>
          <cell r="I186">
            <v>150.33</v>
          </cell>
        </row>
        <row r="187">
          <cell r="A187">
            <v>23780</v>
          </cell>
          <cell r="B187" t="str">
            <v>FORT_DRUM_COGEN</v>
          </cell>
          <cell r="C187">
            <v>-1716.77</v>
          </cell>
          <cell r="D187">
            <v>-157.14</v>
          </cell>
          <cell r="E187">
            <v>-345.14</v>
          </cell>
          <cell r="F187">
            <v>-982.6</v>
          </cell>
          <cell r="G187">
            <v>-323.09</v>
          </cell>
          <cell r="H187">
            <v>162.29</v>
          </cell>
          <cell r="I187">
            <v>-71.09</v>
          </cell>
        </row>
        <row r="188">
          <cell r="A188">
            <v>23781</v>
          </cell>
          <cell r="B188" t="str">
            <v>INDECK___YERKES</v>
          </cell>
          <cell r="C188">
            <v>-7045.05</v>
          </cell>
          <cell r="D188">
            <v>-947.2</v>
          </cell>
          <cell r="E188">
            <v>-2764.13</v>
          </cell>
          <cell r="F188">
            <v>-1753.39</v>
          </cell>
          <cell r="G188">
            <v>-1471.78</v>
          </cell>
          <cell r="H188">
            <v>-275.66</v>
          </cell>
          <cell r="I188">
            <v>167.11</v>
          </cell>
        </row>
        <row r="189">
          <cell r="A189">
            <v>23783</v>
          </cell>
          <cell r="B189" t="str">
            <v>INDECK___OSWEGO</v>
          </cell>
          <cell r="C189">
            <v>-6664.72</v>
          </cell>
          <cell r="D189">
            <v>-897.31</v>
          </cell>
          <cell r="E189">
            <v>-1246.19</v>
          </cell>
          <cell r="F189">
            <v>-2947.34</v>
          </cell>
          <cell r="G189">
            <v>-1076.77</v>
          </cell>
          <cell r="H189">
            <v>-132.93</v>
          </cell>
          <cell r="I189">
            <v>-364.18</v>
          </cell>
        </row>
        <row r="190">
          <cell r="A190">
            <v>23786</v>
          </cell>
          <cell r="B190" t="str">
            <v>LINDEN COGEN____</v>
          </cell>
          <cell r="C190">
            <v>-48493.89</v>
          </cell>
          <cell r="D190">
            <v>-6579.28</v>
          </cell>
          <cell r="E190">
            <v>-16495.21</v>
          </cell>
          <cell r="F190">
            <v>-11099.74</v>
          </cell>
          <cell r="G190">
            <v>-10204.3</v>
          </cell>
          <cell r="H190">
            <v>-3030.63</v>
          </cell>
          <cell r="I190">
            <v>-1084.73</v>
          </cell>
        </row>
        <row r="191">
          <cell r="A191">
            <v>23790</v>
          </cell>
          <cell r="B191" t="str">
            <v>BINGHAMTON___COGEN</v>
          </cell>
          <cell r="C191">
            <v>-17588.11</v>
          </cell>
          <cell r="D191">
            <v>-2114.54</v>
          </cell>
          <cell r="E191">
            <v>-5676.97</v>
          </cell>
          <cell r="F191">
            <v>-4331.25</v>
          </cell>
          <cell r="G191">
            <v>-4698.62</v>
          </cell>
          <cell r="H191">
            <v>-668.43</v>
          </cell>
          <cell r="I191">
            <v>-98.3</v>
          </cell>
        </row>
        <row r="192">
          <cell r="A192">
            <v>23791</v>
          </cell>
          <cell r="B192" t="str">
            <v>NEG WEST_LEA_LOCKPORT</v>
          </cell>
          <cell r="C192">
            <v>-6518.93</v>
          </cell>
          <cell r="D192">
            <v>-915.57</v>
          </cell>
          <cell r="E192">
            <v>-2670.29</v>
          </cell>
          <cell r="F192">
            <v>-1627.33</v>
          </cell>
          <cell r="G192">
            <v>-1211.45</v>
          </cell>
          <cell r="H192">
            <v>-267.38</v>
          </cell>
          <cell r="I192">
            <v>173.09</v>
          </cell>
        </row>
        <row r="193">
          <cell r="A193">
            <v>23792</v>
          </cell>
          <cell r="B193" t="str">
            <v>NEG NORTH_KES_CHATEGAY</v>
          </cell>
          <cell r="C193">
            <v>5317.51</v>
          </cell>
          <cell r="D193">
            <v>1090.58</v>
          </cell>
          <cell r="E193">
            <v>891.28</v>
          </cell>
          <cell r="F193">
            <v>1735.97</v>
          </cell>
          <cell r="G193">
            <v>463.5</v>
          </cell>
          <cell r="H193">
            <v>1113.73</v>
          </cell>
          <cell r="I193">
            <v>22.45</v>
          </cell>
        </row>
        <row r="194">
          <cell r="A194">
            <v>23793</v>
          </cell>
          <cell r="B194" t="str">
            <v>NEG NORTH_FLCN_SEA</v>
          </cell>
          <cell r="C194">
            <v>6168.42</v>
          </cell>
          <cell r="D194">
            <v>1221.95</v>
          </cell>
          <cell r="E194">
            <v>1247.72</v>
          </cell>
          <cell r="F194">
            <v>1920.62</v>
          </cell>
          <cell r="G194">
            <v>626.71</v>
          </cell>
          <cell r="H194">
            <v>1136.86</v>
          </cell>
          <cell r="I194">
            <v>14.56</v>
          </cell>
        </row>
        <row r="195">
          <cell r="A195">
            <v>23794</v>
          </cell>
          <cell r="B195" t="str">
            <v>NYPA___HOLTSVILL</v>
          </cell>
          <cell r="C195">
            <v>-84265.1599999999</v>
          </cell>
          <cell r="D195">
            <v>-12873.6</v>
          </cell>
          <cell r="E195">
            <v>-24803.02</v>
          </cell>
          <cell r="F195">
            <v>-17807.14</v>
          </cell>
          <cell r="G195">
            <v>-19309.09</v>
          </cell>
          <cell r="H195">
            <v>-7758.68</v>
          </cell>
          <cell r="I195">
            <v>-1713.63</v>
          </cell>
        </row>
        <row r="196">
          <cell r="A196">
            <v>23796</v>
          </cell>
          <cell r="B196" t="str">
            <v>RENSSELAER___COGEN</v>
          </cell>
          <cell r="C196">
            <v>-59419.49</v>
          </cell>
          <cell r="D196">
            <v>-8002.85</v>
          </cell>
          <cell r="E196">
            <v>-22434.61</v>
          </cell>
          <cell r="F196">
            <v>-13418.27</v>
          </cell>
          <cell r="G196">
            <v>-12112.2</v>
          </cell>
          <cell r="H196">
            <v>-2760.89</v>
          </cell>
          <cell r="I196">
            <v>-690.67</v>
          </cell>
        </row>
        <row r="197">
          <cell r="A197">
            <v>23797</v>
          </cell>
          <cell r="B197" t="str">
            <v>SENECA___ENERGY</v>
          </cell>
          <cell r="C197">
            <v>-6437.13</v>
          </cell>
          <cell r="D197">
            <v>-903.53</v>
          </cell>
          <cell r="E197">
            <v>-2119.31</v>
          </cell>
          <cell r="F197">
            <v>-1757.32</v>
          </cell>
          <cell r="G197">
            <v>-1454.51</v>
          </cell>
          <cell r="H197">
            <v>-232.26</v>
          </cell>
          <cell r="I197">
            <v>29.8</v>
          </cell>
        </row>
        <row r="198">
          <cell r="A198">
            <v>23798</v>
          </cell>
          <cell r="B198" t="str">
            <v>ADK RESOURCE___RCVRY</v>
          </cell>
          <cell r="C198">
            <v>-61848.28</v>
          </cell>
          <cell r="D198">
            <v>-8360.48</v>
          </cell>
          <cell r="E198">
            <v>-23258.99</v>
          </cell>
          <cell r="F198">
            <v>-13940.5</v>
          </cell>
          <cell r="G198">
            <v>-12691.81</v>
          </cell>
          <cell r="H198">
            <v>-2880.21</v>
          </cell>
          <cell r="I198">
            <v>-716.29</v>
          </cell>
        </row>
        <row r="199">
          <cell r="A199">
            <v>23799</v>
          </cell>
          <cell r="B199" t="str">
            <v>SELKIRK___II</v>
          </cell>
          <cell r="C199">
            <v>-58802.67</v>
          </cell>
          <cell r="D199">
            <v>-7944.64</v>
          </cell>
          <cell r="E199">
            <v>-22261.44</v>
          </cell>
          <cell r="F199">
            <v>-13277.29</v>
          </cell>
          <cell r="G199">
            <v>-11894.89</v>
          </cell>
          <cell r="H199">
            <v>-2740.91</v>
          </cell>
          <cell r="I199">
            <v>-683.5</v>
          </cell>
        </row>
        <row r="200">
          <cell r="A200">
            <v>23800</v>
          </cell>
          <cell r="B200" t="str">
            <v>SITHE___INDEPEND</v>
          </cell>
          <cell r="C200">
            <v>5491.62</v>
          </cell>
          <cell r="D200">
            <v>606.05</v>
          </cell>
          <cell r="E200">
            <v>-1031.51</v>
          </cell>
          <cell r="F200">
            <v>3632.23</v>
          </cell>
          <cell r="G200">
            <v>719.53</v>
          </cell>
          <cell r="H200">
            <v>-114.6</v>
          </cell>
          <cell r="I200">
            <v>1679.92</v>
          </cell>
        </row>
        <row r="201">
          <cell r="A201">
            <v>23801</v>
          </cell>
          <cell r="B201" t="str">
            <v>SELKIRK___l</v>
          </cell>
          <cell r="C201">
            <v>-58641.17</v>
          </cell>
          <cell r="D201">
            <v>-7907.23</v>
          </cell>
          <cell r="E201">
            <v>-22204.19</v>
          </cell>
          <cell r="F201">
            <v>-13243.12</v>
          </cell>
          <cell r="G201">
            <v>-11868.92</v>
          </cell>
          <cell r="H201">
            <v>-2733.92</v>
          </cell>
          <cell r="I201">
            <v>-683.79</v>
          </cell>
        </row>
        <row r="202">
          <cell r="A202">
            <v>23802</v>
          </cell>
          <cell r="B202" t="str">
            <v>INDECK___CORINTH</v>
          </cell>
          <cell r="C202">
            <v>-62299.17</v>
          </cell>
          <cell r="D202">
            <v>-8441.74</v>
          </cell>
          <cell r="E202">
            <v>-23416.17</v>
          </cell>
          <cell r="F202">
            <v>-14037.58</v>
          </cell>
          <cell r="G202">
            <v>-12783.98</v>
          </cell>
          <cell r="H202">
            <v>-2901.56</v>
          </cell>
          <cell r="I202">
            <v>-718.14</v>
          </cell>
        </row>
        <row r="203">
          <cell r="A203">
            <v>23803</v>
          </cell>
          <cell r="B203" t="str">
            <v>BURROWS___LYONSDAL</v>
          </cell>
          <cell r="C203">
            <v>-129.29</v>
          </cell>
          <cell r="D203">
            <v>37.95</v>
          </cell>
          <cell r="E203">
            <v>9.26</v>
          </cell>
          <cell r="F203">
            <v>-192.61</v>
          </cell>
          <cell r="G203">
            <v>-56.47</v>
          </cell>
          <cell r="H203">
            <v>71.44</v>
          </cell>
          <cell r="I203">
            <v>1.14</v>
          </cell>
        </row>
        <row r="204">
          <cell r="A204">
            <v>23804</v>
          </cell>
          <cell r="B204" t="str">
            <v>IP___TICONDEROGA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-4194.01</v>
          </cell>
          <cell r="H204">
            <v>-2883.1</v>
          </cell>
          <cell r="I204">
            <v>-723</v>
          </cell>
        </row>
        <row r="205">
          <cell r="A205">
            <v>23805</v>
          </cell>
          <cell r="B205" t="str">
            <v>WATERTOWN___HYD</v>
          </cell>
          <cell r="C205">
            <v>-1808.96</v>
          </cell>
          <cell r="D205">
            <v>-170.61</v>
          </cell>
          <cell r="E205">
            <v>-358.21</v>
          </cell>
          <cell r="F205">
            <v>-1022.06</v>
          </cell>
          <cell r="G205">
            <v>-341</v>
          </cell>
          <cell r="H205">
            <v>154.8</v>
          </cell>
          <cell r="I205">
            <v>-71.88</v>
          </cell>
        </row>
        <row r="206">
          <cell r="A206">
            <v>23807</v>
          </cell>
          <cell r="B206" t="str">
            <v>DOGLEVILLE___HYD</v>
          </cell>
          <cell r="C206">
            <v>554.31</v>
          </cell>
          <cell r="D206">
            <v>145.48</v>
          </cell>
          <cell r="E206">
            <v>174.65</v>
          </cell>
          <cell r="F206">
            <v>11.75</v>
          </cell>
          <cell r="G206">
            <v>230.65</v>
          </cell>
          <cell r="H206">
            <v>-12.77</v>
          </cell>
          <cell r="I206">
            <v>4.55</v>
          </cell>
        </row>
        <row r="207">
          <cell r="A207">
            <v>23808</v>
          </cell>
          <cell r="B207" t="str">
            <v>GENERAL___MILLS</v>
          </cell>
          <cell r="C207">
            <v>-9633.48000000001</v>
          </cell>
          <cell r="D207">
            <v>-1008.74</v>
          </cell>
          <cell r="E207">
            <v>-3297.99</v>
          </cell>
          <cell r="F207">
            <v>-2576.49</v>
          </cell>
          <cell r="G207">
            <v>-2604.37</v>
          </cell>
          <cell r="H207">
            <v>-296.22</v>
          </cell>
          <cell r="I207">
            <v>150.33</v>
          </cell>
        </row>
        <row r="208">
          <cell r="A208">
            <v>23809</v>
          </cell>
          <cell r="B208" t="str">
            <v>US___GYPSUM</v>
          </cell>
          <cell r="C208">
            <v>-6053.78</v>
          </cell>
          <cell r="D208">
            <v>-876.21</v>
          </cell>
          <cell r="E208">
            <v>-2513.16</v>
          </cell>
          <cell r="F208">
            <v>-1542.32</v>
          </cell>
          <cell r="G208">
            <v>-1148.58</v>
          </cell>
          <cell r="H208">
            <v>-152.83</v>
          </cell>
          <cell r="I208">
            <v>179.32</v>
          </cell>
        </row>
        <row r="209">
          <cell r="A209">
            <v>23810</v>
          </cell>
          <cell r="B209" t="str">
            <v>HUDSON AVE_GT_3</v>
          </cell>
          <cell r="C209">
            <v>-59116.49</v>
          </cell>
          <cell r="D209">
            <v>-6825.57</v>
          </cell>
          <cell r="E209">
            <v>-20890.81</v>
          </cell>
          <cell r="F209">
            <v>-13032.13</v>
          </cell>
          <cell r="G209">
            <v>-14252.62</v>
          </cell>
          <cell r="H209">
            <v>-3030.63</v>
          </cell>
          <cell r="I209">
            <v>-1084.73</v>
          </cell>
        </row>
        <row r="210">
          <cell r="A210">
            <v>23811</v>
          </cell>
          <cell r="B210" t="str">
            <v>NEG WEST___LANCASTR</v>
          </cell>
          <cell r="C210">
            <v>-10252.98</v>
          </cell>
          <cell r="D210">
            <v>-1081.09</v>
          </cell>
          <cell r="E210">
            <v>-3559.78</v>
          </cell>
          <cell r="F210">
            <v>-2662.15</v>
          </cell>
          <cell r="G210">
            <v>-2759.48</v>
          </cell>
          <cell r="H210">
            <v>-325.6</v>
          </cell>
          <cell r="I210">
            <v>135.12</v>
          </cell>
        </row>
        <row r="211">
          <cell r="A211">
            <v>23856</v>
          </cell>
          <cell r="B211" t="str">
            <v>FIBERTEK___ENERGY</v>
          </cell>
          <cell r="C211">
            <v>-5835.96</v>
          </cell>
          <cell r="D211">
            <v>-800.14</v>
          </cell>
          <cell r="E211">
            <v>-1612.27</v>
          </cell>
          <cell r="F211">
            <v>-2154.19</v>
          </cell>
          <cell r="G211">
            <v>-1049.21</v>
          </cell>
          <cell r="H211">
            <v>-175.41</v>
          </cell>
          <cell r="I211">
            <v>-44.74</v>
          </cell>
        </row>
        <row r="212">
          <cell r="A212">
            <v>23857</v>
          </cell>
          <cell r="B212" t="str">
            <v>CARTHAGE___PAPER</v>
          </cell>
          <cell r="C212">
            <v>-1389.86</v>
          </cell>
          <cell r="D212">
            <v>-109.51</v>
          </cell>
          <cell r="E212">
            <v>-307.97</v>
          </cell>
          <cell r="F212">
            <v>-821.83</v>
          </cell>
          <cell r="G212">
            <v>-280.44</v>
          </cell>
          <cell r="H212">
            <v>188.29</v>
          </cell>
          <cell r="I212">
            <v>-58.4</v>
          </cell>
        </row>
        <row r="213">
          <cell r="A213">
            <v>23858</v>
          </cell>
          <cell r="B213" t="str">
            <v>NSINS_S._GLNS_FALLS</v>
          </cell>
          <cell r="C213">
            <v>-62014.59</v>
          </cell>
          <cell r="D213">
            <v>-8389.25</v>
          </cell>
          <cell r="E213">
            <v>-23316.73</v>
          </cell>
          <cell r="F213">
            <v>-13976.32</v>
          </cell>
          <cell r="G213">
            <v>-12726.21</v>
          </cell>
          <cell r="H213">
            <v>-2888.33</v>
          </cell>
          <cell r="I213">
            <v>-717.75</v>
          </cell>
        </row>
        <row r="214">
          <cell r="A214">
            <v>23895</v>
          </cell>
          <cell r="B214" t="str">
            <v>CH_RES_NIAGARA</v>
          </cell>
          <cell r="C214">
            <v>-5696.38</v>
          </cell>
          <cell r="D214">
            <v>-928.37</v>
          </cell>
          <cell r="E214">
            <v>-2222.29</v>
          </cell>
          <cell r="F214">
            <v>-1355.27</v>
          </cell>
          <cell r="G214">
            <v>-1099.62</v>
          </cell>
          <cell r="H214">
            <v>-267.53</v>
          </cell>
          <cell r="I214">
            <v>176.7</v>
          </cell>
        </row>
        <row r="215">
          <cell r="A215">
            <v>23900</v>
          </cell>
          <cell r="B215" t="str">
            <v>FORT ORANGE____</v>
          </cell>
          <cell r="C215">
            <v>-59426.62</v>
          </cell>
          <cell r="D215">
            <v>-7933.24</v>
          </cell>
          <cell r="E215">
            <v>-22329.03</v>
          </cell>
          <cell r="F215">
            <v>-13403.27</v>
          </cell>
          <cell r="G215">
            <v>-12305.42</v>
          </cell>
          <cell r="H215">
            <v>-2773.13</v>
          </cell>
          <cell r="I215">
            <v>-682.53</v>
          </cell>
        </row>
        <row r="216">
          <cell r="A216">
            <v>23901</v>
          </cell>
          <cell r="B216" t="str">
            <v>NORTHERN_CONS_POWER</v>
          </cell>
          <cell r="C216">
            <v>-12405.81</v>
          </cell>
          <cell r="D216">
            <v>-240.75</v>
          </cell>
          <cell r="E216">
            <v>-3386.01</v>
          </cell>
          <cell r="F216">
            <v>-3035.23</v>
          </cell>
          <cell r="G216">
            <v>-5478.26</v>
          </cell>
          <cell r="H216">
            <v>-361.17</v>
          </cell>
          <cell r="I216">
            <v>95.61</v>
          </cell>
        </row>
        <row r="217">
          <cell r="A217">
            <v>23902</v>
          </cell>
          <cell r="B217" t="str">
            <v>SITHE___MASSENA</v>
          </cell>
          <cell r="C217">
            <v>4407.98</v>
          </cell>
          <cell r="D217">
            <v>992.73</v>
          </cell>
          <cell r="E217">
            <v>473.03</v>
          </cell>
          <cell r="F217">
            <v>1512.37</v>
          </cell>
          <cell r="G217">
            <v>300.11</v>
          </cell>
          <cell r="H217">
            <v>1092.19</v>
          </cell>
          <cell r="I217">
            <v>37.55</v>
          </cell>
        </row>
        <row r="218">
          <cell r="A218">
            <v>23903</v>
          </cell>
          <cell r="B218" t="str">
            <v>AMERICAN___BRASS</v>
          </cell>
          <cell r="C218">
            <v>-7045.05</v>
          </cell>
          <cell r="D218">
            <v>-947.2</v>
          </cell>
          <cell r="E218">
            <v>-2764.13</v>
          </cell>
          <cell r="F218">
            <v>-1753.39</v>
          </cell>
          <cell r="G218">
            <v>-1471.78</v>
          </cell>
          <cell r="H218">
            <v>-275.66</v>
          </cell>
          <cell r="I218">
            <v>167.11</v>
          </cell>
        </row>
        <row r="219">
          <cell r="A219">
            <v>23913</v>
          </cell>
          <cell r="B219" t="str">
            <v>NEG NORTH___LWR_SARANAC</v>
          </cell>
          <cell r="C219">
            <v>6057.55</v>
          </cell>
          <cell r="D219">
            <v>1203.34</v>
          </cell>
          <cell r="E219">
            <v>1209.65</v>
          </cell>
          <cell r="F219">
            <v>1899.05</v>
          </cell>
          <cell r="G219">
            <v>595.99</v>
          </cell>
          <cell r="H219">
            <v>1133.75</v>
          </cell>
          <cell r="I219">
            <v>15.77</v>
          </cell>
        </row>
        <row r="220">
          <cell r="A220">
            <v>23914</v>
          </cell>
          <cell r="B220" t="str">
            <v>RUSSELL___STATION</v>
          </cell>
          <cell r="C220">
            <v>-4747.49</v>
          </cell>
          <cell r="D220">
            <v>-730.27</v>
          </cell>
          <cell r="E220">
            <v>-1931.38</v>
          </cell>
          <cell r="F220">
            <v>-1246.52</v>
          </cell>
          <cell r="G220">
            <v>-818.78</v>
          </cell>
          <cell r="H220">
            <v>-221.35</v>
          </cell>
          <cell r="I220">
            <v>200.81</v>
          </cell>
        </row>
        <row r="221">
          <cell r="A221">
            <v>23915</v>
          </cell>
          <cell r="B221" t="str">
            <v>NEG NORTH___ALICE_FALLS</v>
          </cell>
          <cell r="C221">
            <v>6056.09</v>
          </cell>
          <cell r="D221">
            <v>1203.34</v>
          </cell>
          <cell r="E221">
            <v>1209.25</v>
          </cell>
          <cell r="F221">
            <v>1897.92</v>
          </cell>
          <cell r="G221">
            <v>596</v>
          </cell>
          <cell r="H221">
            <v>1133.75</v>
          </cell>
          <cell r="I221">
            <v>15.83</v>
          </cell>
        </row>
        <row r="222">
          <cell r="A222">
            <v>23982</v>
          </cell>
          <cell r="B222" t="str">
            <v>INDECK___OLEAN</v>
          </cell>
          <cell r="C222">
            <v>-10481.99</v>
          </cell>
          <cell r="D222">
            <v>-1055.46</v>
          </cell>
          <cell r="E222">
            <v>-3630.66</v>
          </cell>
          <cell r="F222">
            <v>-2806.6</v>
          </cell>
          <cell r="G222">
            <v>-2784.43</v>
          </cell>
          <cell r="H222">
            <v>-323.39</v>
          </cell>
          <cell r="I222">
            <v>118.55</v>
          </cell>
        </row>
        <row r="223">
          <cell r="A223">
            <v>23983</v>
          </cell>
          <cell r="B223" t="str">
            <v>CH_RES_BVR_FALLS</v>
          </cell>
          <cell r="C223">
            <v>2760.99</v>
          </cell>
          <cell r="D223">
            <v>1848.02</v>
          </cell>
          <cell r="E223">
            <v>776.45</v>
          </cell>
          <cell r="F223">
            <v>115.07</v>
          </cell>
          <cell r="G223">
            <v>492.08</v>
          </cell>
          <cell r="H223">
            <v>-503.6</v>
          </cell>
          <cell r="I223">
            <v>32.97</v>
          </cell>
        </row>
        <row r="224">
          <cell r="A224">
            <v>23985</v>
          </cell>
          <cell r="B224" t="str">
            <v>CH_RES_SYRACUSE</v>
          </cell>
          <cell r="C224">
            <v>-5835.96</v>
          </cell>
          <cell r="D224">
            <v>-800.14</v>
          </cell>
          <cell r="E224">
            <v>-1612.27</v>
          </cell>
          <cell r="F224">
            <v>-2154.19</v>
          </cell>
          <cell r="G224">
            <v>-1049.21</v>
          </cell>
          <cell r="H224">
            <v>-175.41</v>
          </cell>
          <cell r="I224">
            <v>-44.74</v>
          </cell>
        </row>
        <row r="225">
          <cell r="A225">
            <v>23986</v>
          </cell>
          <cell r="B225" t="str">
            <v>ONONDAGA___COGEN</v>
          </cell>
          <cell r="C225">
            <v>-5835.96</v>
          </cell>
          <cell r="D225">
            <v>-800.14</v>
          </cell>
          <cell r="E225">
            <v>-1612.27</v>
          </cell>
          <cell r="F225">
            <v>-2154.19</v>
          </cell>
          <cell r="G225">
            <v>-1049.21</v>
          </cell>
          <cell r="H225">
            <v>-175.41</v>
          </cell>
          <cell r="I225">
            <v>-44.74</v>
          </cell>
        </row>
        <row r="226">
          <cell r="A226">
            <v>23987</v>
          </cell>
          <cell r="B226" t="str">
            <v>ONONDAGA_REF_OCCRA</v>
          </cell>
          <cell r="C226">
            <v>-5188.12</v>
          </cell>
          <cell r="D226">
            <v>-717.02</v>
          </cell>
          <cell r="E226">
            <v>-1549.48</v>
          </cell>
          <cell r="F226">
            <v>-1776.17</v>
          </cell>
          <cell r="G226">
            <v>-979.65</v>
          </cell>
          <cell r="H226">
            <v>-167.61</v>
          </cell>
          <cell r="I226">
            <v>1.81</v>
          </cell>
        </row>
        <row r="227">
          <cell r="A227">
            <v>23988</v>
          </cell>
          <cell r="B227" t="str">
            <v>IP CORINTH___1</v>
          </cell>
          <cell r="C227">
            <v>-62299.17</v>
          </cell>
          <cell r="D227">
            <v>-8441.74</v>
          </cell>
          <cell r="E227">
            <v>-23416.17</v>
          </cell>
          <cell r="F227">
            <v>-14037.58</v>
          </cell>
          <cell r="G227">
            <v>-12783.98</v>
          </cell>
          <cell r="H227">
            <v>-2901.56</v>
          </cell>
          <cell r="I227">
            <v>-718.14</v>
          </cell>
        </row>
        <row r="228">
          <cell r="A228">
            <v>23990</v>
          </cell>
          <cell r="B228" t="str">
            <v>PROJECT___ORANGE</v>
          </cell>
          <cell r="C228">
            <v>-4441.88</v>
          </cell>
          <cell r="D228">
            <v>-624.84</v>
          </cell>
          <cell r="E228">
            <v>-1354.68</v>
          </cell>
          <cell r="F228">
            <v>-1558.32</v>
          </cell>
          <cell r="G228">
            <v>-788.54</v>
          </cell>
          <cell r="H228">
            <v>-148.84</v>
          </cell>
          <cell r="I228">
            <v>33.34</v>
          </cell>
        </row>
        <row r="229">
          <cell r="A229">
            <v>24000</v>
          </cell>
          <cell r="B229" t="str">
            <v>PLEASANTVLY___LBMP</v>
          </cell>
          <cell r="C229">
            <v>-60629.24</v>
          </cell>
          <cell r="D229">
            <v>-7044.31</v>
          </cell>
          <cell r="E229">
            <v>-21723.36</v>
          </cell>
          <cell r="F229">
            <v>-13506.85</v>
          </cell>
          <cell r="G229">
            <v>-14554.13</v>
          </cell>
          <cell r="H229">
            <v>-3013.32</v>
          </cell>
          <cell r="I229">
            <v>-787.27</v>
          </cell>
        </row>
        <row r="230">
          <cell r="A230">
            <v>24008</v>
          </cell>
          <cell r="B230" t="str">
            <v>NYISO_LBMP_REFERENCE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24010</v>
          </cell>
          <cell r="B231" t="str">
            <v>AMERICAN_REF_FUEL</v>
          </cell>
          <cell r="C231">
            <v>-6942.45</v>
          </cell>
          <cell r="D231">
            <v>-947.2</v>
          </cell>
          <cell r="E231">
            <v>-2791.85</v>
          </cell>
          <cell r="F231">
            <v>-1684.71</v>
          </cell>
          <cell r="G231">
            <v>-1417.43</v>
          </cell>
          <cell r="H231">
            <v>-272.64</v>
          </cell>
          <cell r="I231">
            <v>171.38</v>
          </cell>
        </row>
        <row r="232">
          <cell r="A232">
            <v>24011</v>
          </cell>
          <cell r="B232" t="str">
            <v>ADK HUDSON___FALLS</v>
          </cell>
          <cell r="C232">
            <v>-61848.28</v>
          </cell>
          <cell r="D232">
            <v>-8360.48</v>
          </cell>
          <cell r="E232">
            <v>-23258.99</v>
          </cell>
          <cell r="F232">
            <v>-13940.5</v>
          </cell>
          <cell r="G232">
            <v>-12691.81</v>
          </cell>
          <cell r="H232">
            <v>-2880.21</v>
          </cell>
          <cell r="I232">
            <v>-716.29</v>
          </cell>
        </row>
        <row r="233">
          <cell r="A233">
            <v>24013</v>
          </cell>
          <cell r="B233" t="str">
            <v>LITTLE FALLS___HYD</v>
          </cell>
          <cell r="C233">
            <v>554.31</v>
          </cell>
          <cell r="D233">
            <v>145.48</v>
          </cell>
          <cell r="E233">
            <v>174.65</v>
          </cell>
          <cell r="F233">
            <v>11.75</v>
          </cell>
          <cell r="G233">
            <v>230.65</v>
          </cell>
          <cell r="H233">
            <v>-12.77</v>
          </cell>
          <cell r="I233">
            <v>4.55</v>
          </cell>
        </row>
        <row r="234">
          <cell r="A234">
            <v>24014</v>
          </cell>
          <cell r="B234" t="str">
            <v>LONG_LAKE_PHOENIX</v>
          </cell>
          <cell r="C234">
            <v>-6053.72</v>
          </cell>
          <cell r="D234">
            <v>-830.84</v>
          </cell>
          <cell r="E234">
            <v>-1272.8</v>
          </cell>
          <cell r="F234">
            <v>-2571.52</v>
          </cell>
          <cell r="G234">
            <v>-993.57</v>
          </cell>
          <cell r="H234">
            <v>-139.37</v>
          </cell>
          <cell r="I234">
            <v>-245.62</v>
          </cell>
        </row>
        <row r="235">
          <cell r="A235">
            <v>24015</v>
          </cell>
          <cell r="B235" t="str">
            <v>MEDINA___POWER</v>
          </cell>
          <cell r="C235">
            <v>-8391.85</v>
          </cell>
          <cell r="D235">
            <v>-1208.72</v>
          </cell>
          <cell r="E235">
            <v>-1918.11</v>
          </cell>
          <cell r="F235">
            <v>-3294.27</v>
          </cell>
          <cell r="G235">
            <v>-1878.18</v>
          </cell>
          <cell r="H235">
            <v>-229.23</v>
          </cell>
          <cell r="I235">
            <v>136.66</v>
          </cell>
        </row>
        <row r="236">
          <cell r="A236">
            <v>24016</v>
          </cell>
          <cell r="B236" t="str">
            <v>HARZA MOOSE___RIVER</v>
          </cell>
          <cell r="C236">
            <v>-129.29</v>
          </cell>
          <cell r="D236">
            <v>37.95</v>
          </cell>
          <cell r="E236">
            <v>9.26</v>
          </cell>
          <cell r="F236">
            <v>-192.61</v>
          </cell>
          <cell r="G236">
            <v>-56.47</v>
          </cell>
          <cell r="H236">
            <v>71.44</v>
          </cell>
          <cell r="I236">
            <v>1.14</v>
          </cell>
        </row>
        <row r="237">
          <cell r="A237">
            <v>24017</v>
          </cell>
          <cell r="B237" t="str">
            <v>SYRACUSE___POWER</v>
          </cell>
          <cell r="C237">
            <v>-5188.12</v>
          </cell>
          <cell r="D237">
            <v>-717.02</v>
          </cell>
          <cell r="E237">
            <v>-1549.48</v>
          </cell>
          <cell r="F237">
            <v>-1776.17</v>
          </cell>
          <cell r="G237">
            <v>-979.65</v>
          </cell>
          <cell r="H237">
            <v>-167.61</v>
          </cell>
          <cell r="I237">
            <v>1.81</v>
          </cell>
        </row>
        <row r="238">
          <cell r="A238">
            <v>24018</v>
          </cell>
          <cell r="B238" t="str">
            <v>CRESCENT___HYD</v>
          </cell>
          <cell r="C238">
            <v>-60104.2</v>
          </cell>
          <cell r="D238">
            <v>-8109.1</v>
          </cell>
          <cell r="E238">
            <v>-22669.06</v>
          </cell>
          <cell r="F238">
            <v>-13573.48</v>
          </cell>
          <cell r="G238">
            <v>-12256.39</v>
          </cell>
          <cell r="H238">
            <v>-2794.67</v>
          </cell>
          <cell r="I238">
            <v>-701.5</v>
          </cell>
        </row>
        <row r="239">
          <cell r="A239">
            <v>24019</v>
          </cell>
          <cell r="B239" t="str">
            <v>INDIAN POINT_GT_3</v>
          </cell>
          <cell r="C239">
            <v>-58550.6</v>
          </cell>
          <cell r="D239">
            <v>-6774.18</v>
          </cell>
          <cell r="E239">
            <v>-20724.63</v>
          </cell>
          <cell r="F239">
            <v>-12935.58</v>
          </cell>
          <cell r="G239">
            <v>-14186.55</v>
          </cell>
          <cell r="H239">
            <v>-3029.24</v>
          </cell>
          <cell r="I239">
            <v>-900.42</v>
          </cell>
        </row>
        <row r="240">
          <cell r="A240">
            <v>24020</v>
          </cell>
          <cell r="B240" t="str">
            <v>VISCHER___FERRY HYD</v>
          </cell>
          <cell r="C240">
            <v>-60104.2</v>
          </cell>
          <cell r="D240">
            <v>-8109.1</v>
          </cell>
          <cell r="E240">
            <v>-22669.06</v>
          </cell>
          <cell r="F240">
            <v>-13573.48</v>
          </cell>
          <cell r="G240">
            <v>-12256.39</v>
          </cell>
          <cell r="H240">
            <v>-2794.67</v>
          </cell>
          <cell r="I240">
            <v>-701.5</v>
          </cell>
        </row>
        <row r="241">
          <cell r="A241">
            <v>24021</v>
          </cell>
          <cell r="B241" t="str">
            <v>SITHE___OGDNSBRG</v>
          </cell>
          <cell r="C241">
            <v>2857.12</v>
          </cell>
          <cell r="D241">
            <v>843.45</v>
          </cell>
          <cell r="E241">
            <v>273.44</v>
          </cell>
          <cell r="F241">
            <v>530.04</v>
          </cell>
          <cell r="G241">
            <v>192.57</v>
          </cell>
          <cell r="H241">
            <v>986.04</v>
          </cell>
          <cell r="I241">
            <v>31.58</v>
          </cell>
        </row>
        <row r="242">
          <cell r="A242">
            <v>24023</v>
          </cell>
          <cell r="B242" t="str">
            <v>PYRITES___HYD</v>
          </cell>
          <cell r="C242">
            <v>2215.26</v>
          </cell>
          <cell r="D242">
            <v>667.02</v>
          </cell>
          <cell r="E242">
            <v>194.38</v>
          </cell>
          <cell r="F242">
            <v>317.7</v>
          </cell>
          <cell r="G242">
            <v>123.67</v>
          </cell>
          <cell r="H242">
            <v>886.4</v>
          </cell>
          <cell r="I242">
            <v>26.09</v>
          </cell>
        </row>
        <row r="243">
          <cell r="A243">
            <v>24024</v>
          </cell>
          <cell r="B243" t="str">
            <v>SITHE___BATAVIA</v>
          </cell>
          <cell r="C243">
            <v>-5945.64</v>
          </cell>
          <cell r="D243">
            <v>-849.76</v>
          </cell>
          <cell r="E243">
            <v>-2417.17</v>
          </cell>
          <cell r="F243">
            <v>-1496.74</v>
          </cell>
          <cell r="G243">
            <v>-1111.19</v>
          </cell>
          <cell r="H243">
            <v>-251.85</v>
          </cell>
          <cell r="I243">
            <v>181.07</v>
          </cell>
        </row>
        <row r="244">
          <cell r="A244">
            <v>24026</v>
          </cell>
          <cell r="B244" t="str">
            <v>OXBOW____</v>
          </cell>
          <cell r="C244">
            <v>-6367.31</v>
          </cell>
          <cell r="D244">
            <v>-939.76</v>
          </cell>
          <cell r="E244">
            <v>-2482.41</v>
          </cell>
          <cell r="F244">
            <v>-1556.19</v>
          </cell>
          <cell r="G244">
            <v>-1289.86</v>
          </cell>
          <cell r="H244">
            <v>-271.07</v>
          </cell>
          <cell r="I244">
            <v>171.98</v>
          </cell>
        </row>
        <row r="245">
          <cell r="A245">
            <v>24028</v>
          </cell>
          <cell r="B245" t="str">
            <v>ADK S GLENS___FALLS</v>
          </cell>
          <cell r="C245">
            <v>-61848.28</v>
          </cell>
          <cell r="D245">
            <v>-8360.48</v>
          </cell>
          <cell r="E245">
            <v>-23258.99</v>
          </cell>
          <cell r="F245">
            <v>-13940.5</v>
          </cell>
          <cell r="G245">
            <v>-12691.81</v>
          </cell>
          <cell r="H245">
            <v>-2880.21</v>
          </cell>
          <cell r="I245">
            <v>-716.29</v>
          </cell>
        </row>
        <row r="246">
          <cell r="A246">
            <v>24031</v>
          </cell>
          <cell r="B246" t="str">
            <v>HOLTSVIL 1-5___GRP1</v>
          </cell>
          <cell r="C246">
            <v>-58813.28</v>
          </cell>
          <cell r="D246">
            <v>0</v>
          </cell>
          <cell r="E246">
            <v>-12224.74</v>
          </cell>
          <cell r="F246">
            <v>-17807.14</v>
          </cell>
          <cell r="G246">
            <v>-19309.09</v>
          </cell>
          <cell r="H246">
            <v>-7758.68</v>
          </cell>
          <cell r="I246">
            <v>-1713.63</v>
          </cell>
        </row>
        <row r="247">
          <cell r="A247">
            <v>24032</v>
          </cell>
          <cell r="B247" t="str">
            <v>HOLTSVIL6-10___GRP2</v>
          </cell>
          <cell r="C247">
            <v>-58832.01</v>
          </cell>
          <cell r="D247">
            <v>0</v>
          </cell>
          <cell r="E247">
            <v>-12226.7</v>
          </cell>
          <cell r="F247">
            <v>-17808.45</v>
          </cell>
          <cell r="G247">
            <v>-19311.56</v>
          </cell>
          <cell r="H247">
            <v>-7767.84</v>
          </cell>
          <cell r="I247">
            <v>-1717.46</v>
          </cell>
        </row>
        <row r="248">
          <cell r="A248">
            <v>24033</v>
          </cell>
          <cell r="B248" t="str">
            <v>BARRETT 9-12___GRP3</v>
          </cell>
          <cell r="C248">
            <v>-62993.04</v>
          </cell>
          <cell r="D248">
            <v>0</v>
          </cell>
          <cell r="E248">
            <v>-12668.48</v>
          </cell>
          <cell r="F248">
            <v>-17938.6</v>
          </cell>
          <cell r="G248">
            <v>-19417.52</v>
          </cell>
          <cell r="H248">
            <v>-10534.64</v>
          </cell>
          <cell r="I248">
            <v>-2433.8</v>
          </cell>
        </row>
        <row r="249">
          <cell r="A249">
            <v>24034</v>
          </cell>
          <cell r="B249" t="str">
            <v>BARRETT 1-8___GRP4</v>
          </cell>
          <cell r="C249">
            <v>-62993.04</v>
          </cell>
          <cell r="D249">
            <v>0</v>
          </cell>
          <cell r="E249">
            <v>-12668.48</v>
          </cell>
          <cell r="F249">
            <v>-17938.6</v>
          </cell>
          <cell r="G249">
            <v>-19417.52</v>
          </cell>
          <cell r="H249">
            <v>-10534.64</v>
          </cell>
          <cell r="I249">
            <v>-2433.8</v>
          </cell>
        </row>
        <row r="250">
          <cell r="A250">
            <v>24038</v>
          </cell>
          <cell r="B250" t="str">
            <v>WADING RIVER_1-3_GRP5</v>
          </cell>
          <cell r="C250">
            <v>-58816.99</v>
          </cell>
          <cell r="D250">
            <v>0</v>
          </cell>
          <cell r="E250">
            <v>-12225.33</v>
          </cell>
          <cell r="F250">
            <v>-17807.22</v>
          </cell>
          <cell r="G250">
            <v>-19309.18</v>
          </cell>
          <cell r="H250">
            <v>-7760.98</v>
          </cell>
          <cell r="I250">
            <v>-1714.28</v>
          </cell>
        </row>
        <row r="251">
          <cell r="A251">
            <v>24039</v>
          </cell>
          <cell r="B251" t="str">
            <v>GARDENVILLE___LBMP</v>
          </cell>
          <cell r="C251">
            <v>-10278.47</v>
          </cell>
          <cell r="D251">
            <v>-1020.82</v>
          </cell>
          <cell r="E251">
            <v>-3466.33</v>
          </cell>
          <cell r="F251">
            <v>-2778.71</v>
          </cell>
          <cell r="G251">
            <v>-2869.06</v>
          </cell>
          <cell r="H251">
            <v>-294.51</v>
          </cell>
          <cell r="I251">
            <v>150.96</v>
          </cell>
        </row>
        <row r="252">
          <cell r="A252">
            <v>24041</v>
          </cell>
          <cell r="B252" t="str">
            <v>SENECA OSWGO___HYD</v>
          </cell>
          <cell r="C252">
            <v>-5922.82</v>
          </cell>
          <cell r="D252">
            <v>-817.42</v>
          </cell>
          <cell r="E252">
            <v>-1279.68</v>
          </cell>
          <cell r="F252">
            <v>-2491.35</v>
          </cell>
          <cell r="G252">
            <v>-972</v>
          </cell>
          <cell r="H252">
            <v>-139.31</v>
          </cell>
          <cell r="I252">
            <v>-223.06</v>
          </cell>
        </row>
        <row r="253">
          <cell r="A253">
            <v>24042</v>
          </cell>
          <cell r="B253" t="str">
            <v>N SALMON___HYD</v>
          </cell>
          <cell r="C253">
            <v>4835.58</v>
          </cell>
          <cell r="D253">
            <v>995.33</v>
          </cell>
          <cell r="E253">
            <v>750.64</v>
          </cell>
          <cell r="F253">
            <v>1616.88</v>
          </cell>
          <cell r="G253">
            <v>397.15</v>
          </cell>
          <cell r="H253">
            <v>1051.88</v>
          </cell>
          <cell r="I253">
            <v>23.7</v>
          </cell>
        </row>
        <row r="254">
          <cell r="A254">
            <v>24043</v>
          </cell>
          <cell r="B254" t="str">
            <v>S SALMON___HYD</v>
          </cell>
          <cell r="C254">
            <v>-4657.17</v>
          </cell>
          <cell r="D254">
            <v>-597.67</v>
          </cell>
          <cell r="E254">
            <v>-1170.84</v>
          </cell>
          <cell r="F254">
            <v>-1905.29</v>
          </cell>
          <cell r="G254">
            <v>-797.41</v>
          </cell>
          <cell r="H254">
            <v>-45.01</v>
          </cell>
          <cell r="I254">
            <v>-140.95</v>
          </cell>
        </row>
        <row r="255">
          <cell r="A255">
            <v>24044</v>
          </cell>
          <cell r="B255" t="str">
            <v>OSWEGATCHIE___HYD</v>
          </cell>
          <cell r="C255">
            <v>917.58</v>
          </cell>
          <cell r="D255">
            <v>380.9</v>
          </cell>
          <cell r="E255">
            <v>33.1</v>
          </cell>
          <cell r="F255">
            <v>-21.03</v>
          </cell>
          <cell r="G255">
            <v>-44.04</v>
          </cell>
          <cell r="H255">
            <v>555.74</v>
          </cell>
          <cell r="I255">
            <v>12.91</v>
          </cell>
        </row>
        <row r="256">
          <cell r="A256">
            <v>24046</v>
          </cell>
          <cell r="B256" t="str">
            <v>OAK ORCHARD___HYD</v>
          </cell>
          <cell r="C256">
            <v>-4883.18</v>
          </cell>
          <cell r="D256">
            <v>-741.09</v>
          </cell>
          <cell r="E256">
            <v>-1979.43</v>
          </cell>
          <cell r="F256">
            <v>-1264.32</v>
          </cell>
          <cell r="G256">
            <v>-867.76</v>
          </cell>
          <cell r="H256">
            <v>-223.25</v>
          </cell>
          <cell r="I256">
            <v>192.67</v>
          </cell>
        </row>
        <row r="257">
          <cell r="A257">
            <v>24047</v>
          </cell>
          <cell r="B257" t="str">
            <v>BLACK RIVER___HYD</v>
          </cell>
          <cell r="C257">
            <v>-1808.96</v>
          </cell>
          <cell r="D257">
            <v>-170.61</v>
          </cell>
          <cell r="E257">
            <v>-358.21</v>
          </cell>
          <cell r="F257">
            <v>-1022.06</v>
          </cell>
          <cell r="G257">
            <v>-341</v>
          </cell>
          <cell r="H257">
            <v>154.8</v>
          </cell>
          <cell r="I257">
            <v>-71.88</v>
          </cell>
        </row>
        <row r="258">
          <cell r="A258">
            <v>24048</v>
          </cell>
          <cell r="B258" t="str">
            <v>BEAVER RIVER___HYD</v>
          </cell>
          <cell r="C258">
            <v>-28.5900000000001</v>
          </cell>
          <cell r="D258">
            <v>100.43</v>
          </cell>
          <cell r="E258">
            <v>-11.86</v>
          </cell>
          <cell r="F258">
            <v>-304.95</v>
          </cell>
          <cell r="G258">
            <v>-98.11</v>
          </cell>
          <cell r="H258">
            <v>286.85</v>
          </cell>
          <cell r="I258">
            <v>-0.95</v>
          </cell>
        </row>
        <row r="259">
          <cell r="A259">
            <v>24049</v>
          </cell>
          <cell r="B259" t="str">
            <v>WEST CANADA___HYD</v>
          </cell>
          <cell r="C259">
            <v>554.31</v>
          </cell>
          <cell r="D259">
            <v>145.48</v>
          </cell>
          <cell r="E259">
            <v>174.65</v>
          </cell>
          <cell r="F259">
            <v>11.75</v>
          </cell>
          <cell r="G259">
            <v>230.65</v>
          </cell>
          <cell r="H259">
            <v>-12.77</v>
          </cell>
          <cell r="I259">
            <v>4.55</v>
          </cell>
        </row>
        <row r="260">
          <cell r="A260">
            <v>24050</v>
          </cell>
          <cell r="B260" t="str">
            <v>E_CANADA_MHWK_HY</v>
          </cell>
          <cell r="C260">
            <v>554.31</v>
          </cell>
          <cell r="D260">
            <v>145.48</v>
          </cell>
          <cell r="E260">
            <v>174.65</v>
          </cell>
          <cell r="F260">
            <v>11.75</v>
          </cell>
          <cell r="G260">
            <v>230.65</v>
          </cell>
          <cell r="H260">
            <v>-12.77</v>
          </cell>
          <cell r="I260">
            <v>4.55</v>
          </cell>
        </row>
        <row r="261">
          <cell r="A261">
            <v>24051</v>
          </cell>
          <cell r="B261" t="str">
            <v>E_CANADA_CAP_HY</v>
          </cell>
          <cell r="C261">
            <v>-75739.45</v>
          </cell>
          <cell r="D261">
            <v>-10371.72</v>
          </cell>
          <cell r="E261">
            <v>-28304.28</v>
          </cell>
          <cell r="F261">
            <v>-17214.48</v>
          </cell>
          <cell r="G261">
            <v>-15682.24</v>
          </cell>
          <cell r="H261">
            <v>-3349.82</v>
          </cell>
          <cell r="I261">
            <v>-816.91</v>
          </cell>
        </row>
        <row r="262">
          <cell r="A262">
            <v>24053</v>
          </cell>
          <cell r="B262" t="str">
            <v>NM_ST_REGIS___HYD</v>
          </cell>
          <cell r="C262">
            <v>3295.1</v>
          </cell>
          <cell r="D262">
            <v>732.49</v>
          </cell>
          <cell r="E262">
            <v>379.28</v>
          </cell>
          <cell r="F262">
            <v>1115.18</v>
          </cell>
          <cell r="G262">
            <v>136.23</v>
          </cell>
          <cell r="H262">
            <v>906.87</v>
          </cell>
          <cell r="I262">
            <v>25.05</v>
          </cell>
        </row>
        <row r="263">
          <cell r="A263">
            <v>24054</v>
          </cell>
          <cell r="B263" t="str">
            <v>FRANKLIN_FALL_HYD</v>
          </cell>
          <cell r="C263">
            <v>4835.58</v>
          </cell>
          <cell r="D263">
            <v>995.33</v>
          </cell>
          <cell r="E263">
            <v>750.64</v>
          </cell>
          <cell r="F263">
            <v>1616.88</v>
          </cell>
          <cell r="G263">
            <v>397.15</v>
          </cell>
          <cell r="H263">
            <v>1051.88</v>
          </cell>
          <cell r="I263">
            <v>23.7</v>
          </cell>
        </row>
        <row r="264">
          <cell r="A264">
            <v>24055</v>
          </cell>
          <cell r="B264" t="str">
            <v>NM NORTH___NUG</v>
          </cell>
          <cell r="C264">
            <v>4407.98</v>
          </cell>
          <cell r="D264">
            <v>992.73</v>
          </cell>
          <cell r="E264">
            <v>473.03</v>
          </cell>
          <cell r="F264">
            <v>1512.37</v>
          </cell>
          <cell r="G264">
            <v>300.11</v>
          </cell>
          <cell r="H264">
            <v>1092.19</v>
          </cell>
          <cell r="I264">
            <v>37.55</v>
          </cell>
        </row>
        <row r="265">
          <cell r="A265">
            <v>24056</v>
          </cell>
          <cell r="B265" t="str">
            <v>UPPER RAQUET___HYD</v>
          </cell>
          <cell r="C265">
            <v>2140.62</v>
          </cell>
          <cell r="D265">
            <v>647.17</v>
          </cell>
          <cell r="E265">
            <v>186.52</v>
          </cell>
          <cell r="F265">
            <v>295.49</v>
          </cell>
          <cell r="G265">
            <v>118.05</v>
          </cell>
          <cell r="H265">
            <v>868.22</v>
          </cell>
          <cell r="I265">
            <v>25.17</v>
          </cell>
        </row>
        <row r="266">
          <cell r="A266">
            <v>24057</v>
          </cell>
          <cell r="B266" t="str">
            <v>LOWER RAQUET___HYD</v>
          </cell>
          <cell r="C266">
            <v>2140.62</v>
          </cell>
          <cell r="D266">
            <v>647.17</v>
          </cell>
          <cell r="E266">
            <v>186.52</v>
          </cell>
          <cell r="F266">
            <v>295.49</v>
          </cell>
          <cell r="G266">
            <v>118.05</v>
          </cell>
          <cell r="H266">
            <v>868.22</v>
          </cell>
          <cell r="I266">
            <v>25.17</v>
          </cell>
        </row>
        <row r="267">
          <cell r="A267">
            <v>24058</v>
          </cell>
          <cell r="B267" t="str">
            <v>UPPER HUDSON___HYD</v>
          </cell>
          <cell r="C267">
            <v>-62299.17</v>
          </cell>
          <cell r="D267">
            <v>-8441.74</v>
          </cell>
          <cell r="E267">
            <v>-23416.17</v>
          </cell>
          <cell r="F267">
            <v>-14037.58</v>
          </cell>
          <cell r="G267">
            <v>-12783.98</v>
          </cell>
          <cell r="H267">
            <v>-2901.56</v>
          </cell>
          <cell r="I267">
            <v>-718.14</v>
          </cell>
        </row>
        <row r="268">
          <cell r="A268">
            <v>24059</v>
          </cell>
          <cell r="B268" t="str">
            <v>LOWER___HUDSON</v>
          </cell>
          <cell r="C268">
            <v>-60104.2</v>
          </cell>
          <cell r="D268">
            <v>-8109.1</v>
          </cell>
          <cell r="E268">
            <v>-22669.06</v>
          </cell>
          <cell r="F268">
            <v>-13573.48</v>
          </cell>
          <cell r="G268">
            <v>-12256.39</v>
          </cell>
          <cell r="H268">
            <v>-2794.67</v>
          </cell>
          <cell r="I268">
            <v>-701.5</v>
          </cell>
        </row>
        <row r="269">
          <cell r="A269">
            <v>24060</v>
          </cell>
          <cell r="B269" t="str">
            <v>CARR STREET_E._SYR</v>
          </cell>
          <cell r="C269">
            <v>-4513.42</v>
          </cell>
          <cell r="D269">
            <v>-638.01</v>
          </cell>
          <cell r="E269">
            <v>-1383.66</v>
          </cell>
          <cell r="F269">
            <v>-1571.45</v>
          </cell>
          <cell r="G269">
            <v>-804.1</v>
          </cell>
          <cell r="H269">
            <v>-152.61</v>
          </cell>
          <cell r="I269">
            <v>36.41</v>
          </cell>
        </row>
        <row r="270">
          <cell r="A270">
            <v>24062</v>
          </cell>
          <cell r="B270" t="str">
            <v>N.E._GEN_SANDY PD</v>
          </cell>
          <cell r="C270">
            <v>-59281.11</v>
          </cell>
          <cell r="D270">
            <v>-7735.36</v>
          </cell>
          <cell r="E270">
            <v>-22308.36</v>
          </cell>
          <cell r="F270">
            <v>-13513.75</v>
          </cell>
          <cell r="G270">
            <v>-12374.25</v>
          </cell>
          <cell r="H270">
            <v>-2688.99</v>
          </cell>
          <cell r="I270">
            <v>-660.4</v>
          </cell>
        </row>
        <row r="271">
          <cell r="A271">
            <v>24063</v>
          </cell>
          <cell r="B271" t="str">
            <v>O.H._GEN_BRUCE</v>
          </cell>
          <cell r="C271">
            <v>-3798.56</v>
          </cell>
          <cell r="D271">
            <v>-1007.55</v>
          </cell>
          <cell r="E271">
            <v>-2027.95</v>
          </cell>
          <cell r="F271">
            <v>-1199.66</v>
          </cell>
          <cell r="G271">
            <v>284.5</v>
          </cell>
          <cell r="H271">
            <v>-108.28</v>
          </cell>
          <cell r="I271">
            <v>260.38</v>
          </cell>
        </row>
        <row r="272">
          <cell r="A272">
            <v>24065</v>
          </cell>
          <cell r="B272" t="str">
            <v>PJM_GEN_KEYSTONE</v>
          </cell>
          <cell r="C272">
            <v>-4133.84000000001</v>
          </cell>
          <cell r="D272">
            <v>-1307.9</v>
          </cell>
          <cell r="E272">
            <v>-4218.71</v>
          </cell>
          <cell r="F272">
            <v>-3345.63</v>
          </cell>
          <cell r="G272">
            <v>-3989.85</v>
          </cell>
          <cell r="H272">
            <v>3186.75</v>
          </cell>
          <cell r="I272">
            <v>5541.5</v>
          </cell>
        </row>
        <row r="273">
          <cell r="A273">
            <v>24077</v>
          </cell>
          <cell r="B273" t="str">
            <v>GOWANUS_GT1_1</v>
          </cell>
          <cell r="C273">
            <v>-68050.54</v>
          </cell>
          <cell r="D273">
            <v>-7988.03</v>
          </cell>
          <cell r="E273">
            <v>-22056.83</v>
          </cell>
          <cell r="F273">
            <v>-14232.99</v>
          </cell>
          <cell r="G273">
            <v>-17387.62</v>
          </cell>
          <cell r="H273">
            <v>-5168.09</v>
          </cell>
          <cell r="I273">
            <v>-1216.98</v>
          </cell>
        </row>
        <row r="274">
          <cell r="A274">
            <v>24078</v>
          </cell>
          <cell r="B274" t="str">
            <v>GOWANUS_GT1_2</v>
          </cell>
          <cell r="C274">
            <v>-68050.54</v>
          </cell>
          <cell r="D274">
            <v>-7988.03</v>
          </cell>
          <cell r="E274">
            <v>-22056.83</v>
          </cell>
          <cell r="F274">
            <v>-14232.99</v>
          </cell>
          <cell r="G274">
            <v>-17387.62</v>
          </cell>
          <cell r="H274">
            <v>-5168.09</v>
          </cell>
          <cell r="I274">
            <v>-1216.98</v>
          </cell>
        </row>
        <row r="275">
          <cell r="A275">
            <v>24079</v>
          </cell>
          <cell r="B275" t="str">
            <v>GOWANUS_GT1_3</v>
          </cell>
          <cell r="C275">
            <v>-68050.54</v>
          </cell>
          <cell r="D275">
            <v>-7988.03</v>
          </cell>
          <cell r="E275">
            <v>-22056.83</v>
          </cell>
          <cell r="F275">
            <v>-14232.99</v>
          </cell>
          <cell r="G275">
            <v>-17387.62</v>
          </cell>
          <cell r="H275">
            <v>-5168.09</v>
          </cell>
          <cell r="I275">
            <v>-1216.98</v>
          </cell>
        </row>
        <row r="276">
          <cell r="A276">
            <v>24080</v>
          </cell>
          <cell r="B276" t="str">
            <v>GOWANUS_GT1_4</v>
          </cell>
          <cell r="C276">
            <v>-68050.54</v>
          </cell>
          <cell r="D276">
            <v>-7988.03</v>
          </cell>
          <cell r="E276">
            <v>-22056.83</v>
          </cell>
          <cell r="F276">
            <v>-14232.99</v>
          </cell>
          <cell r="G276">
            <v>-17387.62</v>
          </cell>
          <cell r="H276">
            <v>-5168.09</v>
          </cell>
          <cell r="I276">
            <v>-1216.98</v>
          </cell>
        </row>
        <row r="277">
          <cell r="A277">
            <v>24084</v>
          </cell>
          <cell r="B277" t="str">
            <v>GOWANUS_GT1_5</v>
          </cell>
          <cell r="C277">
            <v>-68050.54</v>
          </cell>
          <cell r="D277">
            <v>-7988.03</v>
          </cell>
          <cell r="E277">
            <v>-22056.83</v>
          </cell>
          <cell r="F277">
            <v>-14232.99</v>
          </cell>
          <cell r="G277">
            <v>-17387.62</v>
          </cell>
          <cell r="H277">
            <v>-5168.09</v>
          </cell>
          <cell r="I277">
            <v>-1216.98</v>
          </cell>
        </row>
        <row r="278">
          <cell r="A278">
            <v>24094</v>
          </cell>
          <cell r="B278" t="str">
            <v>ASTORIA_GT2_1</v>
          </cell>
          <cell r="C278">
            <v>-68050.54</v>
          </cell>
          <cell r="D278">
            <v>-7988.03</v>
          </cell>
          <cell r="E278">
            <v>-22056.83</v>
          </cell>
          <cell r="F278">
            <v>-14232.99</v>
          </cell>
          <cell r="G278">
            <v>-17387.62</v>
          </cell>
          <cell r="H278">
            <v>-5168.09</v>
          </cell>
          <cell r="I278">
            <v>-1216.98</v>
          </cell>
        </row>
        <row r="279">
          <cell r="A279">
            <v>24095</v>
          </cell>
          <cell r="B279" t="str">
            <v>ASTORIA_GT2_2</v>
          </cell>
          <cell r="C279">
            <v>-68050.54</v>
          </cell>
          <cell r="D279">
            <v>-7988.03</v>
          </cell>
          <cell r="E279">
            <v>-22056.83</v>
          </cell>
          <cell r="F279">
            <v>-14232.99</v>
          </cell>
          <cell r="G279">
            <v>-17387.62</v>
          </cell>
          <cell r="H279">
            <v>-5168.09</v>
          </cell>
          <cell r="I279">
            <v>-1216.98</v>
          </cell>
        </row>
        <row r="280">
          <cell r="A280">
            <v>24096</v>
          </cell>
          <cell r="B280" t="str">
            <v>ASTORIA_GT2_3</v>
          </cell>
          <cell r="C280">
            <v>-68050.54</v>
          </cell>
          <cell r="D280">
            <v>-7988.03</v>
          </cell>
          <cell r="E280">
            <v>-22056.83</v>
          </cell>
          <cell r="F280">
            <v>-14232.99</v>
          </cell>
          <cell r="G280">
            <v>-17387.62</v>
          </cell>
          <cell r="H280">
            <v>-5168.09</v>
          </cell>
          <cell r="I280">
            <v>-1216.98</v>
          </cell>
        </row>
        <row r="281">
          <cell r="A281">
            <v>24097</v>
          </cell>
          <cell r="B281" t="str">
            <v>ASTORIA_GT2_4</v>
          </cell>
          <cell r="C281">
            <v>-68050.54</v>
          </cell>
          <cell r="D281">
            <v>-7988.03</v>
          </cell>
          <cell r="E281">
            <v>-22056.83</v>
          </cell>
          <cell r="F281">
            <v>-14232.99</v>
          </cell>
          <cell r="G281">
            <v>-17387.62</v>
          </cell>
          <cell r="H281">
            <v>-5168.09</v>
          </cell>
          <cell r="I281">
            <v>-1216.98</v>
          </cell>
        </row>
        <row r="282">
          <cell r="A282">
            <v>24098</v>
          </cell>
          <cell r="B282" t="str">
            <v>ASTORIA_GT3_1</v>
          </cell>
          <cell r="C282">
            <v>-68050.54</v>
          </cell>
          <cell r="D282">
            <v>-7988.03</v>
          </cell>
          <cell r="E282">
            <v>-22056.83</v>
          </cell>
          <cell r="F282">
            <v>-14232.99</v>
          </cell>
          <cell r="G282">
            <v>-17387.62</v>
          </cell>
          <cell r="H282">
            <v>-5168.09</v>
          </cell>
          <cell r="I282">
            <v>-1216.98</v>
          </cell>
        </row>
        <row r="283">
          <cell r="A283">
            <v>24099</v>
          </cell>
          <cell r="B283" t="str">
            <v>ASTORIA_GT3_2</v>
          </cell>
          <cell r="C283">
            <v>-68050.54</v>
          </cell>
          <cell r="D283">
            <v>-7988.03</v>
          </cell>
          <cell r="E283">
            <v>-22056.83</v>
          </cell>
          <cell r="F283">
            <v>-14232.99</v>
          </cell>
          <cell r="G283">
            <v>-17387.62</v>
          </cell>
          <cell r="H283">
            <v>-5168.09</v>
          </cell>
          <cell r="I283">
            <v>-1216.98</v>
          </cell>
        </row>
        <row r="284">
          <cell r="A284">
            <v>24100</v>
          </cell>
          <cell r="B284" t="str">
            <v>ASTORIA_GT3_3</v>
          </cell>
          <cell r="C284">
            <v>-68050.54</v>
          </cell>
          <cell r="D284">
            <v>-7988.03</v>
          </cell>
          <cell r="E284">
            <v>-22056.83</v>
          </cell>
          <cell r="F284">
            <v>-14232.99</v>
          </cell>
          <cell r="G284">
            <v>-17387.62</v>
          </cell>
          <cell r="H284">
            <v>-5168.09</v>
          </cell>
          <cell r="I284">
            <v>-1216.98</v>
          </cell>
        </row>
        <row r="285">
          <cell r="A285">
            <v>24101</v>
          </cell>
          <cell r="B285" t="str">
            <v>ASTORIA_GT3_4</v>
          </cell>
          <cell r="C285">
            <v>-68050.54</v>
          </cell>
          <cell r="D285">
            <v>-7988.03</v>
          </cell>
          <cell r="E285">
            <v>-22056.83</v>
          </cell>
          <cell r="F285">
            <v>-14232.99</v>
          </cell>
          <cell r="G285">
            <v>-17387.62</v>
          </cell>
          <cell r="H285">
            <v>-5168.09</v>
          </cell>
          <cell r="I285">
            <v>-1216.98</v>
          </cell>
        </row>
        <row r="286">
          <cell r="A286">
            <v>24102</v>
          </cell>
          <cell r="B286" t="str">
            <v>ASTORIA_GT4_1</v>
          </cell>
          <cell r="C286">
            <v>-68050.54</v>
          </cell>
          <cell r="D286">
            <v>-7988.03</v>
          </cell>
          <cell r="E286">
            <v>-22056.83</v>
          </cell>
          <cell r="F286">
            <v>-14232.99</v>
          </cell>
          <cell r="G286">
            <v>-17387.62</v>
          </cell>
          <cell r="H286">
            <v>-5168.09</v>
          </cell>
          <cell r="I286">
            <v>-1216.98</v>
          </cell>
        </row>
        <row r="287">
          <cell r="A287">
            <v>24103</v>
          </cell>
          <cell r="B287" t="str">
            <v>ASTORIA_GT4_2</v>
          </cell>
          <cell r="C287">
            <v>-68050.54</v>
          </cell>
          <cell r="D287">
            <v>-7988.03</v>
          </cell>
          <cell r="E287">
            <v>-22056.83</v>
          </cell>
          <cell r="F287">
            <v>-14232.99</v>
          </cell>
          <cell r="G287">
            <v>-17387.62</v>
          </cell>
          <cell r="H287">
            <v>-5168.09</v>
          </cell>
          <cell r="I287">
            <v>-1216.98</v>
          </cell>
        </row>
        <row r="288">
          <cell r="A288">
            <v>24104</v>
          </cell>
          <cell r="B288" t="str">
            <v>ASTORIA_GT4_3</v>
          </cell>
          <cell r="C288">
            <v>-68050.54</v>
          </cell>
          <cell r="D288">
            <v>-7988.03</v>
          </cell>
          <cell r="E288">
            <v>-22056.83</v>
          </cell>
          <cell r="F288">
            <v>-14232.99</v>
          </cell>
          <cell r="G288">
            <v>-17387.62</v>
          </cell>
          <cell r="H288">
            <v>-5168.09</v>
          </cell>
          <cell r="I288">
            <v>-1216.98</v>
          </cell>
        </row>
        <row r="289">
          <cell r="A289">
            <v>24105</v>
          </cell>
          <cell r="B289" t="str">
            <v>ASTORIA_GT4_4</v>
          </cell>
          <cell r="C289">
            <v>-68050.54</v>
          </cell>
          <cell r="D289">
            <v>-7988.03</v>
          </cell>
          <cell r="E289">
            <v>-22056.83</v>
          </cell>
          <cell r="F289">
            <v>-14232.99</v>
          </cell>
          <cell r="G289">
            <v>-17387.62</v>
          </cell>
          <cell r="H289">
            <v>-5168.09</v>
          </cell>
          <cell r="I289">
            <v>-1216.98</v>
          </cell>
        </row>
        <row r="290">
          <cell r="A290">
            <v>24106</v>
          </cell>
          <cell r="B290" t="str">
            <v>ASTORIA_GT_5</v>
          </cell>
          <cell r="C290">
            <v>-68050.54</v>
          </cell>
          <cell r="D290">
            <v>-7988.03</v>
          </cell>
          <cell r="E290">
            <v>-22056.83</v>
          </cell>
          <cell r="F290">
            <v>-14232.99</v>
          </cell>
          <cell r="G290">
            <v>-17387.62</v>
          </cell>
          <cell r="H290">
            <v>-5168.09</v>
          </cell>
          <cell r="I290">
            <v>-1216.98</v>
          </cell>
        </row>
        <row r="291">
          <cell r="A291">
            <v>24107</v>
          </cell>
          <cell r="B291" t="str">
            <v>ASTORIA_GT_7</v>
          </cell>
          <cell r="C291">
            <v>-68050.54</v>
          </cell>
          <cell r="D291">
            <v>-7988.03</v>
          </cell>
          <cell r="E291">
            <v>-22056.83</v>
          </cell>
          <cell r="F291">
            <v>-14232.99</v>
          </cell>
          <cell r="G291">
            <v>-17387.62</v>
          </cell>
          <cell r="H291">
            <v>-5168.09</v>
          </cell>
          <cell r="I291">
            <v>-1216.98</v>
          </cell>
        </row>
        <row r="292">
          <cell r="A292">
            <v>24108</v>
          </cell>
          <cell r="B292" t="str">
            <v>ASTORIA_GT_8</v>
          </cell>
          <cell r="C292">
            <v>-68050.54</v>
          </cell>
          <cell r="D292">
            <v>-7988.03</v>
          </cell>
          <cell r="E292">
            <v>-22056.83</v>
          </cell>
          <cell r="F292">
            <v>-14232.99</v>
          </cell>
          <cell r="G292">
            <v>-17387.62</v>
          </cell>
          <cell r="H292">
            <v>-5168.09</v>
          </cell>
          <cell r="I292">
            <v>-1216.98</v>
          </cell>
        </row>
        <row r="293">
          <cell r="A293">
            <v>24109</v>
          </cell>
          <cell r="B293" t="str">
            <v>ASTORIA_GT_9</v>
          </cell>
          <cell r="C293">
            <v>-68050.54</v>
          </cell>
          <cell r="D293">
            <v>-7988.03</v>
          </cell>
          <cell r="E293">
            <v>-22056.83</v>
          </cell>
          <cell r="F293">
            <v>-14232.99</v>
          </cell>
          <cell r="G293">
            <v>-17387.62</v>
          </cell>
          <cell r="H293">
            <v>-5168.09</v>
          </cell>
          <cell r="I293">
            <v>-1216.98</v>
          </cell>
        </row>
        <row r="294">
          <cell r="A294">
            <v>24110</v>
          </cell>
          <cell r="B294" t="str">
            <v>ASTORIA_GT_10</v>
          </cell>
          <cell r="C294">
            <v>-68050.54</v>
          </cell>
          <cell r="D294">
            <v>-7988.03</v>
          </cell>
          <cell r="E294">
            <v>-22056.83</v>
          </cell>
          <cell r="F294">
            <v>-14232.99</v>
          </cell>
          <cell r="G294">
            <v>-17387.62</v>
          </cell>
          <cell r="H294">
            <v>-5168.09</v>
          </cell>
          <cell r="I294">
            <v>-1216.98</v>
          </cell>
        </row>
        <row r="295">
          <cell r="A295">
            <v>24111</v>
          </cell>
          <cell r="B295" t="str">
            <v>GOWANUS_GT1_6</v>
          </cell>
          <cell r="C295">
            <v>-68050.54</v>
          </cell>
          <cell r="D295">
            <v>-7988.03</v>
          </cell>
          <cell r="E295">
            <v>-22056.83</v>
          </cell>
          <cell r="F295">
            <v>-14232.99</v>
          </cell>
          <cell r="G295">
            <v>-17387.62</v>
          </cell>
          <cell r="H295">
            <v>-5168.09</v>
          </cell>
          <cell r="I295">
            <v>-1216.98</v>
          </cell>
        </row>
        <row r="296">
          <cell r="A296">
            <v>24112</v>
          </cell>
          <cell r="B296" t="str">
            <v>GOWANUS_GT1_7</v>
          </cell>
          <cell r="C296">
            <v>-68050.54</v>
          </cell>
          <cell r="D296">
            <v>-7988.03</v>
          </cell>
          <cell r="E296">
            <v>-22056.83</v>
          </cell>
          <cell r="F296">
            <v>-14232.99</v>
          </cell>
          <cell r="G296">
            <v>-17387.62</v>
          </cell>
          <cell r="H296">
            <v>-5168.09</v>
          </cell>
          <cell r="I296">
            <v>-1216.98</v>
          </cell>
        </row>
        <row r="297">
          <cell r="A297">
            <v>24113</v>
          </cell>
          <cell r="B297" t="str">
            <v>GOWANUS_GT1_8</v>
          </cell>
          <cell r="C297">
            <v>-68050.54</v>
          </cell>
          <cell r="D297">
            <v>-7988.03</v>
          </cell>
          <cell r="E297">
            <v>-22056.83</v>
          </cell>
          <cell r="F297">
            <v>-14232.99</v>
          </cell>
          <cell r="G297">
            <v>-17387.62</v>
          </cell>
          <cell r="H297">
            <v>-5168.09</v>
          </cell>
          <cell r="I297">
            <v>-1216.98</v>
          </cell>
        </row>
        <row r="298">
          <cell r="A298">
            <v>24114</v>
          </cell>
          <cell r="B298" t="str">
            <v>GOWANUS_GT2_1</v>
          </cell>
          <cell r="C298">
            <v>-68050.54</v>
          </cell>
          <cell r="D298">
            <v>-7988.03</v>
          </cell>
          <cell r="E298">
            <v>-22056.83</v>
          </cell>
          <cell r="F298">
            <v>-14232.99</v>
          </cell>
          <cell r="G298">
            <v>-17387.62</v>
          </cell>
          <cell r="H298">
            <v>-5168.09</v>
          </cell>
          <cell r="I298">
            <v>-1216.98</v>
          </cell>
        </row>
        <row r="299">
          <cell r="A299">
            <v>24115</v>
          </cell>
          <cell r="B299" t="str">
            <v>GOWANUS_GT2_2</v>
          </cell>
          <cell r="C299">
            <v>-68050.54</v>
          </cell>
          <cell r="D299">
            <v>-7988.03</v>
          </cell>
          <cell r="E299">
            <v>-22056.83</v>
          </cell>
          <cell r="F299">
            <v>-14232.99</v>
          </cell>
          <cell r="G299">
            <v>-17387.62</v>
          </cell>
          <cell r="H299">
            <v>-5168.09</v>
          </cell>
          <cell r="I299">
            <v>-1216.98</v>
          </cell>
        </row>
        <row r="300">
          <cell r="A300">
            <v>24116</v>
          </cell>
          <cell r="B300" t="str">
            <v>GOWANUS_GT2_3</v>
          </cell>
          <cell r="C300">
            <v>-68050.54</v>
          </cell>
          <cell r="D300">
            <v>-7988.03</v>
          </cell>
          <cell r="E300">
            <v>-22056.83</v>
          </cell>
          <cell r="F300">
            <v>-14232.99</v>
          </cell>
          <cell r="G300">
            <v>-17387.62</v>
          </cell>
          <cell r="H300">
            <v>-5168.09</v>
          </cell>
          <cell r="I300">
            <v>-1216.98</v>
          </cell>
        </row>
        <row r="301">
          <cell r="A301">
            <v>24117</v>
          </cell>
          <cell r="B301" t="str">
            <v>GOWANUS_GT2_4</v>
          </cell>
          <cell r="C301">
            <v>-68050.54</v>
          </cell>
          <cell r="D301">
            <v>-7988.03</v>
          </cell>
          <cell r="E301">
            <v>-22056.83</v>
          </cell>
          <cell r="F301">
            <v>-14232.99</v>
          </cell>
          <cell r="G301">
            <v>-17387.62</v>
          </cell>
          <cell r="H301">
            <v>-5168.09</v>
          </cell>
          <cell r="I301">
            <v>-1216.98</v>
          </cell>
        </row>
        <row r="302">
          <cell r="A302">
            <v>24118</v>
          </cell>
          <cell r="B302" t="str">
            <v>GOWANUS_GT2_5</v>
          </cell>
          <cell r="C302">
            <v>-68050.54</v>
          </cell>
          <cell r="D302">
            <v>-7988.03</v>
          </cell>
          <cell r="E302">
            <v>-22056.83</v>
          </cell>
          <cell r="F302">
            <v>-14232.99</v>
          </cell>
          <cell r="G302">
            <v>-17387.62</v>
          </cell>
          <cell r="H302">
            <v>-5168.09</v>
          </cell>
          <cell r="I302">
            <v>-1216.98</v>
          </cell>
        </row>
        <row r="303">
          <cell r="A303">
            <v>24119</v>
          </cell>
          <cell r="B303" t="str">
            <v>GOWANUS_GT2_6</v>
          </cell>
          <cell r="C303">
            <v>-68050.54</v>
          </cell>
          <cell r="D303">
            <v>-7988.03</v>
          </cell>
          <cell r="E303">
            <v>-22056.83</v>
          </cell>
          <cell r="F303">
            <v>-14232.99</v>
          </cell>
          <cell r="G303">
            <v>-17387.62</v>
          </cell>
          <cell r="H303">
            <v>-5168.09</v>
          </cell>
          <cell r="I303">
            <v>-1216.98</v>
          </cell>
        </row>
        <row r="304">
          <cell r="A304">
            <v>24120</v>
          </cell>
          <cell r="B304" t="str">
            <v>GOWANUS_GT2_7</v>
          </cell>
          <cell r="C304">
            <v>-68050.54</v>
          </cell>
          <cell r="D304">
            <v>-7988.03</v>
          </cell>
          <cell r="E304">
            <v>-22056.83</v>
          </cell>
          <cell r="F304">
            <v>-14232.99</v>
          </cell>
          <cell r="G304">
            <v>-17387.62</v>
          </cell>
          <cell r="H304">
            <v>-5168.09</v>
          </cell>
          <cell r="I304">
            <v>-1216.98</v>
          </cell>
        </row>
        <row r="305">
          <cell r="A305">
            <v>24121</v>
          </cell>
          <cell r="B305" t="str">
            <v>GOWANUS_GT2_8</v>
          </cell>
          <cell r="C305">
            <v>-68050.54</v>
          </cell>
          <cell r="D305">
            <v>-7988.03</v>
          </cell>
          <cell r="E305">
            <v>-22056.83</v>
          </cell>
          <cell r="F305">
            <v>-14232.99</v>
          </cell>
          <cell r="G305">
            <v>-17387.62</v>
          </cell>
          <cell r="H305">
            <v>-5168.09</v>
          </cell>
          <cell r="I305">
            <v>-1216.98</v>
          </cell>
        </row>
        <row r="306">
          <cell r="A306">
            <v>24122</v>
          </cell>
          <cell r="B306" t="str">
            <v>GOWANUS_GT3_1</v>
          </cell>
          <cell r="C306">
            <v>-68050.54</v>
          </cell>
          <cell r="D306">
            <v>-7988.03</v>
          </cell>
          <cell r="E306">
            <v>-22056.83</v>
          </cell>
          <cell r="F306">
            <v>-14232.99</v>
          </cell>
          <cell r="G306">
            <v>-17387.62</v>
          </cell>
          <cell r="H306">
            <v>-5168.09</v>
          </cell>
          <cell r="I306">
            <v>-1216.98</v>
          </cell>
        </row>
        <row r="307">
          <cell r="A307">
            <v>24123</v>
          </cell>
          <cell r="B307" t="str">
            <v>GOWANUS_GT3_2</v>
          </cell>
          <cell r="C307">
            <v>-68050.54</v>
          </cell>
          <cell r="D307">
            <v>-7988.03</v>
          </cell>
          <cell r="E307">
            <v>-22056.83</v>
          </cell>
          <cell r="F307">
            <v>-14232.99</v>
          </cell>
          <cell r="G307">
            <v>-17387.62</v>
          </cell>
          <cell r="H307">
            <v>-5168.09</v>
          </cell>
          <cell r="I307">
            <v>-1216.98</v>
          </cell>
        </row>
        <row r="308">
          <cell r="A308">
            <v>24124</v>
          </cell>
          <cell r="B308" t="str">
            <v>GOWANUS_GT3_3</v>
          </cell>
          <cell r="C308">
            <v>-68050.54</v>
          </cell>
          <cell r="D308">
            <v>-7988.03</v>
          </cell>
          <cell r="E308">
            <v>-22056.83</v>
          </cell>
          <cell r="F308">
            <v>-14232.99</v>
          </cell>
          <cell r="G308">
            <v>-17387.62</v>
          </cell>
          <cell r="H308">
            <v>-5168.09</v>
          </cell>
          <cell r="I308">
            <v>-1216.98</v>
          </cell>
        </row>
        <row r="309">
          <cell r="A309">
            <v>24125</v>
          </cell>
          <cell r="B309" t="str">
            <v>GOWANUS_GT3_4</v>
          </cell>
          <cell r="C309">
            <v>-68050.54</v>
          </cell>
          <cell r="D309">
            <v>-7988.03</v>
          </cell>
          <cell r="E309">
            <v>-22056.83</v>
          </cell>
          <cell r="F309">
            <v>-14232.99</v>
          </cell>
          <cell r="G309">
            <v>-17387.62</v>
          </cell>
          <cell r="H309">
            <v>-5168.09</v>
          </cell>
          <cell r="I309">
            <v>-1216.98</v>
          </cell>
        </row>
        <row r="310">
          <cell r="A310">
            <v>24126</v>
          </cell>
          <cell r="B310" t="str">
            <v>GOWANUS_GT3_5</v>
          </cell>
          <cell r="C310">
            <v>-68050.54</v>
          </cell>
          <cell r="D310">
            <v>-7988.03</v>
          </cell>
          <cell r="E310">
            <v>-22056.83</v>
          </cell>
          <cell r="F310">
            <v>-14232.99</v>
          </cell>
          <cell r="G310">
            <v>-17387.62</v>
          </cell>
          <cell r="H310">
            <v>-5168.09</v>
          </cell>
          <cell r="I310">
            <v>-1216.98</v>
          </cell>
        </row>
        <row r="311">
          <cell r="A311">
            <v>24127</v>
          </cell>
          <cell r="B311" t="str">
            <v>GOWANUS_GT3_6</v>
          </cell>
          <cell r="C311">
            <v>-68050.54</v>
          </cell>
          <cell r="D311">
            <v>-7988.03</v>
          </cell>
          <cell r="E311">
            <v>-22056.83</v>
          </cell>
          <cell r="F311">
            <v>-14232.99</v>
          </cell>
          <cell r="G311">
            <v>-17387.62</v>
          </cell>
          <cell r="H311">
            <v>-5168.09</v>
          </cell>
          <cell r="I311">
            <v>-1216.98</v>
          </cell>
        </row>
        <row r="312">
          <cell r="A312">
            <v>24128</v>
          </cell>
          <cell r="B312" t="str">
            <v>GOWANUS_GT3_7</v>
          </cell>
          <cell r="C312">
            <v>-68050.54</v>
          </cell>
          <cell r="D312">
            <v>-7988.03</v>
          </cell>
          <cell r="E312">
            <v>-22056.83</v>
          </cell>
          <cell r="F312">
            <v>-14232.99</v>
          </cell>
          <cell r="G312">
            <v>-17387.62</v>
          </cell>
          <cell r="H312">
            <v>-5168.09</v>
          </cell>
          <cell r="I312">
            <v>-1216.98</v>
          </cell>
        </row>
        <row r="313">
          <cell r="A313">
            <v>24129</v>
          </cell>
          <cell r="B313" t="str">
            <v>GOWANUS_GT3_8</v>
          </cell>
          <cell r="C313">
            <v>-68050.54</v>
          </cell>
          <cell r="D313">
            <v>-7988.03</v>
          </cell>
          <cell r="E313">
            <v>-22056.83</v>
          </cell>
          <cell r="F313">
            <v>-14232.99</v>
          </cell>
          <cell r="G313">
            <v>-17387.62</v>
          </cell>
          <cell r="H313">
            <v>-5168.09</v>
          </cell>
          <cell r="I313">
            <v>-1216.98</v>
          </cell>
        </row>
        <row r="314">
          <cell r="A314">
            <v>24130</v>
          </cell>
          <cell r="B314" t="str">
            <v>GOWANUS_GT4_1</v>
          </cell>
          <cell r="C314">
            <v>-68050.54</v>
          </cell>
          <cell r="D314">
            <v>-7988.03</v>
          </cell>
          <cell r="E314">
            <v>-22056.83</v>
          </cell>
          <cell r="F314">
            <v>-14232.99</v>
          </cell>
          <cell r="G314">
            <v>-17387.62</v>
          </cell>
          <cell r="H314">
            <v>-5168.09</v>
          </cell>
          <cell r="I314">
            <v>-1216.98</v>
          </cell>
        </row>
        <row r="315">
          <cell r="A315">
            <v>24131</v>
          </cell>
          <cell r="B315" t="str">
            <v>GOWANUS_GT4_2</v>
          </cell>
          <cell r="C315">
            <v>-68050.54</v>
          </cell>
          <cell r="D315">
            <v>-7988.03</v>
          </cell>
          <cell r="E315">
            <v>-22056.83</v>
          </cell>
          <cell r="F315">
            <v>-14232.99</v>
          </cell>
          <cell r="G315">
            <v>-17387.62</v>
          </cell>
          <cell r="H315">
            <v>-5168.09</v>
          </cell>
          <cell r="I315">
            <v>-1216.98</v>
          </cell>
        </row>
        <row r="316">
          <cell r="A316">
            <v>24132</v>
          </cell>
          <cell r="B316" t="str">
            <v>GOWANUS_GT4_3</v>
          </cell>
          <cell r="C316">
            <v>-68050.54</v>
          </cell>
          <cell r="D316">
            <v>-7988.03</v>
          </cell>
          <cell r="E316">
            <v>-22056.83</v>
          </cell>
          <cell r="F316">
            <v>-14232.99</v>
          </cell>
          <cell r="G316">
            <v>-17387.62</v>
          </cell>
          <cell r="H316">
            <v>-5168.09</v>
          </cell>
          <cell r="I316">
            <v>-1216.98</v>
          </cell>
        </row>
        <row r="317">
          <cell r="A317">
            <v>24133</v>
          </cell>
          <cell r="B317" t="str">
            <v>GOWANUS_GT4_4</v>
          </cell>
          <cell r="C317">
            <v>-68050.54</v>
          </cell>
          <cell r="D317">
            <v>-7988.03</v>
          </cell>
          <cell r="E317">
            <v>-22056.83</v>
          </cell>
          <cell r="F317">
            <v>-14232.99</v>
          </cell>
          <cell r="G317">
            <v>-17387.62</v>
          </cell>
          <cell r="H317">
            <v>-5168.09</v>
          </cell>
          <cell r="I317">
            <v>-1216.98</v>
          </cell>
        </row>
        <row r="318">
          <cell r="A318">
            <v>24134</v>
          </cell>
          <cell r="B318" t="str">
            <v>GOWANUS_GT4_5</v>
          </cell>
          <cell r="C318">
            <v>-68050.54</v>
          </cell>
          <cell r="D318">
            <v>-7988.03</v>
          </cell>
          <cell r="E318">
            <v>-22056.83</v>
          </cell>
          <cell r="F318">
            <v>-14232.99</v>
          </cell>
          <cell r="G318">
            <v>-17387.62</v>
          </cell>
          <cell r="H318">
            <v>-5168.09</v>
          </cell>
          <cell r="I318">
            <v>-1216.98</v>
          </cell>
        </row>
        <row r="319">
          <cell r="A319">
            <v>24135</v>
          </cell>
          <cell r="B319" t="str">
            <v>GOWANUS_GT4_6</v>
          </cell>
          <cell r="C319">
            <v>-68050.54</v>
          </cell>
          <cell r="D319">
            <v>-7988.03</v>
          </cell>
          <cell r="E319">
            <v>-22056.83</v>
          </cell>
          <cell r="F319">
            <v>-14232.99</v>
          </cell>
          <cell r="G319">
            <v>-17387.62</v>
          </cell>
          <cell r="H319">
            <v>-5168.09</v>
          </cell>
          <cell r="I319">
            <v>-1216.98</v>
          </cell>
        </row>
        <row r="320">
          <cell r="A320">
            <v>24136</v>
          </cell>
          <cell r="B320" t="str">
            <v>GOWANUS_GT4_7</v>
          </cell>
          <cell r="C320">
            <v>-68050.54</v>
          </cell>
          <cell r="D320">
            <v>-7988.03</v>
          </cell>
          <cell r="E320">
            <v>-22056.83</v>
          </cell>
          <cell r="F320">
            <v>-14232.99</v>
          </cell>
          <cell r="G320">
            <v>-17387.62</v>
          </cell>
          <cell r="H320">
            <v>-5168.09</v>
          </cell>
          <cell r="I320">
            <v>-1216.98</v>
          </cell>
        </row>
        <row r="321">
          <cell r="A321">
            <v>24137</v>
          </cell>
          <cell r="B321" t="str">
            <v>GOWANUS_GT4_8</v>
          </cell>
          <cell r="C321">
            <v>-68050.54</v>
          </cell>
          <cell r="D321">
            <v>-7988.03</v>
          </cell>
          <cell r="E321">
            <v>-22056.83</v>
          </cell>
          <cell r="F321">
            <v>-14232.99</v>
          </cell>
          <cell r="G321">
            <v>-17387.62</v>
          </cell>
          <cell r="H321">
            <v>-5168.09</v>
          </cell>
          <cell r="I321">
            <v>-1216.98</v>
          </cell>
        </row>
        <row r="322">
          <cell r="A322">
            <v>24138</v>
          </cell>
          <cell r="B322" t="str">
            <v>59TH STREET_GT_1</v>
          </cell>
          <cell r="C322">
            <v>-59111.85</v>
          </cell>
          <cell r="D322">
            <v>-6825.61</v>
          </cell>
          <cell r="E322">
            <v>-20885.64</v>
          </cell>
          <cell r="F322">
            <v>-13031.93</v>
          </cell>
          <cell r="G322">
            <v>-14252.11</v>
          </cell>
          <cell r="H322">
            <v>-3030.06</v>
          </cell>
          <cell r="I322">
            <v>-1086.5</v>
          </cell>
        </row>
        <row r="323">
          <cell r="A323">
            <v>24139</v>
          </cell>
          <cell r="B323" t="str">
            <v>INDIAN POINT_GT_1</v>
          </cell>
          <cell r="C323">
            <v>-58550.6</v>
          </cell>
          <cell r="D323">
            <v>-6774.18</v>
          </cell>
          <cell r="E323">
            <v>-20724.63</v>
          </cell>
          <cell r="F323">
            <v>-12935.58</v>
          </cell>
          <cell r="G323">
            <v>-14186.55</v>
          </cell>
          <cell r="H323">
            <v>-3029.24</v>
          </cell>
          <cell r="I323">
            <v>-900.42</v>
          </cell>
        </row>
        <row r="324">
          <cell r="A324">
            <v>24143</v>
          </cell>
          <cell r="B324" t="str">
            <v>WESTERN_NY_WIND</v>
          </cell>
          <cell r="C324">
            <v>170.02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-10.18</v>
          </cell>
          <cell r="I324">
            <v>180.2</v>
          </cell>
        </row>
        <row r="325">
          <cell r="A325">
            <v>24146</v>
          </cell>
          <cell r="B325" t="str">
            <v>PGE MADISON___WINDPWR</v>
          </cell>
          <cell r="C325">
            <v>-1825.1</v>
          </cell>
          <cell r="D325">
            <v>0</v>
          </cell>
          <cell r="E325">
            <v>0</v>
          </cell>
          <cell r="F325">
            <v>0</v>
          </cell>
          <cell r="G325">
            <v>-1249.46</v>
          </cell>
          <cell r="H325">
            <v>-493.02</v>
          </cell>
          <cell r="I325">
            <v>-82.62</v>
          </cell>
        </row>
        <row r="326">
          <cell r="A326">
            <v>24147</v>
          </cell>
          <cell r="B326" t="str">
            <v>NEG CENTRAL___STATE_STREET</v>
          </cell>
          <cell r="C326">
            <v>-603.75</v>
          </cell>
          <cell r="D326">
            <v>0</v>
          </cell>
          <cell r="E326">
            <v>0</v>
          </cell>
          <cell r="F326">
            <v>0</v>
          </cell>
          <cell r="G326">
            <v>-376.47</v>
          </cell>
          <cell r="H326">
            <v>-225.86</v>
          </cell>
          <cell r="I326">
            <v>-1.41999999999999</v>
          </cell>
        </row>
        <row r="327">
          <cell r="A327">
            <v>24148</v>
          </cell>
          <cell r="B327" t="str">
            <v>WALDEN___HYDRO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28">
          <cell r="A328">
            <v>24149</v>
          </cell>
          <cell r="B328" t="str">
            <v>ASTORIA___2</v>
          </cell>
          <cell r="C328">
            <v>-3518.01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-2301.03</v>
          </cell>
          <cell r="I328">
            <v>-1216.98</v>
          </cell>
        </row>
        <row r="329">
          <cell r="A329">
            <v>24151</v>
          </cell>
          <cell r="B329" t="str">
            <v>Stony___Brook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A330">
            <v>24152</v>
          </cell>
          <cell r="B330" t="str">
            <v>NYPA_KENT_____GT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A331">
            <v>24155</v>
          </cell>
          <cell r="B331" t="str">
            <v>NYPA_POUCH1_____GT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A332">
            <v>24156</v>
          </cell>
          <cell r="B332" t="str">
            <v>NYPA_GOWANUS_____GT1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</row>
        <row r="333">
          <cell r="A333">
            <v>24157</v>
          </cell>
          <cell r="B333" t="str">
            <v>NYPA_GOWANUS_____GT2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A334">
            <v>24158</v>
          </cell>
          <cell r="B334" t="str">
            <v>NYPA_____HELLGATE_GT1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A335">
            <v>24159</v>
          </cell>
          <cell r="B335" t="str">
            <v>NYPA_____HELLGATE_GT2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A336">
            <v>24160</v>
          </cell>
          <cell r="B336" t="str">
            <v>NYPA_HARLEM__RVR__GT1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A337">
            <v>24161</v>
          </cell>
          <cell r="B337" t="str">
            <v>NYPA_HARLEM__RVR__GT2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A338">
            <v>24162</v>
          </cell>
          <cell r="B338" t="str">
            <v>NYPA_VERNON_____GT1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A339">
            <v>24163</v>
          </cell>
          <cell r="B339" t="str">
            <v>NYPA_VERNON_____GT2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A340">
            <v>24164</v>
          </cell>
          <cell r="B340" t="str">
            <v>NYPA_BRENTWD_____GT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A341">
            <v>24167</v>
          </cell>
          <cell r="B341" t="str">
            <v>MODEL_CITY_ENERGY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A342">
            <v>24168</v>
          </cell>
          <cell r="B342" t="str">
            <v>HUDSON_AVE_10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A343">
            <v>24169</v>
          </cell>
          <cell r="B343" t="str">
            <v>SITHE_IND_GS1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  <row r="344">
          <cell r="A344">
            <v>24170</v>
          </cell>
          <cell r="B344" t="str">
            <v>SITHE_IND_GS2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A345">
            <v>24171</v>
          </cell>
          <cell r="B345" t="str">
            <v>SITHE_IND_GS3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A346">
            <v>24172</v>
          </cell>
          <cell r="B346" t="str">
            <v>SITHE_IND_GS4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A347">
            <v>24225</v>
          </cell>
          <cell r="B347" t="str">
            <v>ASTORIA_GT_11</v>
          </cell>
          <cell r="C347">
            <v>-68050.54</v>
          </cell>
          <cell r="D347">
            <v>-7988.03</v>
          </cell>
          <cell r="E347">
            <v>-22056.83</v>
          </cell>
          <cell r="F347">
            <v>-14232.99</v>
          </cell>
          <cell r="G347">
            <v>-17387.62</v>
          </cell>
          <cell r="H347">
            <v>-5168.09</v>
          </cell>
          <cell r="I347">
            <v>-1216.98</v>
          </cell>
        </row>
        <row r="348">
          <cell r="A348">
            <v>24226</v>
          </cell>
          <cell r="B348" t="str">
            <v>ASTORIA_GT_12</v>
          </cell>
          <cell r="C348">
            <v>-68050.54</v>
          </cell>
          <cell r="D348">
            <v>-7988.03</v>
          </cell>
          <cell r="E348">
            <v>-22056.83</v>
          </cell>
          <cell r="F348">
            <v>-14232.99</v>
          </cell>
          <cell r="G348">
            <v>-17387.62</v>
          </cell>
          <cell r="H348">
            <v>-5168.09</v>
          </cell>
          <cell r="I348">
            <v>-1216.98</v>
          </cell>
        </row>
        <row r="349">
          <cell r="A349">
            <v>24227</v>
          </cell>
          <cell r="B349" t="str">
            <v>ASTORIA_GT_13</v>
          </cell>
          <cell r="C349">
            <v>-68050.54</v>
          </cell>
          <cell r="D349">
            <v>-7988.03</v>
          </cell>
          <cell r="E349">
            <v>-22056.83</v>
          </cell>
          <cell r="F349">
            <v>-14232.99</v>
          </cell>
          <cell r="G349">
            <v>-17387.62</v>
          </cell>
          <cell r="H349">
            <v>-5168.09</v>
          </cell>
          <cell r="I349">
            <v>-1216.98</v>
          </cell>
        </row>
        <row r="350">
          <cell r="A350">
            <v>24228</v>
          </cell>
          <cell r="B350" t="str">
            <v>NARROWS_GT1_1</v>
          </cell>
          <cell r="C350">
            <v>-68050.54</v>
          </cell>
          <cell r="D350">
            <v>-7988.03</v>
          </cell>
          <cell r="E350">
            <v>-22056.83</v>
          </cell>
          <cell r="F350">
            <v>-14232.99</v>
          </cell>
          <cell r="G350">
            <v>-17387.62</v>
          </cell>
          <cell r="H350">
            <v>-5168.09</v>
          </cell>
          <cell r="I350">
            <v>-1216.98</v>
          </cell>
        </row>
        <row r="351">
          <cell r="A351">
            <v>24229</v>
          </cell>
          <cell r="B351" t="str">
            <v>NARROWS_GT1_2</v>
          </cell>
          <cell r="C351">
            <v>-68050.54</v>
          </cell>
          <cell r="D351">
            <v>-7988.03</v>
          </cell>
          <cell r="E351">
            <v>-22056.83</v>
          </cell>
          <cell r="F351">
            <v>-14232.99</v>
          </cell>
          <cell r="G351">
            <v>-17387.62</v>
          </cell>
          <cell r="H351">
            <v>-5168.09</v>
          </cell>
          <cell r="I351">
            <v>-1216.98</v>
          </cell>
        </row>
        <row r="352">
          <cell r="A352">
            <v>24230</v>
          </cell>
          <cell r="B352" t="str">
            <v>NARROWS_GT1_3</v>
          </cell>
          <cell r="C352">
            <v>-68050.54</v>
          </cell>
          <cell r="D352">
            <v>-7988.03</v>
          </cell>
          <cell r="E352">
            <v>-22056.83</v>
          </cell>
          <cell r="F352">
            <v>-14232.99</v>
          </cell>
          <cell r="G352">
            <v>-17387.62</v>
          </cell>
          <cell r="H352">
            <v>-5168.09</v>
          </cell>
          <cell r="I352">
            <v>-1216.98</v>
          </cell>
        </row>
        <row r="353">
          <cell r="A353">
            <v>24231</v>
          </cell>
          <cell r="B353" t="str">
            <v>NARROWS_GT1_4</v>
          </cell>
          <cell r="C353">
            <v>-68050.54</v>
          </cell>
          <cell r="D353">
            <v>-7988.03</v>
          </cell>
          <cell r="E353">
            <v>-22056.83</v>
          </cell>
          <cell r="F353">
            <v>-14232.99</v>
          </cell>
          <cell r="G353">
            <v>-17387.62</v>
          </cell>
          <cell r="H353">
            <v>-5168.09</v>
          </cell>
          <cell r="I353">
            <v>-1216.98</v>
          </cell>
        </row>
        <row r="354">
          <cell r="A354">
            <v>24232</v>
          </cell>
          <cell r="B354" t="str">
            <v>NARROWS_GT1_5</v>
          </cell>
          <cell r="C354">
            <v>-68050.54</v>
          </cell>
          <cell r="D354">
            <v>-7988.03</v>
          </cell>
          <cell r="E354">
            <v>-22056.83</v>
          </cell>
          <cell r="F354">
            <v>-14232.99</v>
          </cell>
          <cell r="G354">
            <v>-17387.62</v>
          </cell>
          <cell r="H354">
            <v>-5168.09</v>
          </cell>
          <cell r="I354">
            <v>-1216.98</v>
          </cell>
        </row>
        <row r="355">
          <cell r="A355">
            <v>24233</v>
          </cell>
          <cell r="B355" t="str">
            <v>NARROWS_GT1_6</v>
          </cell>
          <cell r="C355">
            <v>-68050.54</v>
          </cell>
          <cell r="D355">
            <v>-7988.03</v>
          </cell>
          <cell r="E355">
            <v>-22056.83</v>
          </cell>
          <cell r="F355">
            <v>-14232.99</v>
          </cell>
          <cell r="G355">
            <v>-17387.62</v>
          </cell>
          <cell r="H355">
            <v>-5168.09</v>
          </cell>
          <cell r="I355">
            <v>-1216.98</v>
          </cell>
        </row>
        <row r="356">
          <cell r="A356">
            <v>24234</v>
          </cell>
          <cell r="B356" t="str">
            <v>NARROWS_GT1_7</v>
          </cell>
          <cell r="C356">
            <v>-68050.54</v>
          </cell>
          <cell r="D356">
            <v>-7988.03</v>
          </cell>
          <cell r="E356">
            <v>-22056.83</v>
          </cell>
          <cell r="F356">
            <v>-14232.99</v>
          </cell>
          <cell r="G356">
            <v>-17387.62</v>
          </cell>
          <cell r="H356">
            <v>-5168.09</v>
          </cell>
          <cell r="I356">
            <v>-1216.98</v>
          </cell>
        </row>
        <row r="357">
          <cell r="A357">
            <v>24235</v>
          </cell>
          <cell r="B357" t="str">
            <v>NARROWS_GT1_8</v>
          </cell>
          <cell r="C357">
            <v>-68050.54</v>
          </cell>
          <cell r="D357">
            <v>-7988.03</v>
          </cell>
          <cell r="E357">
            <v>-22056.83</v>
          </cell>
          <cell r="F357">
            <v>-14232.99</v>
          </cell>
          <cell r="G357">
            <v>-17387.62</v>
          </cell>
          <cell r="H357">
            <v>-5168.09</v>
          </cell>
          <cell r="I357">
            <v>-1216.98</v>
          </cell>
        </row>
        <row r="358">
          <cell r="A358">
            <v>24236</v>
          </cell>
          <cell r="B358" t="str">
            <v>NARROWS_GT2_1</v>
          </cell>
          <cell r="C358">
            <v>-68050.54</v>
          </cell>
          <cell r="D358">
            <v>-7988.03</v>
          </cell>
          <cell r="E358">
            <v>-22056.83</v>
          </cell>
          <cell r="F358">
            <v>-14232.99</v>
          </cell>
          <cell r="G358">
            <v>-17387.62</v>
          </cell>
          <cell r="H358">
            <v>-5168.09</v>
          </cell>
          <cell r="I358">
            <v>-1216.98</v>
          </cell>
        </row>
        <row r="359">
          <cell r="A359">
            <v>24237</v>
          </cell>
          <cell r="B359" t="str">
            <v>NARROWS_GT2_2</v>
          </cell>
          <cell r="C359">
            <v>-68050.54</v>
          </cell>
          <cell r="D359">
            <v>-7988.03</v>
          </cell>
          <cell r="E359">
            <v>-22056.83</v>
          </cell>
          <cell r="F359">
            <v>-14232.99</v>
          </cell>
          <cell r="G359">
            <v>-17387.62</v>
          </cell>
          <cell r="H359">
            <v>-5168.09</v>
          </cell>
          <cell r="I359">
            <v>-1216.98</v>
          </cell>
        </row>
        <row r="360">
          <cell r="A360">
            <v>24238</v>
          </cell>
          <cell r="B360" t="str">
            <v>NARROWS_GT2_3</v>
          </cell>
          <cell r="C360">
            <v>-68050.54</v>
          </cell>
          <cell r="D360">
            <v>-7988.03</v>
          </cell>
          <cell r="E360">
            <v>-22056.83</v>
          </cell>
          <cell r="F360">
            <v>-14232.99</v>
          </cell>
          <cell r="G360">
            <v>-17387.62</v>
          </cell>
          <cell r="H360">
            <v>-5168.09</v>
          </cell>
          <cell r="I360">
            <v>-1216.98</v>
          </cell>
        </row>
        <row r="361">
          <cell r="A361">
            <v>24239</v>
          </cell>
          <cell r="B361" t="str">
            <v>NARROWS_GT2_4</v>
          </cell>
          <cell r="C361">
            <v>-68050.54</v>
          </cell>
          <cell r="D361">
            <v>-7988.03</v>
          </cell>
          <cell r="E361">
            <v>-22056.83</v>
          </cell>
          <cell r="F361">
            <v>-14232.99</v>
          </cell>
          <cell r="G361">
            <v>-17387.62</v>
          </cell>
          <cell r="H361">
            <v>-5168.09</v>
          </cell>
          <cell r="I361">
            <v>-1216.98</v>
          </cell>
        </row>
        <row r="362">
          <cell r="A362">
            <v>24240</v>
          </cell>
          <cell r="B362" t="str">
            <v>NARROWS_GT2_5</v>
          </cell>
          <cell r="C362">
            <v>-68050.54</v>
          </cell>
          <cell r="D362">
            <v>-7988.03</v>
          </cell>
          <cell r="E362">
            <v>-22056.83</v>
          </cell>
          <cell r="F362">
            <v>-14232.99</v>
          </cell>
          <cell r="G362">
            <v>-17387.62</v>
          </cell>
          <cell r="H362">
            <v>-5168.09</v>
          </cell>
          <cell r="I362">
            <v>-1216.98</v>
          </cell>
        </row>
        <row r="363">
          <cell r="A363">
            <v>24241</v>
          </cell>
          <cell r="B363" t="str">
            <v>NARROWS_GT2_6</v>
          </cell>
          <cell r="C363">
            <v>-68050.54</v>
          </cell>
          <cell r="D363">
            <v>-7988.03</v>
          </cell>
          <cell r="E363">
            <v>-22056.83</v>
          </cell>
          <cell r="F363">
            <v>-14232.99</v>
          </cell>
          <cell r="G363">
            <v>-17387.62</v>
          </cell>
          <cell r="H363">
            <v>-5168.09</v>
          </cell>
          <cell r="I363">
            <v>-1216.98</v>
          </cell>
        </row>
        <row r="364">
          <cell r="A364">
            <v>24242</v>
          </cell>
          <cell r="B364" t="str">
            <v>NARROWS_GT2_7</v>
          </cell>
          <cell r="C364">
            <v>-68050.54</v>
          </cell>
          <cell r="D364">
            <v>-7988.03</v>
          </cell>
          <cell r="E364">
            <v>-22056.83</v>
          </cell>
          <cell r="F364">
            <v>-14232.99</v>
          </cell>
          <cell r="G364">
            <v>-17387.62</v>
          </cell>
          <cell r="H364">
            <v>-5168.09</v>
          </cell>
          <cell r="I364">
            <v>-1216.98</v>
          </cell>
        </row>
        <row r="365">
          <cell r="A365">
            <v>24243</v>
          </cell>
          <cell r="B365" t="str">
            <v>NARROWS_GT2_8</v>
          </cell>
          <cell r="C365">
            <v>-68050.54</v>
          </cell>
          <cell r="D365">
            <v>-7988.03</v>
          </cell>
          <cell r="E365">
            <v>-22056.83</v>
          </cell>
          <cell r="F365">
            <v>-14232.99</v>
          </cell>
          <cell r="G365">
            <v>-17387.62</v>
          </cell>
          <cell r="H365">
            <v>-5168.09</v>
          </cell>
          <cell r="I365">
            <v>-1216.98</v>
          </cell>
        </row>
        <row r="366">
          <cell r="A366">
            <v>24244</v>
          </cell>
          <cell r="B366" t="str">
            <v>RAVENSWOOD_GT2_1  TEMP GRP</v>
          </cell>
          <cell r="C366">
            <v>-59121.43</v>
          </cell>
          <cell r="D366">
            <v>-6825.57</v>
          </cell>
          <cell r="E366">
            <v>-20895.97</v>
          </cell>
          <cell r="F366">
            <v>-13033.08</v>
          </cell>
          <cell r="G366">
            <v>-14253.35</v>
          </cell>
          <cell r="H366">
            <v>-3030.23</v>
          </cell>
          <cell r="I366">
            <v>-1083.23</v>
          </cell>
        </row>
        <row r="367">
          <cell r="A367">
            <v>24245</v>
          </cell>
          <cell r="B367" t="str">
            <v>RAVENSWOOD_GT2_2</v>
          </cell>
          <cell r="C367">
            <v>-59121.43</v>
          </cell>
          <cell r="D367">
            <v>-6825.57</v>
          </cell>
          <cell r="E367">
            <v>-20895.97</v>
          </cell>
          <cell r="F367">
            <v>-13033.08</v>
          </cell>
          <cell r="G367">
            <v>-14253.35</v>
          </cell>
          <cell r="H367">
            <v>-3030.23</v>
          </cell>
          <cell r="I367">
            <v>-1083.23</v>
          </cell>
        </row>
        <row r="368">
          <cell r="A368">
            <v>24246</v>
          </cell>
          <cell r="B368" t="str">
            <v>RAVENSWOOD_GT2_3</v>
          </cell>
          <cell r="C368">
            <v>-59121.43</v>
          </cell>
          <cell r="D368">
            <v>-6825.57</v>
          </cell>
          <cell r="E368">
            <v>-20895.97</v>
          </cell>
          <cell r="F368">
            <v>-13033.08</v>
          </cell>
          <cell r="G368">
            <v>-14253.35</v>
          </cell>
          <cell r="H368">
            <v>-3030.23</v>
          </cell>
          <cell r="I368">
            <v>-1083.23</v>
          </cell>
        </row>
        <row r="369">
          <cell r="A369">
            <v>24247</v>
          </cell>
          <cell r="B369" t="str">
            <v>RAVENSWOOD_GT2_4</v>
          </cell>
          <cell r="C369">
            <v>-59121.43</v>
          </cell>
          <cell r="D369">
            <v>-6825.57</v>
          </cell>
          <cell r="E369">
            <v>-20895.97</v>
          </cell>
          <cell r="F369">
            <v>-13033.08</v>
          </cell>
          <cell r="G369">
            <v>-14253.35</v>
          </cell>
          <cell r="H369">
            <v>-3030.23</v>
          </cell>
          <cell r="I369">
            <v>-1083.23</v>
          </cell>
        </row>
        <row r="370">
          <cell r="A370">
            <v>24248</v>
          </cell>
          <cell r="B370" t="str">
            <v>RAVENSWOOD_GT3_1  TEMP GRP</v>
          </cell>
          <cell r="C370">
            <v>-59121.43</v>
          </cell>
          <cell r="D370">
            <v>-6825.57</v>
          </cell>
          <cell r="E370">
            <v>-20895.97</v>
          </cell>
          <cell r="F370">
            <v>-13033.08</v>
          </cell>
          <cell r="G370">
            <v>-14253.35</v>
          </cell>
          <cell r="H370">
            <v>-3030.23</v>
          </cell>
          <cell r="I370">
            <v>-1083.23</v>
          </cell>
        </row>
        <row r="371">
          <cell r="A371">
            <v>24249</v>
          </cell>
          <cell r="B371" t="str">
            <v>RAVENSWOOD_GT3_2</v>
          </cell>
          <cell r="C371">
            <v>-59121.43</v>
          </cell>
          <cell r="D371">
            <v>-6825.57</v>
          </cell>
          <cell r="E371">
            <v>-20895.97</v>
          </cell>
          <cell r="F371">
            <v>-13033.08</v>
          </cell>
          <cell r="G371">
            <v>-14253.35</v>
          </cell>
          <cell r="H371">
            <v>-3030.23</v>
          </cell>
          <cell r="I371">
            <v>-1083.23</v>
          </cell>
        </row>
        <row r="372">
          <cell r="A372">
            <v>24250</v>
          </cell>
          <cell r="B372" t="str">
            <v>RAVENSWOOD_GT3_3</v>
          </cell>
          <cell r="C372">
            <v>-59121.43</v>
          </cell>
          <cell r="D372">
            <v>-6825.57</v>
          </cell>
          <cell r="E372">
            <v>-20895.97</v>
          </cell>
          <cell r="F372">
            <v>-13033.08</v>
          </cell>
          <cell r="G372">
            <v>-14253.35</v>
          </cell>
          <cell r="H372">
            <v>-3030.23</v>
          </cell>
          <cell r="I372">
            <v>-1083.23</v>
          </cell>
        </row>
        <row r="373">
          <cell r="A373">
            <v>24251</v>
          </cell>
          <cell r="B373" t="str">
            <v>RAVENSWOOD_GT3_4</v>
          </cell>
          <cell r="C373">
            <v>-59121.43</v>
          </cell>
          <cell r="D373">
            <v>-6825.57</v>
          </cell>
          <cell r="E373">
            <v>-20895.97</v>
          </cell>
          <cell r="F373">
            <v>-13033.08</v>
          </cell>
          <cell r="G373">
            <v>-14253.35</v>
          </cell>
          <cell r="H373">
            <v>-3030.23</v>
          </cell>
          <cell r="I373">
            <v>-1083.23</v>
          </cell>
        </row>
        <row r="374">
          <cell r="A374">
            <v>24252</v>
          </cell>
          <cell r="B374" t="str">
            <v>RAVENSWOOD_GT_4</v>
          </cell>
          <cell r="C374">
            <v>-59121.43</v>
          </cell>
          <cell r="D374">
            <v>-6825.57</v>
          </cell>
          <cell r="E374">
            <v>-20895.97</v>
          </cell>
          <cell r="F374">
            <v>-13033.08</v>
          </cell>
          <cell r="G374">
            <v>-14253.35</v>
          </cell>
          <cell r="H374">
            <v>-3030.23</v>
          </cell>
          <cell r="I374">
            <v>-1083.23</v>
          </cell>
        </row>
        <row r="375">
          <cell r="A375">
            <v>24253</v>
          </cell>
          <cell r="B375" t="str">
            <v>RAVENSWOOD_GT_6</v>
          </cell>
          <cell r="C375">
            <v>-59121.43</v>
          </cell>
          <cell r="D375">
            <v>-6825.57</v>
          </cell>
          <cell r="E375">
            <v>-20895.97</v>
          </cell>
          <cell r="F375">
            <v>-13033.08</v>
          </cell>
          <cell r="G375">
            <v>-14253.35</v>
          </cell>
          <cell r="H375">
            <v>-3030.23</v>
          </cell>
          <cell r="I375">
            <v>-1083.23</v>
          </cell>
        </row>
        <row r="376">
          <cell r="A376">
            <v>24254</v>
          </cell>
          <cell r="B376" t="str">
            <v>RAVENSWOOD_GT_5</v>
          </cell>
          <cell r="C376">
            <v>-59121.43</v>
          </cell>
          <cell r="D376">
            <v>-6825.57</v>
          </cell>
          <cell r="E376">
            <v>-20895.97</v>
          </cell>
          <cell r="F376">
            <v>-13033.08</v>
          </cell>
          <cell r="G376">
            <v>-14253.35</v>
          </cell>
          <cell r="H376">
            <v>-3030.23</v>
          </cell>
          <cell r="I376">
            <v>-1083.23</v>
          </cell>
        </row>
        <row r="377">
          <cell r="A377">
            <v>24255</v>
          </cell>
          <cell r="B377" t="str">
            <v>RAVENSWOOD_GT_7</v>
          </cell>
          <cell r="C377">
            <v>-59121.43</v>
          </cell>
          <cell r="D377">
            <v>-6825.57</v>
          </cell>
          <cell r="E377">
            <v>-20895.97</v>
          </cell>
          <cell r="F377">
            <v>-13033.08</v>
          </cell>
          <cell r="G377">
            <v>-14253.35</v>
          </cell>
          <cell r="H377">
            <v>-3030.23</v>
          </cell>
          <cell r="I377">
            <v>-1083.23</v>
          </cell>
        </row>
        <row r="378">
          <cell r="A378">
            <v>24256</v>
          </cell>
          <cell r="B378" t="str">
            <v>RAVENSWOOD_GT_8  TEMP GRP(8-11)</v>
          </cell>
          <cell r="C378">
            <v>-58611.57</v>
          </cell>
          <cell r="D378">
            <v>-6418.78</v>
          </cell>
          <cell r="E378">
            <v>-20895.97</v>
          </cell>
          <cell r="F378">
            <v>-13033.08</v>
          </cell>
          <cell r="G378">
            <v>-14253.35</v>
          </cell>
          <cell r="H378">
            <v>-3030.23</v>
          </cell>
          <cell r="I378">
            <v>-980.16</v>
          </cell>
        </row>
        <row r="379">
          <cell r="A379">
            <v>24257</v>
          </cell>
          <cell r="B379" t="str">
            <v>RAVENSWOOD_GT_9</v>
          </cell>
          <cell r="C379">
            <v>-58611.57</v>
          </cell>
          <cell r="D379">
            <v>-6418.78</v>
          </cell>
          <cell r="E379">
            <v>-20895.97</v>
          </cell>
          <cell r="F379">
            <v>-13033.08</v>
          </cell>
          <cell r="G379">
            <v>-14253.35</v>
          </cell>
          <cell r="H379">
            <v>-3030.23</v>
          </cell>
          <cell r="I379">
            <v>-980.16</v>
          </cell>
        </row>
        <row r="380">
          <cell r="A380">
            <v>24258</v>
          </cell>
          <cell r="B380" t="str">
            <v>RAVENSWOOD_GT_10</v>
          </cell>
          <cell r="C380">
            <v>-58611.57</v>
          </cell>
          <cell r="D380">
            <v>-6418.78</v>
          </cell>
          <cell r="E380">
            <v>-20895.97</v>
          </cell>
          <cell r="F380">
            <v>-13033.08</v>
          </cell>
          <cell r="G380">
            <v>-14253.35</v>
          </cell>
          <cell r="H380">
            <v>-3030.23</v>
          </cell>
          <cell r="I380">
            <v>-980.16</v>
          </cell>
        </row>
        <row r="381">
          <cell r="A381">
            <v>24259</v>
          </cell>
          <cell r="B381" t="str">
            <v>RAVENSWOOD_GT_11</v>
          </cell>
          <cell r="C381">
            <v>-58611.57</v>
          </cell>
          <cell r="D381">
            <v>-6418.78</v>
          </cell>
          <cell r="E381">
            <v>-20895.97</v>
          </cell>
          <cell r="F381">
            <v>-13033.08</v>
          </cell>
          <cell r="G381">
            <v>-14253.35</v>
          </cell>
          <cell r="H381">
            <v>-3030.23</v>
          </cell>
          <cell r="I381">
            <v>-980.16</v>
          </cell>
        </row>
        <row r="382">
          <cell r="A382">
            <v>24260</v>
          </cell>
          <cell r="B382" t="str">
            <v>74TH STREET_GT_1</v>
          </cell>
          <cell r="C382">
            <v>-59121.43</v>
          </cell>
          <cell r="D382">
            <v>-6825.57</v>
          </cell>
          <cell r="E382">
            <v>-20895.97</v>
          </cell>
          <cell r="F382">
            <v>-13033.08</v>
          </cell>
          <cell r="G382">
            <v>-14253.35</v>
          </cell>
          <cell r="H382">
            <v>-3030.23</v>
          </cell>
          <cell r="I382">
            <v>-1083.23</v>
          </cell>
        </row>
        <row r="383">
          <cell r="A383">
            <v>24261</v>
          </cell>
          <cell r="B383" t="str">
            <v>74TH STREET_GT_2</v>
          </cell>
          <cell r="C383">
            <v>-59121.43</v>
          </cell>
          <cell r="D383">
            <v>-6825.57</v>
          </cell>
          <cell r="E383">
            <v>-20895.97</v>
          </cell>
          <cell r="F383">
            <v>-13033.08</v>
          </cell>
          <cell r="G383">
            <v>-14253.35</v>
          </cell>
          <cell r="H383">
            <v>-3030.23</v>
          </cell>
          <cell r="I383">
            <v>-1083.23</v>
          </cell>
        </row>
        <row r="384">
          <cell r="A384">
            <v>61752</v>
          </cell>
          <cell r="B384" t="str">
            <v>WEST</v>
          </cell>
          <cell r="C384">
            <v>-6917.48</v>
          </cell>
          <cell r="D384">
            <v>-813.08</v>
          </cell>
          <cell r="E384">
            <v>-2468.85</v>
          </cell>
          <cell r="F384">
            <v>-1875.86</v>
          </cell>
          <cell r="G384">
            <v>-1637.44</v>
          </cell>
          <cell r="H384">
            <v>-283.84</v>
          </cell>
          <cell r="I384">
            <v>161.59</v>
          </cell>
        </row>
        <row r="385">
          <cell r="A385">
            <v>61753</v>
          </cell>
          <cell r="B385" t="str">
            <v>GENESE</v>
          </cell>
          <cell r="C385">
            <v>-5143.5</v>
          </cell>
          <cell r="D385">
            <v>-762.79</v>
          </cell>
          <cell r="E385">
            <v>-2057.39</v>
          </cell>
          <cell r="F385">
            <v>-1336.36</v>
          </cell>
          <cell r="G385">
            <v>-948.86</v>
          </cell>
          <cell r="H385">
            <v>-229.58</v>
          </cell>
          <cell r="I385">
            <v>191.48</v>
          </cell>
        </row>
        <row r="386">
          <cell r="A386">
            <v>61754</v>
          </cell>
          <cell r="B386" t="str">
            <v>CENTRL</v>
          </cell>
          <cell r="C386">
            <v>-6433.97</v>
          </cell>
          <cell r="D386">
            <v>-839.76</v>
          </cell>
          <cell r="E386">
            <v>-2137.27</v>
          </cell>
          <cell r="F386">
            <v>-1862.42</v>
          </cell>
          <cell r="G386">
            <v>-1457.52</v>
          </cell>
          <cell r="H386">
            <v>-227.38</v>
          </cell>
          <cell r="I386">
            <v>90.38</v>
          </cell>
        </row>
        <row r="387">
          <cell r="A387">
            <v>61755</v>
          </cell>
          <cell r="B387" t="str">
            <v>NORTH</v>
          </cell>
          <cell r="C387">
            <v>4630.52</v>
          </cell>
          <cell r="D387">
            <v>1017.88</v>
          </cell>
          <cell r="E387">
            <v>564.84</v>
          </cell>
          <cell r="F387">
            <v>1562.48</v>
          </cell>
          <cell r="G387">
            <v>338.24</v>
          </cell>
          <cell r="H387">
            <v>1111.1</v>
          </cell>
          <cell r="I387">
            <v>35.98</v>
          </cell>
        </row>
        <row r="388">
          <cell r="A388">
            <v>61756</v>
          </cell>
          <cell r="B388" t="str">
            <v>MHK VL</v>
          </cell>
          <cell r="C388">
            <v>-1694.68</v>
          </cell>
          <cell r="D388">
            <v>-97.01</v>
          </cell>
          <cell r="E388">
            <v>-595.7</v>
          </cell>
          <cell r="F388">
            <v>-631.82</v>
          </cell>
          <cell r="G388">
            <v>-421.94</v>
          </cell>
          <cell r="H388">
            <v>69.24</v>
          </cell>
          <cell r="I388">
            <v>-17.45</v>
          </cell>
        </row>
        <row r="389">
          <cell r="A389">
            <v>61757</v>
          </cell>
          <cell r="B389" t="str">
            <v>CAPITL</v>
          </cell>
          <cell r="C389">
            <v>-60827.64</v>
          </cell>
          <cell r="D389">
            <v>-8209.83</v>
          </cell>
          <cell r="E389">
            <v>-22897.9</v>
          </cell>
          <cell r="F389">
            <v>-13760.92</v>
          </cell>
          <cell r="G389">
            <v>-12496.92</v>
          </cell>
          <cell r="H389">
            <v>-2762.79</v>
          </cell>
          <cell r="I389">
            <v>-699.28</v>
          </cell>
        </row>
        <row r="390">
          <cell r="A390">
            <v>61758</v>
          </cell>
          <cell r="B390" t="str">
            <v>HUD VL</v>
          </cell>
          <cell r="C390">
            <v>-55572.47</v>
          </cell>
          <cell r="D390">
            <v>-6745.52</v>
          </cell>
          <cell r="E390">
            <v>-20236.77</v>
          </cell>
          <cell r="F390">
            <v>-12719.11</v>
          </cell>
          <cell r="G390">
            <v>-13618.71</v>
          </cell>
          <cell r="H390">
            <v>-2496.87</v>
          </cell>
          <cell r="I390">
            <v>244.51</v>
          </cell>
        </row>
        <row r="391">
          <cell r="A391">
            <v>61759</v>
          </cell>
          <cell r="B391" t="str">
            <v>MILLWD</v>
          </cell>
          <cell r="C391">
            <v>-55591.24</v>
          </cell>
          <cell r="D391">
            <v>-6725.36</v>
          </cell>
          <cell r="E391">
            <v>-19937.73</v>
          </cell>
          <cell r="F391">
            <v>-12874.26</v>
          </cell>
          <cell r="G391">
            <v>-14134.74</v>
          </cell>
          <cell r="H391">
            <v>-2564.95</v>
          </cell>
          <cell r="I391">
            <v>645.8</v>
          </cell>
        </row>
        <row r="392">
          <cell r="A392">
            <v>61760</v>
          </cell>
          <cell r="B392" t="str">
            <v>DUNWOD</v>
          </cell>
          <cell r="C392">
            <v>-59101.01</v>
          </cell>
          <cell r="D392">
            <v>-6818</v>
          </cell>
          <cell r="E392">
            <v>-20850.74</v>
          </cell>
          <cell r="F392">
            <v>-13013.2</v>
          </cell>
          <cell r="G392">
            <v>-14252.91</v>
          </cell>
          <cell r="H392">
            <v>-3037.64</v>
          </cell>
          <cell r="I392">
            <v>-1128.52</v>
          </cell>
        </row>
        <row r="393">
          <cell r="A393">
            <v>61761</v>
          </cell>
          <cell r="B393" t="str">
            <v>N.Y.C.</v>
          </cell>
          <cell r="C393">
            <v>-62121.32</v>
          </cell>
          <cell r="D393">
            <v>-7198.54</v>
          </cell>
          <cell r="E393">
            <v>-21245.91</v>
          </cell>
          <cell r="F393">
            <v>-13434.42</v>
          </cell>
          <cell r="G393">
            <v>-15318.42</v>
          </cell>
          <cell r="H393">
            <v>-3803.2</v>
          </cell>
          <cell r="I393">
            <v>-1120.83</v>
          </cell>
        </row>
        <row r="394">
          <cell r="A394">
            <v>61762</v>
          </cell>
          <cell r="B394" t="str">
            <v>LONGIL</v>
          </cell>
          <cell r="C394">
            <v>-78405.0899999999</v>
          </cell>
          <cell r="D394">
            <v>-12322.25</v>
          </cell>
          <cell r="E394">
            <v>-22955.29</v>
          </cell>
          <cell r="F394">
            <v>-16655.51</v>
          </cell>
          <cell r="G394">
            <v>-16637.36</v>
          </cell>
          <cell r="H394">
            <v>-7957.79</v>
          </cell>
          <cell r="I394">
            <v>-1876.89</v>
          </cell>
        </row>
        <row r="395">
          <cell r="A395">
            <v>61844</v>
          </cell>
          <cell r="B395" t="str">
            <v>H Q</v>
          </cell>
          <cell r="C395">
            <v>3719.88</v>
          </cell>
          <cell r="D395">
            <v>257.7</v>
          </cell>
          <cell r="E395">
            <v>103.08</v>
          </cell>
          <cell r="F395">
            <v>911.6</v>
          </cell>
          <cell r="G395">
            <v>572.59</v>
          </cell>
          <cell r="H395">
            <v>439.42</v>
          </cell>
          <cell r="I395">
            <v>1435.49</v>
          </cell>
        </row>
        <row r="396">
          <cell r="A396">
            <v>61845</v>
          </cell>
          <cell r="B396" t="str">
            <v>NPX</v>
          </cell>
          <cell r="C396">
            <v>-59281.11</v>
          </cell>
          <cell r="D396">
            <v>-7735.36</v>
          </cell>
          <cell r="E396">
            <v>-22308.36</v>
          </cell>
          <cell r="F396">
            <v>-13513.75</v>
          </cell>
          <cell r="G396">
            <v>-12374.25</v>
          </cell>
          <cell r="H396">
            <v>-2688.99</v>
          </cell>
          <cell r="I396">
            <v>-660.4</v>
          </cell>
        </row>
        <row r="397">
          <cell r="A397">
            <v>61846</v>
          </cell>
          <cell r="B397" t="str">
            <v>O H</v>
          </cell>
          <cell r="C397">
            <v>-3798.56</v>
          </cell>
          <cell r="D397">
            <v>-1007.55</v>
          </cell>
          <cell r="E397">
            <v>-2027.95</v>
          </cell>
          <cell r="F397">
            <v>-1199.66</v>
          </cell>
          <cell r="G397">
            <v>284.5</v>
          </cell>
          <cell r="H397">
            <v>-108.28</v>
          </cell>
          <cell r="I397">
            <v>260.38</v>
          </cell>
        </row>
        <row r="398">
          <cell r="A398">
            <v>61847</v>
          </cell>
          <cell r="B398" t="str">
            <v>PJM</v>
          </cell>
          <cell r="C398">
            <v>-4133.84000000001</v>
          </cell>
          <cell r="D398">
            <v>-1307.9</v>
          </cell>
          <cell r="E398">
            <v>-4218.71</v>
          </cell>
          <cell r="F398">
            <v>-3345.63</v>
          </cell>
          <cell r="G398">
            <v>-3989.85</v>
          </cell>
          <cell r="H398">
            <v>3186.75</v>
          </cell>
          <cell r="I398">
            <v>5541.5</v>
          </cell>
        </row>
      </sheetData>
      <sheetData sheetId="8">
        <row r="1">
          <cell r="A1" t="str">
            <v>NYISO Day-Ahead Congestion</v>
          </cell>
        </row>
        <row r="1">
          <cell r="C1" t="str">
            <v>Cumulative</v>
          </cell>
          <cell r="D1" t="str">
            <v>Monthly Subtotals</v>
          </cell>
        </row>
        <row r="2">
          <cell r="A2" t="str">
            <v>PTID</v>
          </cell>
          <cell r="B2" t="str">
            <v>Bus Name</v>
          </cell>
          <cell r="C2" t="str">
            <v>Total</v>
          </cell>
          <cell r="D2">
            <v>36831</v>
          </cell>
          <cell r="E2">
            <v>36861</v>
          </cell>
          <cell r="F2">
            <v>36892</v>
          </cell>
          <cell r="G2">
            <v>36923</v>
          </cell>
          <cell r="H2">
            <v>36951</v>
          </cell>
          <cell r="I2">
            <v>36982</v>
          </cell>
        </row>
        <row r="3">
          <cell r="A3">
            <v>23512</v>
          </cell>
          <cell r="B3" t="str">
            <v>ARTHUR_KILL_2</v>
          </cell>
          <cell r="C3">
            <v>-30277.21</v>
          </cell>
          <cell r="D3">
            <v>-2953.06</v>
          </cell>
          <cell r="E3">
            <v>-6861.45</v>
          </cell>
          <cell r="F3">
            <v>-3503.92</v>
          </cell>
          <cell r="G3">
            <v>-5190.25</v>
          </cell>
          <cell r="H3">
            <v>-5361.33</v>
          </cell>
          <cell r="I3">
            <v>-6407.2</v>
          </cell>
        </row>
        <row r="4">
          <cell r="A4">
            <v>23513</v>
          </cell>
          <cell r="B4" t="str">
            <v>ARTHUR_KILL_3</v>
          </cell>
          <cell r="C4">
            <v>-20629.91</v>
          </cell>
          <cell r="D4">
            <v>-2363.07</v>
          </cell>
          <cell r="E4">
            <v>-1574.04</v>
          </cell>
          <cell r="F4">
            <v>-3731.02</v>
          </cell>
          <cell r="G4">
            <v>-2395.71</v>
          </cell>
          <cell r="H4">
            <v>-5274.57</v>
          </cell>
          <cell r="I4">
            <v>-5291.5</v>
          </cell>
        </row>
        <row r="5">
          <cell r="A5">
            <v>23514</v>
          </cell>
          <cell r="B5" t="str">
            <v>ALLEGHENY___COGEN</v>
          </cell>
          <cell r="C5">
            <v>-1645.24</v>
          </cell>
          <cell r="D5">
            <v>-373.39</v>
          </cell>
          <cell r="E5">
            <v>-129.6</v>
          </cell>
          <cell r="F5">
            <v>-455.09</v>
          </cell>
          <cell r="G5">
            <v>-267.01</v>
          </cell>
          <cell r="H5">
            <v>-337.06</v>
          </cell>
          <cell r="I5">
            <v>-83.09</v>
          </cell>
        </row>
        <row r="6">
          <cell r="A6">
            <v>23515</v>
          </cell>
          <cell r="B6" t="str">
            <v>BROOKLYN_NAVY_YARD</v>
          </cell>
          <cell r="C6">
            <v>-19863.42</v>
          </cell>
          <cell r="D6">
            <v>-2363.07</v>
          </cell>
          <cell r="E6">
            <v>-1574.04</v>
          </cell>
          <cell r="F6">
            <v>-3731.02</v>
          </cell>
          <cell r="G6">
            <v>-2244.96</v>
          </cell>
          <cell r="H6">
            <v>-5290.03</v>
          </cell>
          <cell r="I6">
            <v>-4660.3</v>
          </cell>
        </row>
        <row r="7">
          <cell r="A7">
            <v>23516</v>
          </cell>
          <cell r="B7" t="str">
            <v>ASTORIA___3</v>
          </cell>
          <cell r="C7">
            <v>-30149.1</v>
          </cell>
          <cell r="D7">
            <v>-2933.59</v>
          </cell>
          <cell r="E7">
            <v>-6861.45</v>
          </cell>
          <cell r="F7">
            <v>-3503.92</v>
          </cell>
          <cell r="G7">
            <v>-5190.25</v>
          </cell>
          <cell r="H7">
            <v>-5252.69</v>
          </cell>
          <cell r="I7">
            <v>-6407.2</v>
          </cell>
        </row>
        <row r="8">
          <cell r="A8">
            <v>23517</v>
          </cell>
          <cell r="B8" t="str">
            <v>ASTORIA___4</v>
          </cell>
          <cell r="C8">
            <v>-29575.75</v>
          </cell>
          <cell r="D8">
            <v>-2914.29</v>
          </cell>
          <cell r="E8">
            <v>-6861.45</v>
          </cell>
          <cell r="F8">
            <v>-3458.15</v>
          </cell>
          <cell r="G8">
            <v>-4573.33</v>
          </cell>
          <cell r="H8">
            <v>-5361.33</v>
          </cell>
          <cell r="I8">
            <v>-6407.2</v>
          </cell>
        </row>
        <row r="9">
          <cell r="A9">
            <v>23518</v>
          </cell>
          <cell r="B9" t="str">
            <v>ASTORIA___5</v>
          </cell>
          <cell r="C9">
            <v>-28813.92</v>
          </cell>
          <cell r="D9">
            <v>-2914.29</v>
          </cell>
          <cell r="E9">
            <v>-6161.55</v>
          </cell>
          <cell r="F9">
            <v>-3451.15</v>
          </cell>
          <cell r="G9">
            <v>-4573.33</v>
          </cell>
          <cell r="H9">
            <v>-5306.4</v>
          </cell>
          <cell r="I9">
            <v>-6407.2</v>
          </cell>
        </row>
        <row r="10">
          <cell r="A10">
            <v>23519</v>
          </cell>
          <cell r="B10" t="str">
            <v>POLETTI____</v>
          </cell>
          <cell r="C10">
            <v>-21074.65</v>
          </cell>
          <cell r="D10">
            <v>-2363.02</v>
          </cell>
          <cell r="E10">
            <v>-1573.87</v>
          </cell>
          <cell r="F10">
            <v>-3730.37</v>
          </cell>
          <cell r="G10">
            <v>-2244.48</v>
          </cell>
          <cell r="H10">
            <v>-5291.81</v>
          </cell>
          <cell r="I10">
            <v>-5871.1</v>
          </cell>
        </row>
        <row r="11">
          <cell r="A11">
            <v>23520</v>
          </cell>
          <cell r="B11" t="str">
            <v>ARTHUR KILL_GT_1</v>
          </cell>
          <cell r="C11">
            <v>-30302.47</v>
          </cell>
          <cell r="D11">
            <v>-2978.32</v>
          </cell>
          <cell r="E11">
            <v>-6861.45</v>
          </cell>
          <cell r="F11">
            <v>-3503.92</v>
          </cell>
          <cell r="G11">
            <v>-5190.25</v>
          </cell>
          <cell r="H11">
            <v>-5361.33</v>
          </cell>
          <cell r="I11">
            <v>-6407.2</v>
          </cell>
        </row>
        <row r="12">
          <cell r="A12">
            <v>23522</v>
          </cell>
          <cell r="B12" t="str">
            <v>WADING RIVER_IC_1</v>
          </cell>
          <cell r="C12">
            <v>-37378.68</v>
          </cell>
          <cell r="D12">
            <v>-2302.94</v>
          </cell>
          <cell r="E12">
            <v>-868.08</v>
          </cell>
          <cell r="F12">
            <v>-18271.7</v>
          </cell>
          <cell r="G12">
            <v>-5125.14</v>
          </cell>
          <cell r="H12">
            <v>-5235.42</v>
          </cell>
          <cell r="I12">
            <v>-5575.4</v>
          </cell>
        </row>
        <row r="13">
          <cell r="A13">
            <v>23523</v>
          </cell>
          <cell r="B13" t="str">
            <v>ASTORIA_GT_1</v>
          </cell>
          <cell r="C13">
            <v>-30302.47</v>
          </cell>
          <cell r="D13">
            <v>-2978.32</v>
          </cell>
          <cell r="E13">
            <v>-6861.45</v>
          </cell>
          <cell r="F13">
            <v>-3503.92</v>
          </cell>
          <cell r="G13">
            <v>-5190.25</v>
          </cell>
          <cell r="H13">
            <v>-5361.33</v>
          </cell>
          <cell r="I13">
            <v>-6407.2</v>
          </cell>
        </row>
        <row r="14">
          <cell r="A14">
            <v>23524</v>
          </cell>
          <cell r="B14" t="str">
            <v>EAST RIVER___7</v>
          </cell>
          <cell r="C14">
            <v>-21087.75</v>
          </cell>
          <cell r="D14">
            <v>-2363.02</v>
          </cell>
          <cell r="E14">
            <v>-1574.2</v>
          </cell>
          <cell r="F14">
            <v>-3729.93</v>
          </cell>
          <cell r="G14">
            <v>-2235.67</v>
          </cell>
          <cell r="H14">
            <v>-5291.81</v>
          </cell>
          <cell r="I14">
            <v>-5893.12</v>
          </cell>
        </row>
        <row r="15">
          <cell r="A15">
            <v>23526</v>
          </cell>
          <cell r="B15" t="str">
            <v>BOWLINE___1</v>
          </cell>
          <cell r="C15">
            <v>-8921.63</v>
          </cell>
          <cell r="D15">
            <v>-2242.89</v>
          </cell>
          <cell r="E15">
            <v>-318.07</v>
          </cell>
          <cell r="F15">
            <v>-2447.11</v>
          </cell>
          <cell r="G15">
            <v>-1562.33</v>
          </cell>
          <cell r="H15">
            <v>-1877.45</v>
          </cell>
          <cell r="I15">
            <v>-473.78</v>
          </cell>
        </row>
        <row r="16">
          <cell r="A16">
            <v>23527</v>
          </cell>
          <cell r="B16" t="str">
            <v>ADK_NYS___DAM</v>
          </cell>
          <cell r="C16">
            <v>-12443.56</v>
          </cell>
          <cell r="D16">
            <v>-2928.72</v>
          </cell>
          <cell r="E16">
            <v>-775.18</v>
          </cell>
          <cell r="F16">
            <v>-3145.39</v>
          </cell>
          <cell r="G16">
            <v>-2020.76</v>
          </cell>
          <cell r="H16">
            <v>-2773.89</v>
          </cell>
          <cell r="I16">
            <v>-799.62</v>
          </cell>
        </row>
        <row r="17">
          <cell r="A17">
            <v>23528</v>
          </cell>
          <cell r="B17" t="str">
            <v>NEG_PENN_ALLEGHNY</v>
          </cell>
          <cell r="C17">
            <v>-3142.29</v>
          </cell>
          <cell r="D17">
            <v>-742.81</v>
          </cell>
          <cell r="E17">
            <v>-176.67</v>
          </cell>
          <cell r="F17">
            <v>-885.36</v>
          </cell>
          <cell r="G17">
            <v>-515.88</v>
          </cell>
          <cell r="H17">
            <v>-654.39</v>
          </cell>
          <cell r="I17">
            <v>-167.18</v>
          </cell>
        </row>
        <row r="18">
          <cell r="A18">
            <v>23530</v>
          </cell>
          <cell r="B18" t="str">
            <v>INDIAN POINT___2</v>
          </cell>
          <cell r="C18">
            <v>-9252.59</v>
          </cell>
          <cell r="D18">
            <v>-2255.67</v>
          </cell>
          <cell r="E18">
            <v>-928.74</v>
          </cell>
          <cell r="F18">
            <v>-2460.47</v>
          </cell>
          <cell r="G18">
            <v>-1578.79</v>
          </cell>
          <cell r="H18">
            <v>-1642.29</v>
          </cell>
          <cell r="I18">
            <v>-386.63</v>
          </cell>
        </row>
        <row r="19">
          <cell r="A19">
            <v>23531</v>
          </cell>
          <cell r="B19" t="str">
            <v>INDIAN POINT___3</v>
          </cell>
          <cell r="C19">
            <v>-9067.98</v>
          </cell>
          <cell r="D19">
            <v>-2279.29</v>
          </cell>
          <cell r="E19">
            <v>-303.57</v>
          </cell>
          <cell r="F19">
            <v>-2500.91</v>
          </cell>
          <cell r="G19">
            <v>-1591.33</v>
          </cell>
          <cell r="H19">
            <v>-1911.19</v>
          </cell>
          <cell r="I19">
            <v>-481.69</v>
          </cell>
        </row>
        <row r="20">
          <cell r="A20">
            <v>23533</v>
          </cell>
          <cell r="B20" t="str">
            <v>RAVENSWOOD___1</v>
          </cell>
          <cell r="C20">
            <v>-30302.47</v>
          </cell>
          <cell r="D20">
            <v>-2978.32</v>
          </cell>
          <cell r="E20">
            <v>-6861.45</v>
          </cell>
          <cell r="F20">
            <v>-3503.92</v>
          </cell>
          <cell r="G20">
            <v>-5190.25</v>
          </cell>
          <cell r="H20">
            <v>-5361.33</v>
          </cell>
          <cell r="I20">
            <v>-6407.2</v>
          </cell>
        </row>
        <row r="21">
          <cell r="A21">
            <v>23534</v>
          </cell>
          <cell r="B21" t="str">
            <v>RAVENSWOOD___2</v>
          </cell>
          <cell r="C21">
            <v>-30302.47</v>
          </cell>
          <cell r="D21">
            <v>-2978.32</v>
          </cell>
          <cell r="E21">
            <v>-6861.45</v>
          </cell>
          <cell r="F21">
            <v>-3503.92</v>
          </cell>
          <cell r="G21">
            <v>-5190.25</v>
          </cell>
          <cell r="H21">
            <v>-5361.33</v>
          </cell>
          <cell r="I21">
            <v>-6407.2</v>
          </cell>
        </row>
        <row r="22">
          <cell r="A22">
            <v>23535</v>
          </cell>
          <cell r="B22" t="str">
            <v>RAVENSWOOD___3</v>
          </cell>
          <cell r="C22">
            <v>-18787.45</v>
          </cell>
          <cell r="D22">
            <v>-2359.23</v>
          </cell>
          <cell r="E22">
            <v>-1513.17</v>
          </cell>
          <cell r="F22">
            <v>-2440.8</v>
          </cell>
          <cell r="G22">
            <v>-2320.07</v>
          </cell>
          <cell r="H22">
            <v>-5206.11</v>
          </cell>
          <cell r="I22">
            <v>-4948.07</v>
          </cell>
        </row>
        <row r="23">
          <cell r="A23">
            <v>23536</v>
          </cell>
          <cell r="B23" t="str">
            <v>ASTORIA GT2____</v>
          </cell>
          <cell r="C23">
            <v>-30302.47</v>
          </cell>
          <cell r="D23">
            <v>-2978.32</v>
          </cell>
          <cell r="E23">
            <v>-6861.45</v>
          </cell>
          <cell r="F23">
            <v>-3503.92</v>
          </cell>
          <cell r="G23">
            <v>-5190.25</v>
          </cell>
          <cell r="H23">
            <v>-5361.33</v>
          </cell>
          <cell r="I23">
            <v>-6407.2</v>
          </cell>
        </row>
        <row r="24">
          <cell r="A24">
            <v>23538</v>
          </cell>
          <cell r="B24" t="str">
            <v>WATERSIDE___6 8 9</v>
          </cell>
          <cell r="C24">
            <v>-30302.47</v>
          </cell>
          <cell r="D24">
            <v>-2978.32</v>
          </cell>
          <cell r="E24">
            <v>-6861.45</v>
          </cell>
          <cell r="F24">
            <v>-3503.92</v>
          </cell>
          <cell r="G24">
            <v>-5190.25</v>
          </cell>
          <cell r="H24">
            <v>-5361.33</v>
          </cell>
          <cell r="I24">
            <v>-6407.2</v>
          </cell>
        </row>
        <row r="25">
          <cell r="A25">
            <v>23540</v>
          </cell>
          <cell r="B25" t="str">
            <v>HUDSON AVE_GT_4</v>
          </cell>
          <cell r="C25">
            <v>-19878.6</v>
          </cell>
          <cell r="D25">
            <v>-2363.07</v>
          </cell>
          <cell r="E25">
            <v>-1574.04</v>
          </cell>
          <cell r="F25">
            <v>-3731.02</v>
          </cell>
          <cell r="G25">
            <v>-2244.96</v>
          </cell>
          <cell r="H25">
            <v>-5290.03</v>
          </cell>
          <cell r="I25">
            <v>-4675.48</v>
          </cell>
        </row>
        <row r="26">
          <cell r="A26">
            <v>23541</v>
          </cell>
          <cell r="B26" t="str">
            <v>KIAC_JFK_AIRPORT</v>
          </cell>
          <cell r="C26">
            <v>-19863.42</v>
          </cell>
          <cell r="D26">
            <v>-2363.07</v>
          </cell>
          <cell r="E26">
            <v>-1574.04</v>
          </cell>
          <cell r="F26">
            <v>-3731.02</v>
          </cell>
          <cell r="G26">
            <v>-2244.96</v>
          </cell>
          <cell r="H26">
            <v>-5290.03</v>
          </cell>
          <cell r="I26">
            <v>-4660.3</v>
          </cell>
        </row>
        <row r="27">
          <cell r="A27">
            <v>23543</v>
          </cell>
          <cell r="B27" t="str">
            <v>KINTIGH____</v>
          </cell>
          <cell r="C27">
            <v>-1247.05</v>
          </cell>
          <cell r="D27">
            <v>-281.05</v>
          </cell>
          <cell r="E27">
            <v>-116.96</v>
          </cell>
          <cell r="F27">
            <v>-339.67</v>
          </cell>
          <cell r="G27">
            <v>-198.67</v>
          </cell>
          <cell r="H27">
            <v>-249.91</v>
          </cell>
          <cell r="I27">
            <v>-60.79</v>
          </cell>
        </row>
        <row r="28">
          <cell r="A28">
            <v>23545</v>
          </cell>
          <cell r="B28" t="str">
            <v>BARRETT___1</v>
          </cell>
          <cell r="C28">
            <v>-52774.66</v>
          </cell>
          <cell r="D28">
            <v>-2980.22</v>
          </cell>
          <cell r="E28">
            <v>-8893.02</v>
          </cell>
          <cell r="F28">
            <v>-24660.92</v>
          </cell>
          <cell r="G28">
            <v>-5386.56</v>
          </cell>
          <cell r="H28">
            <v>-5242.84</v>
          </cell>
          <cell r="I28">
            <v>-5611.1</v>
          </cell>
        </row>
        <row r="29">
          <cell r="A29">
            <v>23546</v>
          </cell>
          <cell r="B29" t="str">
            <v>BARRETT___2</v>
          </cell>
          <cell r="C29">
            <v>-52668.35</v>
          </cell>
          <cell r="D29">
            <v>-2980.22</v>
          </cell>
          <cell r="E29">
            <v>-8786.71</v>
          </cell>
          <cell r="F29">
            <v>-24660.92</v>
          </cell>
          <cell r="G29">
            <v>-5386.56</v>
          </cell>
          <cell r="H29">
            <v>-5242.84</v>
          </cell>
          <cell r="I29">
            <v>-5611.1</v>
          </cell>
        </row>
        <row r="30">
          <cell r="A30">
            <v>23547</v>
          </cell>
          <cell r="B30" t="str">
            <v>WADING RIVER_IC_2</v>
          </cell>
          <cell r="C30">
            <v>-37378.68</v>
          </cell>
          <cell r="D30">
            <v>-2302.94</v>
          </cell>
          <cell r="E30">
            <v>-868.08</v>
          </cell>
          <cell r="F30">
            <v>-18271.7</v>
          </cell>
          <cell r="G30">
            <v>-5125.14</v>
          </cell>
          <cell r="H30">
            <v>-5235.42</v>
          </cell>
          <cell r="I30">
            <v>-5575.4</v>
          </cell>
        </row>
        <row r="31">
          <cell r="A31">
            <v>23548</v>
          </cell>
          <cell r="B31" t="str">
            <v>FAR ROCKAWAY___4</v>
          </cell>
          <cell r="C31">
            <v>-47781.91</v>
          </cell>
          <cell r="D31">
            <v>-2781.18</v>
          </cell>
          <cell r="E31">
            <v>-6436.99</v>
          </cell>
          <cell r="F31">
            <v>-22423.02</v>
          </cell>
          <cell r="G31">
            <v>-5297.23</v>
          </cell>
          <cell r="H31">
            <v>-5245.07</v>
          </cell>
          <cell r="I31">
            <v>-5598.42</v>
          </cell>
        </row>
        <row r="32">
          <cell r="A32">
            <v>23550</v>
          </cell>
          <cell r="B32" t="str">
            <v>GLENWOOD___4</v>
          </cell>
          <cell r="C32">
            <v>-41522.91</v>
          </cell>
          <cell r="D32">
            <v>-2550.12</v>
          </cell>
          <cell r="E32">
            <v>-3492.92</v>
          </cell>
          <cell r="F32">
            <v>-19467.36</v>
          </cell>
          <cell r="G32">
            <v>-5178.12</v>
          </cell>
          <cell r="H32">
            <v>-5252.69</v>
          </cell>
          <cell r="I32">
            <v>-5581.7</v>
          </cell>
        </row>
        <row r="33">
          <cell r="A33">
            <v>23551</v>
          </cell>
          <cell r="B33" t="str">
            <v>NORTHPORT___1</v>
          </cell>
          <cell r="C33">
            <v>-35148.01</v>
          </cell>
          <cell r="D33">
            <v>-2296.64</v>
          </cell>
          <cell r="E33">
            <v>-64.1699999999999</v>
          </cell>
          <cell r="F33">
            <v>-17406.61</v>
          </cell>
          <cell r="G33">
            <v>-4570.34</v>
          </cell>
          <cell r="H33">
            <v>-5235.11</v>
          </cell>
          <cell r="I33">
            <v>-5575.14</v>
          </cell>
        </row>
        <row r="34">
          <cell r="A34">
            <v>23552</v>
          </cell>
          <cell r="B34" t="str">
            <v>NORTHPORT___2</v>
          </cell>
          <cell r="C34">
            <v>-35008.2</v>
          </cell>
          <cell r="D34">
            <v>-2296.64</v>
          </cell>
          <cell r="E34">
            <v>75.64</v>
          </cell>
          <cell r="F34">
            <v>-17406.61</v>
          </cell>
          <cell r="G34">
            <v>-4570.34</v>
          </cell>
          <cell r="H34">
            <v>-5235.11</v>
          </cell>
          <cell r="I34">
            <v>-5575.14</v>
          </cell>
        </row>
        <row r="35">
          <cell r="A35">
            <v>23553</v>
          </cell>
          <cell r="B35" t="str">
            <v>NORTHPORT___3</v>
          </cell>
          <cell r="C35">
            <v>-36223.41</v>
          </cell>
          <cell r="D35">
            <v>-2158.52</v>
          </cell>
          <cell r="E35">
            <v>-411.06</v>
          </cell>
          <cell r="F35">
            <v>-18205.09</v>
          </cell>
          <cell r="G35">
            <v>-4676.04</v>
          </cell>
          <cell r="H35">
            <v>-5236.04</v>
          </cell>
          <cell r="I35">
            <v>-5536.66</v>
          </cell>
        </row>
        <row r="36">
          <cell r="A36">
            <v>23555</v>
          </cell>
          <cell r="B36" t="str">
            <v>PORT_JEFF_3</v>
          </cell>
          <cell r="C36">
            <v>-37378.73</v>
          </cell>
          <cell r="D36">
            <v>-2302.89</v>
          </cell>
          <cell r="E36">
            <v>-868.35</v>
          </cell>
          <cell r="F36">
            <v>-18271.83</v>
          </cell>
          <cell r="G36">
            <v>-5124.84</v>
          </cell>
          <cell r="H36">
            <v>-5235.42</v>
          </cell>
          <cell r="I36">
            <v>-5575.4</v>
          </cell>
        </row>
        <row r="37">
          <cell r="A37">
            <v>23557</v>
          </cell>
          <cell r="B37" t="str">
            <v>HUNTLEY___63</v>
          </cell>
          <cell r="C37">
            <v>-1468.47</v>
          </cell>
          <cell r="D37">
            <v>-332.27</v>
          </cell>
          <cell r="E37">
            <v>-123.47</v>
          </cell>
          <cell r="F37">
            <v>-403.63</v>
          </cell>
          <cell r="G37">
            <v>-236.79</v>
          </cell>
          <cell r="H37">
            <v>-298.97</v>
          </cell>
          <cell r="I37">
            <v>-73.34</v>
          </cell>
        </row>
        <row r="38">
          <cell r="A38">
            <v>23558</v>
          </cell>
          <cell r="B38" t="str">
            <v>HUNTLEY___64</v>
          </cell>
          <cell r="C38">
            <v>-1468.47</v>
          </cell>
          <cell r="D38">
            <v>-332.27</v>
          </cell>
          <cell r="E38">
            <v>-123.47</v>
          </cell>
          <cell r="F38">
            <v>-403.63</v>
          </cell>
          <cell r="G38">
            <v>-236.79</v>
          </cell>
          <cell r="H38">
            <v>-298.97</v>
          </cell>
          <cell r="I38">
            <v>-73.34</v>
          </cell>
        </row>
        <row r="39">
          <cell r="A39">
            <v>23559</v>
          </cell>
          <cell r="B39" t="str">
            <v>HUNTLEY___65</v>
          </cell>
          <cell r="C39">
            <v>-1468.47</v>
          </cell>
          <cell r="D39">
            <v>-332.27</v>
          </cell>
          <cell r="E39">
            <v>-123.47</v>
          </cell>
          <cell r="F39">
            <v>-403.63</v>
          </cell>
          <cell r="G39">
            <v>-236.79</v>
          </cell>
          <cell r="H39">
            <v>-298.97</v>
          </cell>
          <cell r="I39">
            <v>-73.34</v>
          </cell>
        </row>
        <row r="40">
          <cell r="A40">
            <v>23560</v>
          </cell>
          <cell r="B40" t="str">
            <v>HUNTLEY___66</v>
          </cell>
          <cell r="C40">
            <v>-1468.47</v>
          </cell>
          <cell r="D40">
            <v>-332.27</v>
          </cell>
          <cell r="E40">
            <v>-123.47</v>
          </cell>
          <cell r="F40">
            <v>-403.63</v>
          </cell>
          <cell r="G40">
            <v>-236.79</v>
          </cell>
          <cell r="H40">
            <v>-298.97</v>
          </cell>
          <cell r="I40">
            <v>-73.34</v>
          </cell>
        </row>
        <row r="41">
          <cell r="A41">
            <v>23561</v>
          </cell>
          <cell r="B41" t="str">
            <v>HUNTLEY___67</v>
          </cell>
          <cell r="C41">
            <v>-1471.05</v>
          </cell>
          <cell r="D41">
            <v>-332.61</v>
          </cell>
          <cell r="E41">
            <v>-123.59</v>
          </cell>
          <cell r="F41">
            <v>-404.96</v>
          </cell>
          <cell r="G41">
            <v>-237.43</v>
          </cell>
          <cell r="H41">
            <v>-299.36</v>
          </cell>
          <cell r="I41">
            <v>-73.1</v>
          </cell>
        </row>
        <row r="42">
          <cell r="A42">
            <v>23562</v>
          </cell>
          <cell r="B42" t="str">
            <v>HUNTLEY___68</v>
          </cell>
          <cell r="C42">
            <v>-1471.05</v>
          </cell>
          <cell r="D42">
            <v>-332.61</v>
          </cell>
          <cell r="E42">
            <v>-123.59</v>
          </cell>
          <cell r="F42">
            <v>-404.96</v>
          </cell>
          <cell r="G42">
            <v>-237.43</v>
          </cell>
          <cell r="H42">
            <v>-299.36</v>
          </cell>
          <cell r="I42">
            <v>-73.1</v>
          </cell>
        </row>
        <row r="43">
          <cell r="A43">
            <v>23563</v>
          </cell>
          <cell r="B43" t="str">
            <v>DUNKIRK___1</v>
          </cell>
          <cell r="C43">
            <v>-1702.78</v>
          </cell>
          <cell r="D43">
            <v>-388.85</v>
          </cell>
          <cell r="E43">
            <v>-130.63</v>
          </cell>
          <cell r="F43">
            <v>-471.61</v>
          </cell>
          <cell r="G43">
            <v>-275.37</v>
          </cell>
          <cell r="H43">
            <v>-350.13</v>
          </cell>
          <cell r="I43">
            <v>-86.19</v>
          </cell>
        </row>
        <row r="44">
          <cell r="A44">
            <v>23564</v>
          </cell>
          <cell r="B44" t="str">
            <v>DUNKIRK___2</v>
          </cell>
          <cell r="C44">
            <v>-1702.78</v>
          </cell>
          <cell r="D44">
            <v>-388.85</v>
          </cell>
          <cell r="E44">
            <v>-130.63</v>
          </cell>
          <cell r="F44">
            <v>-471.61</v>
          </cell>
          <cell r="G44">
            <v>-275.37</v>
          </cell>
          <cell r="H44">
            <v>-350.13</v>
          </cell>
          <cell r="I44">
            <v>-86.19</v>
          </cell>
        </row>
        <row r="45">
          <cell r="A45">
            <v>23565</v>
          </cell>
          <cell r="B45" t="str">
            <v>DUNKIRK___3</v>
          </cell>
          <cell r="C45">
            <v>-1722.36</v>
          </cell>
          <cell r="D45">
            <v>-394.27</v>
          </cell>
          <cell r="E45">
            <v>-131.45</v>
          </cell>
          <cell r="F45">
            <v>-476.8</v>
          </cell>
          <cell r="G45">
            <v>-278.67</v>
          </cell>
          <cell r="H45">
            <v>-354.08</v>
          </cell>
          <cell r="I45">
            <v>-87.09</v>
          </cell>
        </row>
        <row r="46">
          <cell r="A46">
            <v>23566</v>
          </cell>
          <cell r="B46" t="str">
            <v>DUNKIRK___4</v>
          </cell>
          <cell r="C46">
            <v>-1722.49</v>
          </cell>
          <cell r="D46">
            <v>-394.27</v>
          </cell>
          <cell r="E46">
            <v>-131.45</v>
          </cell>
          <cell r="F46">
            <v>-476.93</v>
          </cell>
          <cell r="G46">
            <v>-278.67</v>
          </cell>
          <cell r="H46">
            <v>-354.08</v>
          </cell>
          <cell r="I46">
            <v>-87.09</v>
          </cell>
        </row>
        <row r="47">
          <cell r="A47">
            <v>23567</v>
          </cell>
          <cell r="B47" t="str">
            <v>INDECK___ILION</v>
          </cell>
          <cell r="C47">
            <v>208.57</v>
          </cell>
          <cell r="D47">
            <v>61.43</v>
          </cell>
          <cell r="E47">
            <v>12.08</v>
          </cell>
          <cell r="F47">
            <v>44.27</v>
          </cell>
          <cell r="G47">
            <v>38.05</v>
          </cell>
          <cell r="H47">
            <v>44.03</v>
          </cell>
          <cell r="I47">
            <v>8.71</v>
          </cell>
        </row>
        <row r="48">
          <cell r="A48">
            <v>23571</v>
          </cell>
          <cell r="B48" t="str">
            <v>ALBANY___1</v>
          </cell>
          <cell r="C48">
            <v>-12247.35</v>
          </cell>
          <cell r="D48">
            <v>-2911.92</v>
          </cell>
          <cell r="E48">
            <v>-766.25</v>
          </cell>
          <cell r="F48">
            <v>-3129.3</v>
          </cell>
          <cell r="G48">
            <v>-1999.31</v>
          </cell>
          <cell r="H48">
            <v>-2699.66</v>
          </cell>
          <cell r="I48">
            <v>-740.91</v>
          </cell>
        </row>
        <row r="49">
          <cell r="A49">
            <v>23572</v>
          </cell>
          <cell r="B49" t="str">
            <v>ALBANY___2</v>
          </cell>
          <cell r="C49">
            <v>-12247.35</v>
          </cell>
          <cell r="D49">
            <v>-2911.92</v>
          </cell>
          <cell r="E49">
            <v>-766.25</v>
          </cell>
          <cell r="F49">
            <v>-3129.3</v>
          </cell>
          <cell r="G49">
            <v>-1999.31</v>
          </cell>
          <cell r="H49">
            <v>-2699.66</v>
          </cell>
          <cell r="I49">
            <v>-740.91</v>
          </cell>
        </row>
        <row r="50">
          <cell r="A50">
            <v>23573</v>
          </cell>
          <cell r="B50" t="str">
            <v>ALBANY___3</v>
          </cell>
          <cell r="C50">
            <v>-12247.35</v>
          </cell>
          <cell r="D50">
            <v>-2911.92</v>
          </cell>
          <cell r="E50">
            <v>-766.25</v>
          </cell>
          <cell r="F50">
            <v>-3129.3</v>
          </cell>
          <cell r="G50">
            <v>-1999.31</v>
          </cell>
          <cell r="H50">
            <v>-2699.66</v>
          </cell>
          <cell r="I50">
            <v>-740.91</v>
          </cell>
        </row>
        <row r="51">
          <cell r="A51">
            <v>23574</v>
          </cell>
          <cell r="B51" t="str">
            <v>ALBANY___4</v>
          </cell>
          <cell r="C51">
            <v>-12247.35</v>
          </cell>
          <cell r="D51">
            <v>-2911.92</v>
          </cell>
          <cell r="E51">
            <v>-766.25</v>
          </cell>
          <cell r="F51">
            <v>-3129.3</v>
          </cell>
          <cell r="G51">
            <v>-1999.31</v>
          </cell>
          <cell r="H51">
            <v>-2699.66</v>
          </cell>
          <cell r="I51">
            <v>-740.91</v>
          </cell>
        </row>
        <row r="52">
          <cell r="A52">
            <v>23575</v>
          </cell>
          <cell r="B52" t="str">
            <v>NINE_MILE_1</v>
          </cell>
          <cell r="C52">
            <v>-169.75</v>
          </cell>
          <cell r="D52">
            <v>-140.72</v>
          </cell>
          <cell r="E52">
            <v>332.28</v>
          </cell>
          <cell r="F52">
            <v>-164.27</v>
          </cell>
          <cell r="G52">
            <v>-58.04</v>
          </cell>
          <cell r="H52">
            <v>-115.26</v>
          </cell>
          <cell r="I52">
            <v>-23.74</v>
          </cell>
        </row>
        <row r="53">
          <cell r="A53">
            <v>23579</v>
          </cell>
          <cell r="B53" t="str">
            <v>GOUDEY___7</v>
          </cell>
          <cell r="C53">
            <v>-3031.65</v>
          </cell>
          <cell r="D53">
            <v>-725.14</v>
          </cell>
          <cell r="E53">
            <v>-172.67</v>
          </cell>
          <cell r="F53">
            <v>-849.91</v>
          </cell>
          <cell r="G53">
            <v>-495.82</v>
          </cell>
          <cell r="H53">
            <v>-627.82</v>
          </cell>
          <cell r="I53">
            <v>-160.29</v>
          </cell>
        </row>
        <row r="54">
          <cell r="A54">
            <v>23580</v>
          </cell>
          <cell r="B54" t="str">
            <v>GOUDEY___8</v>
          </cell>
          <cell r="C54">
            <v>-3031.65</v>
          </cell>
          <cell r="D54">
            <v>-725.14</v>
          </cell>
          <cell r="E54">
            <v>-172.67</v>
          </cell>
          <cell r="F54">
            <v>-849.91</v>
          </cell>
          <cell r="G54">
            <v>-495.82</v>
          </cell>
          <cell r="H54">
            <v>-627.82</v>
          </cell>
          <cell r="I54">
            <v>-160.29</v>
          </cell>
        </row>
        <row r="55">
          <cell r="A55">
            <v>23582</v>
          </cell>
          <cell r="B55" t="str">
            <v>GREENIDGE___3</v>
          </cell>
          <cell r="C55">
            <v>-1829.31</v>
          </cell>
          <cell r="D55">
            <v>-418.94</v>
          </cell>
          <cell r="E55">
            <v>-135.24</v>
          </cell>
          <cell r="F55">
            <v>-511.32</v>
          </cell>
          <cell r="G55">
            <v>-291.66</v>
          </cell>
          <cell r="H55">
            <v>-377.64</v>
          </cell>
          <cell r="I55">
            <v>-94.51</v>
          </cell>
        </row>
        <row r="56">
          <cell r="A56">
            <v>23583</v>
          </cell>
          <cell r="B56" t="str">
            <v>GREENIDGE___4</v>
          </cell>
          <cell r="C56">
            <v>-1829.31</v>
          </cell>
          <cell r="D56">
            <v>-418.94</v>
          </cell>
          <cell r="E56">
            <v>-135.24</v>
          </cell>
          <cell r="F56">
            <v>-511.32</v>
          </cell>
          <cell r="G56">
            <v>-291.66</v>
          </cell>
          <cell r="H56">
            <v>-377.64</v>
          </cell>
          <cell r="I56">
            <v>-94.51</v>
          </cell>
        </row>
        <row r="57">
          <cell r="A57">
            <v>23584</v>
          </cell>
          <cell r="B57" t="str">
            <v>MILLIKEN___1</v>
          </cell>
          <cell r="C57">
            <v>-1628.43</v>
          </cell>
          <cell r="D57">
            <v>-365.29</v>
          </cell>
          <cell r="E57">
            <v>-130.81</v>
          </cell>
          <cell r="F57">
            <v>-452.91</v>
          </cell>
          <cell r="G57">
            <v>-262.93</v>
          </cell>
          <cell r="H57">
            <v>-332.53</v>
          </cell>
          <cell r="I57">
            <v>-83.96</v>
          </cell>
        </row>
        <row r="58">
          <cell r="A58">
            <v>23585</v>
          </cell>
          <cell r="B58" t="str">
            <v>MILLIKEN___2</v>
          </cell>
          <cell r="C58">
            <v>-1628.43</v>
          </cell>
          <cell r="D58">
            <v>-365.29</v>
          </cell>
          <cell r="E58">
            <v>-130.81</v>
          </cell>
          <cell r="F58">
            <v>-452.91</v>
          </cell>
          <cell r="G58">
            <v>-262.93</v>
          </cell>
          <cell r="H58">
            <v>-332.53</v>
          </cell>
          <cell r="I58">
            <v>-83.96</v>
          </cell>
        </row>
        <row r="59">
          <cell r="A59">
            <v>23586</v>
          </cell>
          <cell r="B59" t="str">
            <v>DANSKAMMER___1</v>
          </cell>
          <cell r="C59">
            <v>-10551.72</v>
          </cell>
          <cell r="D59">
            <v>-2337.2</v>
          </cell>
          <cell r="E59">
            <v>-648.92</v>
          </cell>
          <cell r="F59">
            <v>-2562.81</v>
          </cell>
          <cell r="G59">
            <v>-1602.26</v>
          </cell>
          <cell r="H59">
            <v>-2675.22</v>
          </cell>
          <cell r="I59">
            <v>-725.31</v>
          </cell>
        </row>
        <row r="60">
          <cell r="A60">
            <v>23587</v>
          </cell>
          <cell r="B60" t="str">
            <v>ROSETON___1</v>
          </cell>
          <cell r="C60">
            <v>-10486.45</v>
          </cell>
          <cell r="D60">
            <v>-2262.64</v>
          </cell>
          <cell r="E60">
            <v>-636.06</v>
          </cell>
          <cell r="F60">
            <v>-2484.25</v>
          </cell>
          <cell r="G60">
            <v>-1544.09</v>
          </cell>
          <cell r="H60">
            <v>-2804.54</v>
          </cell>
          <cell r="I60">
            <v>-754.87</v>
          </cell>
        </row>
        <row r="61">
          <cell r="A61">
            <v>23588</v>
          </cell>
          <cell r="B61" t="str">
            <v>ROSETON___2</v>
          </cell>
          <cell r="C61">
            <v>-10486.45</v>
          </cell>
          <cell r="D61">
            <v>-2262.64</v>
          </cell>
          <cell r="E61">
            <v>-636.06</v>
          </cell>
          <cell r="F61">
            <v>-2484.25</v>
          </cell>
          <cell r="G61">
            <v>-1544.09</v>
          </cell>
          <cell r="H61">
            <v>-2804.54</v>
          </cell>
          <cell r="I61">
            <v>-754.87</v>
          </cell>
        </row>
        <row r="62">
          <cell r="A62">
            <v>23589</v>
          </cell>
          <cell r="B62" t="str">
            <v>DANSKAMMER___2</v>
          </cell>
          <cell r="C62">
            <v>-10551.72</v>
          </cell>
          <cell r="D62">
            <v>-2337.2</v>
          </cell>
          <cell r="E62">
            <v>-648.92</v>
          </cell>
          <cell r="F62">
            <v>-2562.81</v>
          </cell>
          <cell r="G62">
            <v>-1602.26</v>
          </cell>
          <cell r="H62">
            <v>-2675.22</v>
          </cell>
          <cell r="I62">
            <v>-725.31</v>
          </cell>
        </row>
        <row r="63">
          <cell r="A63">
            <v>23590</v>
          </cell>
          <cell r="B63" t="str">
            <v>DANSKAMMER___3</v>
          </cell>
          <cell r="C63">
            <v>-10551.72</v>
          </cell>
          <cell r="D63">
            <v>-2337.2</v>
          </cell>
          <cell r="E63">
            <v>-648.92</v>
          </cell>
          <cell r="F63">
            <v>-2562.81</v>
          </cell>
          <cell r="G63">
            <v>-1602.26</v>
          </cell>
          <cell r="H63">
            <v>-2675.22</v>
          </cell>
          <cell r="I63">
            <v>-725.31</v>
          </cell>
        </row>
        <row r="64">
          <cell r="A64">
            <v>23591</v>
          </cell>
          <cell r="B64" t="str">
            <v>DANSKAMMER___4</v>
          </cell>
          <cell r="C64">
            <v>-10551.72</v>
          </cell>
          <cell r="D64">
            <v>-2337.2</v>
          </cell>
          <cell r="E64">
            <v>-648.92</v>
          </cell>
          <cell r="F64">
            <v>-2562.81</v>
          </cell>
          <cell r="G64">
            <v>-1602.26</v>
          </cell>
          <cell r="H64">
            <v>-2675.22</v>
          </cell>
          <cell r="I64">
            <v>-725.31</v>
          </cell>
        </row>
        <row r="65">
          <cell r="A65">
            <v>23592</v>
          </cell>
          <cell r="B65" t="str">
            <v>DANSKAMMER___DIESEL</v>
          </cell>
          <cell r="C65">
            <v>-10551.72</v>
          </cell>
          <cell r="D65">
            <v>-2337.2</v>
          </cell>
          <cell r="E65">
            <v>-648.92</v>
          </cell>
          <cell r="F65">
            <v>-2562.81</v>
          </cell>
          <cell r="G65">
            <v>-1602.26</v>
          </cell>
          <cell r="H65">
            <v>-2675.22</v>
          </cell>
          <cell r="I65">
            <v>-725.31</v>
          </cell>
        </row>
        <row r="66">
          <cell r="A66">
            <v>23593</v>
          </cell>
          <cell r="B66" t="str">
            <v>LOVETT___5</v>
          </cell>
          <cell r="C66">
            <v>-8926.29</v>
          </cell>
          <cell r="D66">
            <v>-2236.51</v>
          </cell>
          <cell r="E66">
            <v>-341.66</v>
          </cell>
          <cell r="F66">
            <v>-2442.58</v>
          </cell>
          <cell r="G66">
            <v>-1548.22</v>
          </cell>
          <cell r="H66">
            <v>-1884.99</v>
          </cell>
          <cell r="I66">
            <v>-472.33</v>
          </cell>
        </row>
        <row r="67">
          <cell r="A67">
            <v>23595</v>
          </cell>
          <cell r="B67" t="str">
            <v>BOWLINE___2</v>
          </cell>
          <cell r="C67">
            <v>-8918.28</v>
          </cell>
          <cell r="D67">
            <v>-2243.56</v>
          </cell>
          <cell r="E67">
            <v>-317.35</v>
          </cell>
          <cell r="F67">
            <v>-2447.67</v>
          </cell>
          <cell r="G67">
            <v>-1563.48</v>
          </cell>
          <cell r="H67">
            <v>-1881.84</v>
          </cell>
          <cell r="I67">
            <v>-464.38</v>
          </cell>
        </row>
        <row r="68">
          <cell r="A68">
            <v>23598</v>
          </cell>
          <cell r="B68" t="str">
            <v>FITZPATRICK____</v>
          </cell>
          <cell r="C68">
            <v>-164.31</v>
          </cell>
          <cell r="D68">
            <v>-135.63</v>
          </cell>
          <cell r="E68">
            <v>314.74</v>
          </cell>
          <cell r="F68">
            <v>-157.55</v>
          </cell>
          <cell r="G68">
            <v>-53.52</v>
          </cell>
          <cell r="H68">
            <v>-109.47</v>
          </cell>
          <cell r="I68">
            <v>-22.88</v>
          </cell>
        </row>
        <row r="69">
          <cell r="A69">
            <v>23599</v>
          </cell>
          <cell r="B69" t="str">
            <v>GILBOA____</v>
          </cell>
          <cell r="C69">
            <v>-9442.77</v>
          </cell>
          <cell r="D69">
            <v>-2208.76</v>
          </cell>
          <cell r="E69">
            <v>-604.85</v>
          </cell>
          <cell r="F69">
            <v>-2454.31</v>
          </cell>
          <cell r="G69">
            <v>-1526.68</v>
          </cell>
          <cell r="H69">
            <v>-2106.14</v>
          </cell>
          <cell r="I69">
            <v>-542.03</v>
          </cell>
        </row>
        <row r="70">
          <cell r="A70">
            <v>23600</v>
          </cell>
          <cell r="B70" t="str">
            <v>ST LAWRENCE____</v>
          </cell>
          <cell r="C70">
            <v>280.07</v>
          </cell>
          <cell r="D70">
            <v>72.02</v>
          </cell>
          <cell r="E70">
            <v>13.04</v>
          </cell>
          <cell r="F70">
            <v>44.07</v>
          </cell>
          <cell r="G70">
            <v>37.7</v>
          </cell>
          <cell r="H70">
            <v>37.94</v>
          </cell>
          <cell r="I70">
            <v>75.3</v>
          </cell>
        </row>
        <row r="71">
          <cell r="A71">
            <v>23601</v>
          </cell>
          <cell r="B71" t="str">
            <v>WADING RIVER_IC_3</v>
          </cell>
          <cell r="C71">
            <v>-37378.68</v>
          </cell>
          <cell r="D71">
            <v>-2302.94</v>
          </cell>
          <cell r="E71">
            <v>-868.08</v>
          </cell>
          <cell r="F71">
            <v>-18271.7</v>
          </cell>
          <cell r="G71">
            <v>-5125.14</v>
          </cell>
          <cell r="H71">
            <v>-5235.42</v>
          </cell>
          <cell r="I71">
            <v>-5575.4</v>
          </cell>
        </row>
        <row r="72">
          <cell r="A72">
            <v>23603</v>
          </cell>
          <cell r="B72" t="str">
            <v>GINNA____</v>
          </cell>
          <cell r="C72">
            <v>-1141.6</v>
          </cell>
          <cell r="D72">
            <v>-254.91</v>
          </cell>
          <cell r="E72">
            <v>-115.19</v>
          </cell>
          <cell r="F72">
            <v>-308.06</v>
          </cell>
          <cell r="G72">
            <v>-180.66</v>
          </cell>
          <cell r="H72">
            <v>-228.2</v>
          </cell>
          <cell r="I72">
            <v>-54.58</v>
          </cell>
        </row>
        <row r="73">
          <cell r="A73">
            <v>23604</v>
          </cell>
          <cell r="B73" t="str">
            <v>STATION 5_MISC_HYD</v>
          </cell>
          <cell r="C73">
            <v>-1152.09</v>
          </cell>
          <cell r="D73">
            <v>-256.95</v>
          </cell>
          <cell r="E73">
            <v>-115.61</v>
          </cell>
          <cell r="F73">
            <v>-310.71</v>
          </cell>
          <cell r="G73">
            <v>-182.27</v>
          </cell>
          <cell r="H73">
            <v>-231.19</v>
          </cell>
          <cell r="I73">
            <v>-55.36</v>
          </cell>
        </row>
        <row r="74">
          <cell r="A74">
            <v>23606</v>
          </cell>
          <cell r="B74" t="str">
            <v>OSWEGO___5</v>
          </cell>
          <cell r="C74">
            <v>-725.05</v>
          </cell>
          <cell r="D74">
            <v>-161.05</v>
          </cell>
          <cell r="E74">
            <v>-83.96</v>
          </cell>
          <cell r="F74">
            <v>-189.37</v>
          </cell>
          <cell r="G74">
            <v>-131.18</v>
          </cell>
          <cell r="H74">
            <v>-132.53</v>
          </cell>
          <cell r="I74">
            <v>-26.96</v>
          </cell>
        </row>
        <row r="75">
          <cell r="A75">
            <v>23607</v>
          </cell>
          <cell r="B75" t="str">
            <v>GRAHMSVILLE___HY</v>
          </cell>
          <cell r="C75">
            <v>-8782.35999999999</v>
          </cell>
          <cell r="D75">
            <v>-1973.94</v>
          </cell>
          <cell r="E75">
            <v>-511.4</v>
          </cell>
          <cell r="F75">
            <v>-2177.77</v>
          </cell>
          <cell r="G75">
            <v>-1355.12</v>
          </cell>
          <cell r="H75">
            <v>-2165.35</v>
          </cell>
          <cell r="I75">
            <v>-598.78</v>
          </cell>
        </row>
        <row r="76">
          <cell r="A76">
            <v>23608</v>
          </cell>
          <cell r="B76" t="str">
            <v>NEVERSINK___HYD</v>
          </cell>
          <cell r="C76">
            <v>-8753.53</v>
          </cell>
          <cell r="D76">
            <v>-1966.56</v>
          </cell>
          <cell r="E76">
            <v>-514.36</v>
          </cell>
          <cell r="F76">
            <v>-2169.59</v>
          </cell>
          <cell r="G76">
            <v>-1349.6</v>
          </cell>
          <cell r="H76">
            <v>-2156.91</v>
          </cell>
          <cell r="I76">
            <v>-596.51</v>
          </cell>
        </row>
        <row r="77">
          <cell r="A77">
            <v>23609</v>
          </cell>
          <cell r="B77" t="str">
            <v>STURGEON_POOL_HYD</v>
          </cell>
          <cell r="C77">
            <v>-10529.93</v>
          </cell>
          <cell r="D77">
            <v>-2347.34</v>
          </cell>
          <cell r="E77">
            <v>-653.97</v>
          </cell>
          <cell r="F77">
            <v>-2570.18</v>
          </cell>
          <cell r="G77">
            <v>-1610.52</v>
          </cell>
          <cell r="H77">
            <v>-2635.93</v>
          </cell>
          <cell r="I77">
            <v>-711.99</v>
          </cell>
        </row>
        <row r="78">
          <cell r="A78">
            <v>23610</v>
          </cell>
          <cell r="B78" t="str">
            <v>DASHVILLE___HYD</v>
          </cell>
          <cell r="C78">
            <v>-10575.76</v>
          </cell>
          <cell r="D78">
            <v>-2356.74</v>
          </cell>
          <cell r="E78">
            <v>-656.74</v>
          </cell>
          <cell r="F78">
            <v>-2580.27</v>
          </cell>
          <cell r="G78">
            <v>-1616.15</v>
          </cell>
          <cell r="H78">
            <v>-2649.98</v>
          </cell>
          <cell r="I78">
            <v>-715.88</v>
          </cell>
        </row>
        <row r="79">
          <cell r="A79">
            <v>23611</v>
          </cell>
          <cell r="B79" t="str">
            <v>COXSACKIE___GT</v>
          </cell>
          <cell r="C79">
            <v>-11263.42</v>
          </cell>
          <cell r="D79">
            <v>-2560.33</v>
          </cell>
          <cell r="E79">
            <v>-701.66</v>
          </cell>
          <cell r="F79">
            <v>-2783.7</v>
          </cell>
          <cell r="G79">
            <v>-1756.87</v>
          </cell>
          <cell r="H79">
            <v>-2721.93</v>
          </cell>
          <cell r="I79">
            <v>-738.93</v>
          </cell>
        </row>
        <row r="80">
          <cell r="A80">
            <v>23612</v>
          </cell>
          <cell r="B80" t="str">
            <v>SOUTH CAIRO___GT</v>
          </cell>
          <cell r="C80">
            <v>-11263.42</v>
          </cell>
          <cell r="D80">
            <v>-2560.33</v>
          </cell>
          <cell r="E80">
            <v>-701.66</v>
          </cell>
          <cell r="F80">
            <v>-2783.7</v>
          </cell>
          <cell r="G80">
            <v>-1756.87</v>
          </cell>
          <cell r="H80">
            <v>-2721.93</v>
          </cell>
          <cell r="I80">
            <v>-738.93</v>
          </cell>
        </row>
        <row r="81">
          <cell r="A81">
            <v>23613</v>
          </cell>
          <cell r="B81" t="str">
            <v>OSWEGO___6</v>
          </cell>
          <cell r="C81">
            <v>-725.05</v>
          </cell>
          <cell r="D81">
            <v>-161.05</v>
          </cell>
          <cell r="E81">
            <v>-83.96</v>
          </cell>
          <cell r="F81">
            <v>-189.37</v>
          </cell>
          <cell r="G81">
            <v>-131.18</v>
          </cell>
          <cell r="H81">
            <v>-132.53</v>
          </cell>
          <cell r="I81">
            <v>-26.96</v>
          </cell>
        </row>
        <row r="82">
          <cell r="A82">
            <v>23614</v>
          </cell>
          <cell r="B82" t="str">
            <v>GLENWOOD___5</v>
          </cell>
          <cell r="C82">
            <v>-41522.91</v>
          </cell>
          <cell r="D82">
            <v>-2550.12</v>
          </cell>
          <cell r="E82">
            <v>-3492.92</v>
          </cell>
          <cell r="F82">
            <v>-19467.36</v>
          </cell>
          <cell r="G82">
            <v>-5178.12</v>
          </cell>
          <cell r="H82">
            <v>-5252.69</v>
          </cell>
          <cell r="I82">
            <v>-5581.7</v>
          </cell>
        </row>
        <row r="83">
          <cell r="A83">
            <v>23616</v>
          </cell>
          <cell r="B83" t="str">
            <v>PORT_JEFF_4</v>
          </cell>
          <cell r="C83">
            <v>-37378.73</v>
          </cell>
          <cell r="D83">
            <v>-2302.89</v>
          </cell>
          <cell r="E83">
            <v>-868.35</v>
          </cell>
          <cell r="F83">
            <v>-18271.83</v>
          </cell>
          <cell r="G83">
            <v>-5124.84</v>
          </cell>
          <cell r="H83">
            <v>-5235.42</v>
          </cell>
          <cell r="I83">
            <v>-5575.4</v>
          </cell>
        </row>
        <row r="84">
          <cell r="A84">
            <v>23617</v>
          </cell>
          <cell r="B84" t="str">
            <v>GOWANUS_GT 2_GRP</v>
          </cell>
          <cell r="C84">
            <v>-30302.47</v>
          </cell>
          <cell r="D84">
            <v>-2978.32</v>
          </cell>
          <cell r="E84">
            <v>-6861.45</v>
          </cell>
          <cell r="F84">
            <v>-3503.92</v>
          </cell>
          <cell r="G84">
            <v>-5190.25</v>
          </cell>
          <cell r="H84">
            <v>-5361.33</v>
          </cell>
          <cell r="I84">
            <v>-6407.2</v>
          </cell>
        </row>
        <row r="85">
          <cell r="A85">
            <v>23618</v>
          </cell>
          <cell r="B85" t="str">
            <v>GOWANUS_GT 3_GRP</v>
          </cell>
          <cell r="C85">
            <v>-30302.47</v>
          </cell>
          <cell r="D85">
            <v>-2978.32</v>
          </cell>
          <cell r="E85">
            <v>-6861.45</v>
          </cell>
          <cell r="F85">
            <v>-3503.92</v>
          </cell>
          <cell r="G85">
            <v>-5190.25</v>
          </cell>
          <cell r="H85">
            <v>-5361.33</v>
          </cell>
          <cell r="I85">
            <v>-6407.2</v>
          </cell>
        </row>
        <row r="86">
          <cell r="A86">
            <v>23619</v>
          </cell>
          <cell r="B86" t="str">
            <v>BEEBEE_GT_13</v>
          </cell>
          <cell r="C86">
            <v>-1156.44</v>
          </cell>
          <cell r="D86">
            <v>-259.03</v>
          </cell>
          <cell r="E86">
            <v>-115.61</v>
          </cell>
          <cell r="F86">
            <v>-311.98</v>
          </cell>
          <cell r="G86">
            <v>-182.75</v>
          </cell>
          <cell r="H86">
            <v>-231.71</v>
          </cell>
          <cell r="I86">
            <v>-55.36</v>
          </cell>
        </row>
        <row r="87">
          <cell r="A87">
            <v>23620</v>
          </cell>
          <cell r="B87" t="str">
            <v>HUDAV+59+74_TH_GRP</v>
          </cell>
          <cell r="C87">
            <v>-19813.89</v>
          </cell>
          <cell r="D87">
            <v>-2359.23</v>
          </cell>
          <cell r="E87">
            <v>-1513.17</v>
          </cell>
          <cell r="F87">
            <v>-3731.02</v>
          </cell>
          <cell r="G87">
            <v>-2244.96</v>
          </cell>
          <cell r="H87">
            <v>-5290.03</v>
          </cell>
          <cell r="I87">
            <v>-4675.48</v>
          </cell>
        </row>
        <row r="88">
          <cell r="A88">
            <v>23621</v>
          </cell>
          <cell r="B88" t="str">
            <v>HICKLING___1</v>
          </cell>
          <cell r="C88">
            <v>-2388.85</v>
          </cell>
          <cell r="D88">
            <v>-543.97</v>
          </cell>
          <cell r="E88">
            <v>-151.54</v>
          </cell>
          <cell r="F88">
            <v>-674.84</v>
          </cell>
          <cell r="G88">
            <v>-396.29</v>
          </cell>
          <cell r="H88">
            <v>-496.5</v>
          </cell>
          <cell r="I88">
            <v>-125.71</v>
          </cell>
        </row>
        <row r="89">
          <cell r="A89">
            <v>23622</v>
          </cell>
          <cell r="B89" t="str">
            <v>HICKLING___2</v>
          </cell>
          <cell r="C89">
            <v>-2388.85</v>
          </cell>
          <cell r="D89">
            <v>-543.97</v>
          </cell>
          <cell r="E89">
            <v>-151.54</v>
          </cell>
          <cell r="F89">
            <v>-674.84</v>
          </cell>
          <cell r="G89">
            <v>-396.29</v>
          </cell>
          <cell r="H89">
            <v>-496.5</v>
          </cell>
          <cell r="I89">
            <v>-125.71</v>
          </cell>
        </row>
        <row r="90">
          <cell r="A90">
            <v>23625</v>
          </cell>
          <cell r="B90" t="str">
            <v>JENNISON___1</v>
          </cell>
          <cell r="C90">
            <v>-3277.82</v>
          </cell>
          <cell r="D90">
            <v>-714.53</v>
          </cell>
          <cell r="E90">
            <v>-218.86</v>
          </cell>
          <cell r="F90">
            <v>-932.87</v>
          </cell>
          <cell r="G90">
            <v>-527.22</v>
          </cell>
          <cell r="H90">
            <v>-693.09</v>
          </cell>
          <cell r="I90">
            <v>-191.25</v>
          </cell>
        </row>
        <row r="91">
          <cell r="A91">
            <v>23626</v>
          </cell>
          <cell r="B91" t="str">
            <v>JENNISON___2</v>
          </cell>
          <cell r="C91">
            <v>-3277.82</v>
          </cell>
          <cell r="D91">
            <v>-714.53</v>
          </cell>
          <cell r="E91">
            <v>-218.86</v>
          </cell>
          <cell r="F91">
            <v>-932.87</v>
          </cell>
          <cell r="G91">
            <v>-527.22</v>
          </cell>
          <cell r="H91">
            <v>-693.09</v>
          </cell>
          <cell r="I91">
            <v>-191.25</v>
          </cell>
        </row>
        <row r="92">
          <cell r="A92">
            <v>23627</v>
          </cell>
          <cell r="B92" t="str">
            <v>NEG CENTRAL___SENECA</v>
          </cell>
          <cell r="C92">
            <v>-1370.14</v>
          </cell>
          <cell r="D92">
            <v>-312.61</v>
          </cell>
          <cell r="E92">
            <v>-119.69</v>
          </cell>
          <cell r="F92">
            <v>-374.91</v>
          </cell>
          <cell r="G92">
            <v>-218.28</v>
          </cell>
          <cell r="H92">
            <v>-277.23</v>
          </cell>
          <cell r="I92">
            <v>-67.42</v>
          </cell>
        </row>
        <row r="93">
          <cell r="A93">
            <v>23628</v>
          </cell>
          <cell r="B93" t="str">
            <v>NEG NORTH___PLATTSBURG</v>
          </cell>
          <cell r="C93">
            <v>608.24</v>
          </cell>
          <cell r="D93">
            <v>172.72</v>
          </cell>
          <cell r="E93">
            <v>33.42</v>
          </cell>
          <cell r="F93">
            <v>128.73</v>
          </cell>
          <cell r="G93">
            <v>87.35</v>
          </cell>
          <cell r="H93">
            <v>100.23</v>
          </cell>
          <cell r="I93">
            <v>85.79</v>
          </cell>
        </row>
        <row r="94">
          <cell r="A94">
            <v>23629</v>
          </cell>
          <cell r="B94" t="str">
            <v>MILLIKEN___DIESEL</v>
          </cell>
          <cell r="C94">
            <v>-1628.43</v>
          </cell>
          <cell r="D94">
            <v>-365.29</v>
          </cell>
          <cell r="E94">
            <v>-130.81</v>
          </cell>
          <cell r="F94">
            <v>-452.91</v>
          </cell>
          <cell r="G94">
            <v>-262.93</v>
          </cell>
          <cell r="H94">
            <v>-332.53</v>
          </cell>
          <cell r="I94">
            <v>-83.96</v>
          </cell>
        </row>
        <row r="95">
          <cell r="A95">
            <v>23632</v>
          </cell>
          <cell r="B95" t="str">
            <v>LOVETT___3</v>
          </cell>
          <cell r="C95">
            <v>-8927.76</v>
          </cell>
          <cell r="D95">
            <v>-2236.1</v>
          </cell>
          <cell r="E95">
            <v>-343.19</v>
          </cell>
          <cell r="F95">
            <v>-2442.37</v>
          </cell>
          <cell r="G95">
            <v>-1548.16</v>
          </cell>
          <cell r="H95">
            <v>-1885.43</v>
          </cell>
          <cell r="I95">
            <v>-472.51</v>
          </cell>
        </row>
        <row r="96">
          <cell r="A96">
            <v>23633</v>
          </cell>
          <cell r="B96" t="str">
            <v>NM MOHAWK___NUG</v>
          </cell>
          <cell r="C96">
            <v>208.57</v>
          </cell>
          <cell r="D96">
            <v>61.43</v>
          </cell>
          <cell r="E96">
            <v>12.08</v>
          </cell>
          <cell r="F96">
            <v>44.27</v>
          </cell>
          <cell r="G96">
            <v>38.05</v>
          </cell>
          <cell r="H96">
            <v>44.03</v>
          </cell>
          <cell r="I96">
            <v>8.71</v>
          </cell>
        </row>
        <row r="97">
          <cell r="A97">
            <v>23634</v>
          </cell>
          <cell r="B97" t="str">
            <v>NM CENTRAL___NUG</v>
          </cell>
          <cell r="C97">
            <v>-643.84</v>
          </cell>
          <cell r="D97">
            <v>-143.89</v>
          </cell>
          <cell r="E97">
            <v>-79.16</v>
          </cell>
          <cell r="F97">
            <v>-174.44</v>
          </cell>
          <cell r="G97">
            <v>-108.33</v>
          </cell>
          <cell r="H97">
            <v>-118.01</v>
          </cell>
          <cell r="I97">
            <v>-20.01</v>
          </cell>
        </row>
        <row r="98">
          <cell r="A98">
            <v>23637</v>
          </cell>
          <cell r="B98" t="str">
            <v>IP CORINTH___2</v>
          </cell>
          <cell r="C98">
            <v>-12867.06</v>
          </cell>
          <cell r="D98">
            <v>-3065.52</v>
          </cell>
          <cell r="E98">
            <v>-794.43</v>
          </cell>
          <cell r="F98">
            <v>-3261.04</v>
          </cell>
          <cell r="G98">
            <v>-2096.48</v>
          </cell>
          <cell r="H98">
            <v>-2839.99</v>
          </cell>
          <cell r="I98">
            <v>-809.6</v>
          </cell>
        </row>
        <row r="99">
          <cell r="A99">
            <v>23639</v>
          </cell>
          <cell r="B99" t="str">
            <v>HILLBURN___GT</v>
          </cell>
          <cell r="C99">
            <v>-8949.24000000001</v>
          </cell>
          <cell r="D99">
            <v>-2227.42</v>
          </cell>
          <cell r="E99">
            <v>-366.55</v>
          </cell>
          <cell r="F99">
            <v>-2424.22</v>
          </cell>
          <cell r="G99">
            <v>-1541.52</v>
          </cell>
          <cell r="H99">
            <v>-1908.77</v>
          </cell>
          <cell r="I99">
            <v>-480.76</v>
          </cell>
        </row>
        <row r="100">
          <cell r="A100">
            <v>23640</v>
          </cell>
          <cell r="B100" t="str">
            <v>SHOEMAKER___GT</v>
          </cell>
          <cell r="C100">
            <v>-9086.96</v>
          </cell>
          <cell r="D100">
            <v>-2220.79</v>
          </cell>
          <cell r="E100">
            <v>-402.44</v>
          </cell>
          <cell r="F100">
            <v>-2422.63</v>
          </cell>
          <cell r="G100">
            <v>-1536.2</v>
          </cell>
          <cell r="H100">
            <v>-1994.6</v>
          </cell>
          <cell r="I100">
            <v>-510.3</v>
          </cell>
        </row>
        <row r="101">
          <cell r="A101">
            <v>23641</v>
          </cell>
          <cell r="B101" t="str">
            <v>MONGAUP___HYD</v>
          </cell>
          <cell r="C101">
            <v>-9086.96</v>
          </cell>
          <cell r="D101">
            <v>-2220.79</v>
          </cell>
          <cell r="E101">
            <v>-402.44</v>
          </cell>
          <cell r="F101">
            <v>-2422.63</v>
          </cell>
          <cell r="G101">
            <v>-1536.2</v>
          </cell>
          <cell r="H101">
            <v>-1994.6</v>
          </cell>
          <cell r="I101">
            <v>-510.3</v>
          </cell>
        </row>
        <row r="102">
          <cell r="A102">
            <v>23642</v>
          </cell>
          <cell r="B102" t="str">
            <v>LOVETT___4</v>
          </cell>
          <cell r="C102">
            <v>-8926.29</v>
          </cell>
          <cell r="D102">
            <v>-2236.51</v>
          </cell>
          <cell r="E102">
            <v>-341.66</v>
          </cell>
          <cell r="F102">
            <v>-2442.58</v>
          </cell>
          <cell r="G102">
            <v>-1548.22</v>
          </cell>
          <cell r="H102">
            <v>-1884.99</v>
          </cell>
          <cell r="I102">
            <v>-472.33</v>
          </cell>
        </row>
        <row r="103">
          <cell r="A103">
            <v>23643</v>
          </cell>
          <cell r="B103" t="str">
            <v>NM CAPITAL___NUG</v>
          </cell>
          <cell r="C103">
            <v>-12398.77</v>
          </cell>
          <cell r="D103">
            <v>-2940.32</v>
          </cell>
          <cell r="E103">
            <v>-774.37</v>
          </cell>
          <cell r="F103">
            <v>-3155.52</v>
          </cell>
          <cell r="G103">
            <v>-2021.3</v>
          </cell>
          <cell r="H103">
            <v>-2736</v>
          </cell>
          <cell r="I103">
            <v>-771.26</v>
          </cell>
        </row>
        <row r="104">
          <cell r="A104">
            <v>23644</v>
          </cell>
          <cell r="B104" t="str">
            <v>HQ_GEN_CEDARS</v>
          </cell>
          <cell r="C104">
            <v>243.31</v>
          </cell>
          <cell r="D104">
            <v>60.06</v>
          </cell>
          <cell r="E104">
            <v>11.29</v>
          </cell>
          <cell r="F104">
            <v>38.19</v>
          </cell>
          <cell r="G104">
            <v>33.85</v>
          </cell>
          <cell r="H104">
            <v>29.67</v>
          </cell>
          <cell r="I104">
            <v>70.25</v>
          </cell>
        </row>
        <row r="105">
          <cell r="A105">
            <v>23645</v>
          </cell>
          <cell r="B105" t="str">
            <v>NEG CAPITAL___MECHNVIL</v>
          </cell>
          <cell r="C105">
            <v>-12471.39</v>
          </cell>
          <cell r="D105">
            <v>-2959.58</v>
          </cell>
          <cell r="E105">
            <v>-777.29</v>
          </cell>
          <cell r="F105">
            <v>-3171.96</v>
          </cell>
          <cell r="G105">
            <v>-2033.13</v>
          </cell>
          <cell r="H105">
            <v>-2751.46</v>
          </cell>
          <cell r="I105">
            <v>-777.97</v>
          </cell>
        </row>
        <row r="106">
          <cell r="A106">
            <v>23646</v>
          </cell>
          <cell r="B106" t="str">
            <v>RANKINE____</v>
          </cell>
          <cell r="C106">
            <v>-1581.87</v>
          </cell>
          <cell r="D106">
            <v>-360.04</v>
          </cell>
          <cell r="E106">
            <v>-126.57</v>
          </cell>
          <cell r="F106">
            <v>-436.12</v>
          </cell>
          <cell r="G106">
            <v>-255.23</v>
          </cell>
          <cell r="H106">
            <v>-324.5</v>
          </cell>
          <cell r="I106">
            <v>-79.41</v>
          </cell>
        </row>
        <row r="107">
          <cell r="A107">
            <v>23647</v>
          </cell>
          <cell r="B107" t="str">
            <v>HEMPSTEAD____</v>
          </cell>
          <cell r="C107">
            <v>-40864.14</v>
          </cell>
          <cell r="D107">
            <v>-2490.85</v>
          </cell>
          <cell r="E107">
            <v>-2942.51</v>
          </cell>
          <cell r="F107">
            <v>-19425.22</v>
          </cell>
          <cell r="G107">
            <v>-5178.51</v>
          </cell>
          <cell r="H107">
            <v>-5245.46</v>
          </cell>
          <cell r="I107">
            <v>-5581.59</v>
          </cell>
        </row>
        <row r="108">
          <cell r="A108">
            <v>23650</v>
          </cell>
          <cell r="B108" t="str">
            <v>NORTHPORT___4</v>
          </cell>
          <cell r="C108">
            <v>-36379.86</v>
          </cell>
          <cell r="D108">
            <v>-2158.52</v>
          </cell>
          <cell r="E108">
            <v>-567.51</v>
          </cell>
          <cell r="F108">
            <v>-18205.09</v>
          </cell>
          <cell r="G108">
            <v>-4676.04</v>
          </cell>
          <cell r="H108">
            <v>-5236.04</v>
          </cell>
          <cell r="I108">
            <v>-5536.66</v>
          </cell>
        </row>
        <row r="109">
          <cell r="A109">
            <v>23651</v>
          </cell>
          <cell r="B109" t="str">
            <v>HQ_GEN_CHAT DC</v>
          </cell>
          <cell r="C109">
            <v>871.5</v>
          </cell>
          <cell r="D109">
            <v>63.15</v>
          </cell>
          <cell r="E109">
            <v>137.68</v>
          </cell>
          <cell r="F109">
            <v>58.3</v>
          </cell>
          <cell r="G109">
            <v>5.02</v>
          </cell>
          <cell r="H109">
            <v>319.54</v>
          </cell>
          <cell r="I109">
            <v>287.81</v>
          </cell>
        </row>
        <row r="110">
          <cell r="A110">
            <v>23652</v>
          </cell>
          <cell r="B110" t="str">
            <v>ROCHESTER_9_IC</v>
          </cell>
          <cell r="C110">
            <v>-1168.75</v>
          </cell>
          <cell r="D110">
            <v>-261.33</v>
          </cell>
          <cell r="E110">
            <v>-116.18</v>
          </cell>
          <cell r="F110">
            <v>-315.97</v>
          </cell>
          <cell r="G110">
            <v>-184.94</v>
          </cell>
          <cell r="H110">
            <v>-234.43</v>
          </cell>
          <cell r="I110">
            <v>-55.9</v>
          </cell>
        </row>
        <row r="111">
          <cell r="A111">
            <v>23653</v>
          </cell>
          <cell r="B111" t="str">
            <v>PEEKSKILL____</v>
          </cell>
          <cell r="C111">
            <v>-9539.88999999999</v>
          </cell>
          <cell r="D111">
            <v>-2277.86</v>
          </cell>
          <cell r="E111">
            <v>-945.08</v>
          </cell>
          <cell r="F111">
            <v>-2497.33</v>
          </cell>
          <cell r="G111">
            <v>-1592.63</v>
          </cell>
          <cell r="H111">
            <v>-1793.61</v>
          </cell>
          <cell r="I111">
            <v>-433.38</v>
          </cell>
        </row>
        <row r="112">
          <cell r="A112">
            <v>23654</v>
          </cell>
          <cell r="B112" t="str">
            <v>ASHOKAN____</v>
          </cell>
          <cell r="C112">
            <v>-11003.15</v>
          </cell>
          <cell r="D112">
            <v>-2470.31</v>
          </cell>
          <cell r="E112">
            <v>-684.72</v>
          </cell>
          <cell r="F112">
            <v>-2695.65</v>
          </cell>
          <cell r="G112">
            <v>-1695.42</v>
          </cell>
          <cell r="H112">
            <v>-2719.29</v>
          </cell>
          <cell r="I112">
            <v>-737.76</v>
          </cell>
        </row>
        <row r="113">
          <cell r="A113">
            <v>23655</v>
          </cell>
          <cell r="B113" t="str">
            <v>KENSICO____</v>
          </cell>
          <cell r="C113">
            <v>-9934.01</v>
          </cell>
          <cell r="D113">
            <v>-2294.06</v>
          </cell>
          <cell r="E113">
            <v>-959.09</v>
          </cell>
          <cell r="F113">
            <v>-2517.8</v>
          </cell>
          <cell r="G113">
            <v>-1610.1</v>
          </cell>
          <cell r="H113">
            <v>-1944.65</v>
          </cell>
          <cell r="I113">
            <v>-608.31</v>
          </cell>
        </row>
        <row r="114">
          <cell r="A114">
            <v>23656</v>
          </cell>
          <cell r="B114" t="str">
            <v>LIPA_MISC_IPP</v>
          </cell>
          <cell r="C114">
            <v>-37378.52</v>
          </cell>
          <cell r="D114">
            <v>-2302.79</v>
          </cell>
          <cell r="E114">
            <v>-868.08</v>
          </cell>
          <cell r="F114">
            <v>-18271.7</v>
          </cell>
          <cell r="G114">
            <v>-5125.13</v>
          </cell>
          <cell r="H114">
            <v>-5235.42</v>
          </cell>
          <cell r="I114">
            <v>-5575.4</v>
          </cell>
        </row>
        <row r="115">
          <cell r="A115">
            <v>23657</v>
          </cell>
          <cell r="B115" t="str">
            <v>HUDSON AVE_GT_5</v>
          </cell>
          <cell r="C115">
            <v>-19878.6</v>
          </cell>
          <cell r="D115">
            <v>-2363.07</v>
          </cell>
          <cell r="E115">
            <v>-1574.04</v>
          </cell>
          <cell r="F115">
            <v>-3731.02</v>
          </cell>
          <cell r="G115">
            <v>-2244.96</v>
          </cell>
          <cell r="H115">
            <v>-5290.03</v>
          </cell>
          <cell r="I115">
            <v>-4675.48</v>
          </cell>
        </row>
        <row r="116">
          <cell r="A116">
            <v>23659</v>
          </cell>
          <cell r="B116" t="str">
            <v>INDIAN POINT_GT_2</v>
          </cell>
          <cell r="C116">
            <v>-9539.88999999999</v>
          </cell>
          <cell r="D116">
            <v>-2277.86</v>
          </cell>
          <cell r="E116">
            <v>-945.08</v>
          </cell>
          <cell r="F116">
            <v>-2497.33</v>
          </cell>
          <cell r="G116">
            <v>-1592.63</v>
          </cell>
          <cell r="H116">
            <v>-1793.61</v>
          </cell>
          <cell r="I116">
            <v>-433.38</v>
          </cell>
        </row>
        <row r="117">
          <cell r="A117">
            <v>23660</v>
          </cell>
          <cell r="B117" t="str">
            <v>EAST RIVER___6</v>
          </cell>
          <cell r="C117">
            <v>-21087.75</v>
          </cell>
          <cell r="D117">
            <v>-2363.02</v>
          </cell>
          <cell r="E117">
            <v>-1574.2</v>
          </cell>
          <cell r="F117">
            <v>-3729.93</v>
          </cell>
          <cell r="G117">
            <v>-2235.67</v>
          </cell>
          <cell r="H117">
            <v>-5291.81</v>
          </cell>
          <cell r="I117">
            <v>-5893.12</v>
          </cell>
        </row>
        <row r="118">
          <cell r="A118">
            <v>23662</v>
          </cell>
          <cell r="B118" t="str">
            <v>ASTORIA 5-9____</v>
          </cell>
          <cell r="C118">
            <v>-30302.47</v>
          </cell>
          <cell r="D118">
            <v>-2978.32</v>
          </cell>
          <cell r="E118">
            <v>-6861.45</v>
          </cell>
          <cell r="F118">
            <v>-3503.92</v>
          </cell>
          <cell r="G118">
            <v>-5190.25</v>
          </cell>
          <cell r="H118">
            <v>-5361.33</v>
          </cell>
          <cell r="I118">
            <v>-6407.2</v>
          </cell>
        </row>
        <row r="119">
          <cell r="A119">
            <v>23663</v>
          </cell>
          <cell r="B119" t="str">
            <v>ASTRIA 10-13____</v>
          </cell>
          <cell r="C119">
            <v>-30302.47</v>
          </cell>
          <cell r="D119">
            <v>-2978.32</v>
          </cell>
          <cell r="E119">
            <v>-6861.45</v>
          </cell>
          <cell r="F119">
            <v>-3503.92</v>
          </cell>
          <cell r="G119">
            <v>-5190.25</v>
          </cell>
          <cell r="H119">
            <v>-5361.33</v>
          </cell>
          <cell r="I119">
            <v>-6407.2</v>
          </cell>
        </row>
        <row r="120">
          <cell r="A120">
            <v>23667</v>
          </cell>
          <cell r="B120" t="str">
            <v>RAVNSWD 8-11____</v>
          </cell>
          <cell r="C120">
            <v>-18786.15</v>
          </cell>
          <cell r="D120">
            <v>-2359.23</v>
          </cell>
          <cell r="E120">
            <v>-1513.17</v>
          </cell>
          <cell r="F120">
            <v>-2440.8</v>
          </cell>
          <cell r="G120">
            <v>-2318.77</v>
          </cell>
          <cell r="H120">
            <v>-5206.11</v>
          </cell>
          <cell r="I120">
            <v>-4948.07</v>
          </cell>
        </row>
        <row r="121">
          <cell r="A121">
            <v>23687</v>
          </cell>
          <cell r="B121" t="str">
            <v>INDIAN PT_GT_GRP</v>
          </cell>
          <cell r="C121">
            <v>-9539.88999999999</v>
          </cell>
          <cell r="D121">
            <v>-2277.86</v>
          </cell>
          <cell r="E121">
            <v>-945.08</v>
          </cell>
          <cell r="F121">
            <v>-2497.33</v>
          </cell>
          <cell r="G121">
            <v>-1592.63</v>
          </cell>
          <cell r="H121">
            <v>-1793.61</v>
          </cell>
          <cell r="I121">
            <v>-433.38</v>
          </cell>
        </row>
        <row r="122">
          <cell r="A122">
            <v>23688</v>
          </cell>
          <cell r="B122" t="str">
            <v>GLENWOOD_IC_2_G1</v>
          </cell>
          <cell r="C122">
            <v>-41886.68</v>
          </cell>
          <cell r="D122">
            <v>-2660.46</v>
          </cell>
          <cell r="E122">
            <v>-4156.67</v>
          </cell>
          <cell r="F122">
            <v>-19068.78</v>
          </cell>
          <cell r="G122">
            <v>-5149.93</v>
          </cell>
          <cell r="H122">
            <v>-5271.6</v>
          </cell>
          <cell r="I122">
            <v>-5579.24</v>
          </cell>
        </row>
        <row r="123">
          <cell r="A123">
            <v>23689</v>
          </cell>
          <cell r="B123" t="str">
            <v>GLENWOOD_IC_3_G1</v>
          </cell>
          <cell r="C123">
            <v>-41886.68</v>
          </cell>
          <cell r="D123">
            <v>-2660.46</v>
          </cell>
          <cell r="E123">
            <v>-4156.67</v>
          </cell>
          <cell r="F123">
            <v>-19068.78</v>
          </cell>
          <cell r="G123">
            <v>-5149.93</v>
          </cell>
          <cell r="H123">
            <v>-5271.6</v>
          </cell>
          <cell r="I123">
            <v>-5579.24</v>
          </cell>
        </row>
        <row r="124">
          <cell r="A124">
            <v>23690</v>
          </cell>
          <cell r="B124" t="str">
            <v>HOLTSVILLE_IC_1</v>
          </cell>
          <cell r="C124">
            <v>-37371.62</v>
          </cell>
          <cell r="D124">
            <v>-2301.92</v>
          </cell>
          <cell r="E124">
            <v>-864.04</v>
          </cell>
          <cell r="F124">
            <v>-18269.59</v>
          </cell>
          <cell r="G124">
            <v>-5125.26</v>
          </cell>
          <cell r="H124">
            <v>-5235.41</v>
          </cell>
          <cell r="I124">
            <v>-5575.4</v>
          </cell>
        </row>
        <row r="125">
          <cell r="A125">
            <v>23691</v>
          </cell>
          <cell r="B125" t="str">
            <v>HOLTSVILLE_IC_2</v>
          </cell>
          <cell r="C125">
            <v>-37371.62</v>
          </cell>
          <cell r="D125">
            <v>-2301.92</v>
          </cell>
          <cell r="E125">
            <v>-864.04</v>
          </cell>
          <cell r="F125">
            <v>-18269.59</v>
          </cell>
          <cell r="G125">
            <v>-5125.26</v>
          </cell>
          <cell r="H125">
            <v>-5235.41</v>
          </cell>
          <cell r="I125">
            <v>-5575.4</v>
          </cell>
        </row>
        <row r="126">
          <cell r="A126">
            <v>23692</v>
          </cell>
          <cell r="B126" t="str">
            <v>HOLTSVILLE_IC_3</v>
          </cell>
          <cell r="C126">
            <v>-37371.62</v>
          </cell>
          <cell r="D126">
            <v>-2301.92</v>
          </cell>
          <cell r="E126">
            <v>-864.04</v>
          </cell>
          <cell r="F126">
            <v>-18269.59</v>
          </cell>
          <cell r="G126">
            <v>-5125.26</v>
          </cell>
          <cell r="H126">
            <v>-5235.41</v>
          </cell>
          <cell r="I126">
            <v>-5575.4</v>
          </cell>
        </row>
        <row r="127">
          <cell r="A127">
            <v>23693</v>
          </cell>
          <cell r="B127" t="str">
            <v>HOLTSVILLE_IC_4</v>
          </cell>
          <cell r="C127">
            <v>-37371.62</v>
          </cell>
          <cell r="D127">
            <v>-2301.92</v>
          </cell>
          <cell r="E127">
            <v>-864.04</v>
          </cell>
          <cell r="F127">
            <v>-18269.59</v>
          </cell>
          <cell r="G127">
            <v>-5125.26</v>
          </cell>
          <cell r="H127">
            <v>-5235.41</v>
          </cell>
          <cell r="I127">
            <v>-5575.4</v>
          </cell>
        </row>
        <row r="128">
          <cell r="A128">
            <v>23694</v>
          </cell>
          <cell r="B128" t="str">
            <v>HOLTSVILLE_IC_5</v>
          </cell>
          <cell r="C128">
            <v>-37371.62</v>
          </cell>
          <cell r="D128">
            <v>-2301.92</v>
          </cell>
          <cell r="E128">
            <v>-864.04</v>
          </cell>
          <cell r="F128">
            <v>-18269.59</v>
          </cell>
          <cell r="G128">
            <v>-5125.26</v>
          </cell>
          <cell r="H128">
            <v>-5235.41</v>
          </cell>
          <cell r="I128">
            <v>-5575.4</v>
          </cell>
        </row>
        <row r="129">
          <cell r="A129">
            <v>23695</v>
          </cell>
          <cell r="B129" t="str">
            <v>HOLTSVILLE_IC_6</v>
          </cell>
          <cell r="C129">
            <v>-37429.15</v>
          </cell>
          <cell r="D129">
            <v>-2305.28</v>
          </cell>
          <cell r="E129">
            <v>-899.11</v>
          </cell>
          <cell r="F129">
            <v>-18289.81</v>
          </cell>
          <cell r="G129">
            <v>-5123.88</v>
          </cell>
          <cell r="H129">
            <v>-5235.59</v>
          </cell>
          <cell r="I129">
            <v>-5575.48</v>
          </cell>
        </row>
        <row r="130">
          <cell r="A130">
            <v>23696</v>
          </cell>
          <cell r="B130" t="str">
            <v>HOLTSVILLE_IC_7</v>
          </cell>
          <cell r="C130">
            <v>-37429.15</v>
          </cell>
          <cell r="D130">
            <v>-2305.28</v>
          </cell>
          <cell r="E130">
            <v>-899.11</v>
          </cell>
          <cell r="F130">
            <v>-18289.81</v>
          </cell>
          <cell r="G130">
            <v>-5123.88</v>
          </cell>
          <cell r="H130">
            <v>-5235.59</v>
          </cell>
          <cell r="I130">
            <v>-5575.48</v>
          </cell>
        </row>
        <row r="131">
          <cell r="A131">
            <v>23697</v>
          </cell>
          <cell r="B131" t="str">
            <v>HOLTSVILLE_IC_8</v>
          </cell>
          <cell r="C131">
            <v>-37429.15</v>
          </cell>
          <cell r="D131">
            <v>-2305.28</v>
          </cell>
          <cell r="E131">
            <v>-899.11</v>
          </cell>
          <cell r="F131">
            <v>-18289.81</v>
          </cell>
          <cell r="G131">
            <v>-5123.88</v>
          </cell>
          <cell r="H131">
            <v>-5235.59</v>
          </cell>
          <cell r="I131">
            <v>-5575.48</v>
          </cell>
        </row>
        <row r="132">
          <cell r="A132">
            <v>23698</v>
          </cell>
          <cell r="B132" t="str">
            <v>HOLTSVILLE_IC_9</v>
          </cell>
          <cell r="C132">
            <v>-37429.15</v>
          </cell>
          <cell r="D132">
            <v>-2305.28</v>
          </cell>
          <cell r="E132">
            <v>-899.11</v>
          </cell>
          <cell r="F132">
            <v>-18289.81</v>
          </cell>
          <cell r="G132">
            <v>-5123.88</v>
          </cell>
          <cell r="H132">
            <v>-5235.59</v>
          </cell>
          <cell r="I132">
            <v>-5575.48</v>
          </cell>
        </row>
        <row r="133">
          <cell r="A133">
            <v>23699</v>
          </cell>
          <cell r="B133" t="str">
            <v>HOLTSVILLE_IC_10</v>
          </cell>
          <cell r="C133">
            <v>-37429.15</v>
          </cell>
          <cell r="D133">
            <v>-2305.28</v>
          </cell>
          <cell r="E133">
            <v>-899.11</v>
          </cell>
          <cell r="F133">
            <v>-18289.81</v>
          </cell>
          <cell r="G133">
            <v>-5123.88</v>
          </cell>
          <cell r="H133">
            <v>-5235.59</v>
          </cell>
          <cell r="I133">
            <v>-5575.48</v>
          </cell>
        </row>
        <row r="134">
          <cell r="A134">
            <v>23700</v>
          </cell>
          <cell r="B134" t="str">
            <v>BARRETT_IC_9</v>
          </cell>
          <cell r="C134">
            <v>-52774.66</v>
          </cell>
          <cell r="D134">
            <v>-2980.22</v>
          </cell>
          <cell r="E134">
            <v>-8893.02</v>
          </cell>
          <cell r="F134">
            <v>-24660.92</v>
          </cell>
          <cell r="G134">
            <v>-5386.56</v>
          </cell>
          <cell r="H134">
            <v>-5242.84</v>
          </cell>
          <cell r="I134">
            <v>-5611.1</v>
          </cell>
        </row>
        <row r="135">
          <cell r="A135">
            <v>23701</v>
          </cell>
          <cell r="B135" t="str">
            <v>BARRETT_IC_10</v>
          </cell>
          <cell r="C135">
            <v>-52774.66</v>
          </cell>
          <cell r="D135">
            <v>-2980.22</v>
          </cell>
          <cell r="E135">
            <v>-8893.02</v>
          </cell>
          <cell r="F135">
            <v>-24660.92</v>
          </cell>
          <cell r="G135">
            <v>-5386.56</v>
          </cell>
          <cell r="H135">
            <v>-5242.84</v>
          </cell>
          <cell r="I135">
            <v>-5611.1</v>
          </cell>
        </row>
        <row r="136">
          <cell r="A136">
            <v>23702</v>
          </cell>
          <cell r="B136" t="str">
            <v>BARRETT_IC_11</v>
          </cell>
          <cell r="C136">
            <v>-52774.66</v>
          </cell>
          <cell r="D136">
            <v>-2980.22</v>
          </cell>
          <cell r="E136">
            <v>-8893.02</v>
          </cell>
          <cell r="F136">
            <v>-24660.92</v>
          </cell>
          <cell r="G136">
            <v>-5386.56</v>
          </cell>
          <cell r="H136">
            <v>-5242.84</v>
          </cell>
          <cell r="I136">
            <v>-5611.1</v>
          </cell>
        </row>
        <row r="137">
          <cell r="A137">
            <v>23703</v>
          </cell>
          <cell r="B137" t="str">
            <v>BARRETT_IC_12</v>
          </cell>
          <cell r="C137">
            <v>-52774.66</v>
          </cell>
          <cell r="D137">
            <v>-2980.22</v>
          </cell>
          <cell r="E137">
            <v>-8893.02</v>
          </cell>
          <cell r="F137">
            <v>-24660.92</v>
          </cell>
          <cell r="G137">
            <v>-5386.56</v>
          </cell>
          <cell r="H137">
            <v>-5242.84</v>
          </cell>
          <cell r="I137">
            <v>-5611.1</v>
          </cell>
        </row>
        <row r="138">
          <cell r="A138">
            <v>23704</v>
          </cell>
          <cell r="B138" t="str">
            <v>BARRETT_IC_1</v>
          </cell>
          <cell r="C138">
            <v>-52774.66</v>
          </cell>
          <cell r="D138">
            <v>-2980.22</v>
          </cell>
          <cell r="E138">
            <v>-8893.02</v>
          </cell>
          <cell r="F138">
            <v>-24660.92</v>
          </cell>
          <cell r="G138">
            <v>-5386.56</v>
          </cell>
          <cell r="H138">
            <v>-5242.84</v>
          </cell>
          <cell r="I138">
            <v>-5611.1</v>
          </cell>
        </row>
        <row r="139">
          <cell r="A139">
            <v>23705</v>
          </cell>
          <cell r="B139" t="str">
            <v>BARRETT_IC_2</v>
          </cell>
          <cell r="C139">
            <v>-52774.66</v>
          </cell>
          <cell r="D139">
            <v>-2980.22</v>
          </cell>
          <cell r="E139">
            <v>-8893.02</v>
          </cell>
          <cell r="F139">
            <v>-24660.92</v>
          </cell>
          <cell r="G139">
            <v>-5386.56</v>
          </cell>
          <cell r="H139">
            <v>-5242.84</v>
          </cell>
          <cell r="I139">
            <v>-5611.1</v>
          </cell>
        </row>
        <row r="140">
          <cell r="A140">
            <v>23706</v>
          </cell>
          <cell r="B140" t="str">
            <v>BARRETT_IC_3</v>
          </cell>
          <cell r="C140">
            <v>-52774.66</v>
          </cell>
          <cell r="D140">
            <v>-2980.22</v>
          </cell>
          <cell r="E140">
            <v>-8893.02</v>
          </cell>
          <cell r="F140">
            <v>-24660.92</v>
          </cell>
          <cell r="G140">
            <v>-5386.56</v>
          </cell>
          <cell r="H140">
            <v>-5242.84</v>
          </cell>
          <cell r="I140">
            <v>-5611.1</v>
          </cell>
        </row>
        <row r="141">
          <cell r="A141">
            <v>23707</v>
          </cell>
          <cell r="B141" t="str">
            <v>BARRETT_IC_4</v>
          </cell>
          <cell r="C141">
            <v>-52774.66</v>
          </cell>
          <cell r="D141">
            <v>-2980.22</v>
          </cell>
          <cell r="E141">
            <v>-8893.02</v>
          </cell>
          <cell r="F141">
            <v>-24660.92</v>
          </cell>
          <cell r="G141">
            <v>-5386.56</v>
          </cell>
          <cell r="H141">
            <v>-5242.84</v>
          </cell>
          <cell r="I141">
            <v>-5611.1</v>
          </cell>
        </row>
        <row r="142">
          <cell r="A142">
            <v>23708</v>
          </cell>
          <cell r="B142" t="str">
            <v>BARRETT_IC_5</v>
          </cell>
          <cell r="C142">
            <v>-52774.66</v>
          </cell>
          <cell r="D142">
            <v>-2980.22</v>
          </cell>
          <cell r="E142">
            <v>-8893.02</v>
          </cell>
          <cell r="F142">
            <v>-24660.92</v>
          </cell>
          <cell r="G142">
            <v>-5386.56</v>
          </cell>
          <cell r="H142">
            <v>-5242.84</v>
          </cell>
          <cell r="I142">
            <v>-5611.1</v>
          </cell>
        </row>
        <row r="143">
          <cell r="A143">
            <v>23709</v>
          </cell>
          <cell r="B143" t="str">
            <v>BARRETT_IC_6</v>
          </cell>
          <cell r="C143">
            <v>-52774.66</v>
          </cell>
          <cell r="D143">
            <v>-2980.22</v>
          </cell>
          <cell r="E143">
            <v>-8893.02</v>
          </cell>
          <cell r="F143">
            <v>-24660.92</v>
          </cell>
          <cell r="G143">
            <v>-5386.56</v>
          </cell>
          <cell r="H143">
            <v>-5242.84</v>
          </cell>
          <cell r="I143">
            <v>-5611.1</v>
          </cell>
        </row>
        <row r="144">
          <cell r="A144">
            <v>23710</v>
          </cell>
          <cell r="B144" t="str">
            <v>BARRETT_IC_7</v>
          </cell>
          <cell r="C144">
            <v>-52774.66</v>
          </cell>
          <cell r="D144">
            <v>-2980.22</v>
          </cell>
          <cell r="E144">
            <v>-8893.02</v>
          </cell>
          <cell r="F144">
            <v>-24660.92</v>
          </cell>
          <cell r="G144">
            <v>-5386.56</v>
          </cell>
          <cell r="H144">
            <v>-5242.84</v>
          </cell>
          <cell r="I144">
            <v>-5611.1</v>
          </cell>
        </row>
        <row r="145">
          <cell r="A145">
            <v>23711</v>
          </cell>
          <cell r="B145" t="str">
            <v>BARRETT_IC_8</v>
          </cell>
          <cell r="C145">
            <v>-52774.66</v>
          </cell>
          <cell r="D145">
            <v>-2980.22</v>
          </cell>
          <cell r="E145">
            <v>-8893.02</v>
          </cell>
          <cell r="F145">
            <v>-24660.92</v>
          </cell>
          <cell r="G145">
            <v>-5386.56</v>
          </cell>
          <cell r="H145">
            <v>-5242.84</v>
          </cell>
          <cell r="I145">
            <v>-5611.1</v>
          </cell>
        </row>
        <row r="146">
          <cell r="A146">
            <v>23712</v>
          </cell>
          <cell r="B146" t="str">
            <v>GLENWOOD_IC_1_G5</v>
          </cell>
          <cell r="C146">
            <v>-41531.86</v>
          </cell>
          <cell r="D146">
            <v>-2550.65</v>
          </cell>
          <cell r="E146">
            <v>-3499.92</v>
          </cell>
          <cell r="F146">
            <v>-19468.93</v>
          </cell>
          <cell r="G146">
            <v>-5177.91</v>
          </cell>
          <cell r="H146">
            <v>-5252.75</v>
          </cell>
          <cell r="I146">
            <v>-5581.7</v>
          </cell>
        </row>
        <row r="147">
          <cell r="A147">
            <v>23713</v>
          </cell>
          <cell r="B147" t="str">
            <v>PORT_JEFF_IC</v>
          </cell>
          <cell r="C147">
            <v>-37403.04</v>
          </cell>
          <cell r="D147">
            <v>-2303.87</v>
          </cell>
          <cell r="E147">
            <v>-885.39</v>
          </cell>
          <cell r="F147">
            <v>-18279.65</v>
          </cell>
          <cell r="G147">
            <v>-5123.16</v>
          </cell>
          <cell r="H147">
            <v>-5235.53</v>
          </cell>
          <cell r="I147">
            <v>-5575.44</v>
          </cell>
        </row>
        <row r="148">
          <cell r="A148">
            <v>23714</v>
          </cell>
          <cell r="B148" t="str">
            <v>WEST BABYLON___IC</v>
          </cell>
          <cell r="C148">
            <v>-38309.16</v>
          </cell>
          <cell r="D148">
            <v>-2350.63</v>
          </cell>
          <cell r="E148">
            <v>-1407.57</v>
          </cell>
          <cell r="F148">
            <v>-18598.59</v>
          </cell>
          <cell r="G148">
            <v>-5137.59</v>
          </cell>
          <cell r="H148">
            <v>-5237.61</v>
          </cell>
          <cell r="I148">
            <v>-5577.17</v>
          </cell>
        </row>
        <row r="149">
          <cell r="A149">
            <v>23715</v>
          </cell>
          <cell r="B149" t="str">
            <v>SHOREHAM_IC_1</v>
          </cell>
          <cell r="C149">
            <v>-37392.77</v>
          </cell>
          <cell r="D149">
            <v>-2302.98</v>
          </cell>
          <cell r="E149">
            <v>-877.05</v>
          </cell>
          <cell r="F149">
            <v>-18277.31</v>
          </cell>
          <cell r="G149">
            <v>-5124.56</v>
          </cell>
          <cell r="H149">
            <v>-5235.43</v>
          </cell>
          <cell r="I149">
            <v>-5575.44</v>
          </cell>
        </row>
        <row r="150">
          <cell r="A150">
            <v>23716</v>
          </cell>
          <cell r="B150" t="str">
            <v>SHOREHAM_IC_2</v>
          </cell>
          <cell r="C150">
            <v>-37392.77</v>
          </cell>
          <cell r="D150">
            <v>-2302.98</v>
          </cell>
          <cell r="E150">
            <v>-877.05</v>
          </cell>
          <cell r="F150">
            <v>-18277.31</v>
          </cell>
          <cell r="G150">
            <v>-5124.56</v>
          </cell>
          <cell r="H150">
            <v>-5235.43</v>
          </cell>
          <cell r="I150">
            <v>-5575.44</v>
          </cell>
        </row>
        <row r="151">
          <cell r="A151">
            <v>23717</v>
          </cell>
          <cell r="B151" t="str">
            <v>EAST HAMPTON___GT</v>
          </cell>
          <cell r="C151">
            <v>-37385.97</v>
          </cell>
          <cell r="D151">
            <v>-2302.91</v>
          </cell>
          <cell r="E151">
            <v>-874.28</v>
          </cell>
          <cell r="F151">
            <v>-18273.02</v>
          </cell>
          <cell r="G151">
            <v>-5124.89</v>
          </cell>
          <cell r="H151">
            <v>-5235.43</v>
          </cell>
          <cell r="I151">
            <v>-5575.44</v>
          </cell>
        </row>
        <row r="152">
          <cell r="A152">
            <v>23718</v>
          </cell>
          <cell r="B152" t="str">
            <v>NORTHPORT___IC</v>
          </cell>
          <cell r="C152">
            <v>-35148.01</v>
          </cell>
          <cell r="D152">
            <v>-2296.64</v>
          </cell>
          <cell r="E152">
            <v>-64.1699999999999</v>
          </cell>
          <cell r="F152">
            <v>-17406.61</v>
          </cell>
          <cell r="G152">
            <v>-4570.34</v>
          </cell>
          <cell r="H152">
            <v>-5235.11</v>
          </cell>
          <cell r="I152">
            <v>-5575.14</v>
          </cell>
        </row>
        <row r="153">
          <cell r="A153">
            <v>23719</v>
          </cell>
          <cell r="B153" t="str">
            <v>SOUTHOLD___IC</v>
          </cell>
          <cell r="C153">
            <v>-37385.65</v>
          </cell>
          <cell r="D153">
            <v>-2302.91</v>
          </cell>
          <cell r="E153">
            <v>-873.96</v>
          </cell>
          <cell r="F153">
            <v>-18273.02</v>
          </cell>
          <cell r="G153">
            <v>-5124.89</v>
          </cell>
          <cell r="H153">
            <v>-5235.43</v>
          </cell>
          <cell r="I153">
            <v>-5575.44</v>
          </cell>
        </row>
        <row r="154">
          <cell r="A154">
            <v>23720</v>
          </cell>
          <cell r="B154" t="str">
            <v>SOUTH HAMPTN___IC</v>
          </cell>
          <cell r="C154">
            <v>-37385.97</v>
          </cell>
          <cell r="D154">
            <v>-2302.91</v>
          </cell>
          <cell r="E154">
            <v>-874.28</v>
          </cell>
          <cell r="F154">
            <v>-18273.02</v>
          </cell>
          <cell r="G154">
            <v>-5124.89</v>
          </cell>
          <cell r="H154">
            <v>-5235.43</v>
          </cell>
          <cell r="I154">
            <v>-5575.44</v>
          </cell>
        </row>
        <row r="155">
          <cell r="A155">
            <v>23721</v>
          </cell>
          <cell r="B155" t="str">
            <v>MONTAUK___DIESEL</v>
          </cell>
          <cell r="C155">
            <v>-37385.97</v>
          </cell>
          <cell r="D155">
            <v>-2302.91</v>
          </cell>
          <cell r="E155">
            <v>-874.28</v>
          </cell>
          <cell r="F155">
            <v>-18273.02</v>
          </cell>
          <cell r="G155">
            <v>-5124.89</v>
          </cell>
          <cell r="H155">
            <v>-5235.43</v>
          </cell>
          <cell r="I155">
            <v>-5575.44</v>
          </cell>
        </row>
        <row r="156">
          <cell r="A156">
            <v>23722</v>
          </cell>
          <cell r="B156" t="str">
            <v>EAST_HAMPTON___DIESEL</v>
          </cell>
          <cell r="C156">
            <v>-37385.97</v>
          </cell>
          <cell r="D156">
            <v>-2302.91</v>
          </cell>
          <cell r="E156">
            <v>-874.28</v>
          </cell>
          <cell r="F156">
            <v>-18273.02</v>
          </cell>
          <cell r="G156">
            <v>-5124.89</v>
          </cell>
          <cell r="H156">
            <v>-5235.43</v>
          </cell>
          <cell r="I156">
            <v>-5575.44</v>
          </cell>
        </row>
        <row r="157">
          <cell r="A157">
            <v>23726</v>
          </cell>
          <cell r="B157" t="str">
            <v>NARROWS_GT1_GRP</v>
          </cell>
          <cell r="C157">
            <v>-30302.47</v>
          </cell>
          <cell r="D157">
            <v>-2978.32</v>
          </cell>
          <cell r="E157">
            <v>-6861.45</v>
          </cell>
          <cell r="F157">
            <v>-3503.92</v>
          </cell>
          <cell r="G157">
            <v>-5190.25</v>
          </cell>
          <cell r="H157">
            <v>-5361.33</v>
          </cell>
          <cell r="I157">
            <v>-6407.2</v>
          </cell>
        </row>
        <row r="158">
          <cell r="A158">
            <v>23727</v>
          </cell>
          <cell r="B158" t="str">
            <v>ASTORIA GT4____</v>
          </cell>
          <cell r="C158">
            <v>-30302.47</v>
          </cell>
          <cell r="D158">
            <v>-2978.32</v>
          </cell>
          <cell r="E158">
            <v>-6861.45</v>
          </cell>
          <cell r="F158">
            <v>-3503.92</v>
          </cell>
          <cell r="G158">
            <v>-5190.25</v>
          </cell>
          <cell r="H158">
            <v>-5361.33</v>
          </cell>
          <cell r="I158">
            <v>-6407.2</v>
          </cell>
        </row>
        <row r="159">
          <cell r="A159">
            <v>23728</v>
          </cell>
          <cell r="B159" t="str">
            <v>RAVENS GT4-7____</v>
          </cell>
          <cell r="C159">
            <v>-18569</v>
          </cell>
          <cell r="D159">
            <v>-2359.23</v>
          </cell>
          <cell r="E159">
            <v>-1513.17</v>
          </cell>
          <cell r="F159">
            <v>-2342.41</v>
          </cell>
          <cell r="G159">
            <v>-2200.01</v>
          </cell>
          <cell r="H159">
            <v>-5206.11</v>
          </cell>
          <cell r="I159">
            <v>-4948.07</v>
          </cell>
        </row>
        <row r="160">
          <cell r="A160">
            <v>23729</v>
          </cell>
          <cell r="B160" t="str">
            <v>RAVENSWOOD_GT_1</v>
          </cell>
          <cell r="C160">
            <v>-30302.47</v>
          </cell>
          <cell r="D160">
            <v>-2978.32</v>
          </cell>
          <cell r="E160">
            <v>-6861.45</v>
          </cell>
          <cell r="F160">
            <v>-3503.92</v>
          </cell>
          <cell r="G160">
            <v>-5190.25</v>
          </cell>
          <cell r="H160">
            <v>-5361.33</v>
          </cell>
          <cell r="I160">
            <v>-6407.2</v>
          </cell>
        </row>
        <row r="161">
          <cell r="A161">
            <v>23730</v>
          </cell>
          <cell r="B161" t="str">
            <v>RAVENSWD GT2____</v>
          </cell>
          <cell r="C161">
            <v>-18786.15</v>
          </cell>
          <cell r="D161">
            <v>-2359.23</v>
          </cell>
          <cell r="E161">
            <v>-1513.17</v>
          </cell>
          <cell r="F161">
            <v>-2440.8</v>
          </cell>
          <cell r="G161">
            <v>-2318.77</v>
          </cell>
          <cell r="H161">
            <v>-5206.11</v>
          </cell>
          <cell r="I161">
            <v>-4948.07</v>
          </cell>
        </row>
        <row r="162">
          <cell r="A162">
            <v>23731</v>
          </cell>
          <cell r="B162" t="str">
            <v>ASTORIA GT3____</v>
          </cell>
          <cell r="C162">
            <v>-30302.47</v>
          </cell>
          <cell r="D162">
            <v>-2978.32</v>
          </cell>
          <cell r="E162">
            <v>-6861.45</v>
          </cell>
          <cell r="F162">
            <v>-3503.92</v>
          </cell>
          <cell r="G162">
            <v>-5190.25</v>
          </cell>
          <cell r="H162">
            <v>-5361.33</v>
          </cell>
          <cell r="I162">
            <v>-6407.2</v>
          </cell>
        </row>
        <row r="163">
          <cell r="A163">
            <v>23732</v>
          </cell>
          <cell r="B163" t="str">
            <v>GOWANUS_GT 1_GRP</v>
          </cell>
          <cell r="C163">
            <v>-30302.47</v>
          </cell>
          <cell r="D163">
            <v>-2978.32</v>
          </cell>
          <cell r="E163">
            <v>-6861.45</v>
          </cell>
          <cell r="F163">
            <v>-3503.92</v>
          </cell>
          <cell r="G163">
            <v>-5190.25</v>
          </cell>
          <cell r="H163">
            <v>-5361.33</v>
          </cell>
          <cell r="I163">
            <v>-6407.2</v>
          </cell>
        </row>
        <row r="164">
          <cell r="A164">
            <v>23733</v>
          </cell>
          <cell r="B164" t="str">
            <v>RAVENSWD GT3____</v>
          </cell>
          <cell r="C164">
            <v>-18788.78</v>
          </cell>
          <cell r="D164">
            <v>-2359.23</v>
          </cell>
          <cell r="E164">
            <v>-1513.17</v>
          </cell>
          <cell r="F164">
            <v>-2440.8</v>
          </cell>
          <cell r="G164">
            <v>-2321.4</v>
          </cell>
          <cell r="H164">
            <v>-5206.11</v>
          </cell>
          <cell r="I164">
            <v>-4948.07</v>
          </cell>
        </row>
        <row r="165">
          <cell r="A165">
            <v>23741</v>
          </cell>
          <cell r="B165" t="str">
            <v>NARROWS_GT2_GRP</v>
          </cell>
          <cell r="C165">
            <v>-30302.47</v>
          </cell>
          <cell r="D165">
            <v>-2978.32</v>
          </cell>
          <cell r="E165">
            <v>-6861.45</v>
          </cell>
          <cell r="F165">
            <v>-3503.92</v>
          </cell>
          <cell r="G165">
            <v>-5190.25</v>
          </cell>
          <cell r="H165">
            <v>-5361.33</v>
          </cell>
          <cell r="I165">
            <v>-6407.2</v>
          </cell>
        </row>
        <row r="166">
          <cell r="A166">
            <v>23743</v>
          </cell>
          <cell r="B166" t="str">
            <v>JARVIS____</v>
          </cell>
          <cell r="C166">
            <v>208.57</v>
          </cell>
          <cell r="D166">
            <v>61.43</v>
          </cell>
          <cell r="E166">
            <v>12.08</v>
          </cell>
          <cell r="F166">
            <v>44.27</v>
          </cell>
          <cell r="G166">
            <v>38.05</v>
          </cell>
          <cell r="H166">
            <v>44.03</v>
          </cell>
          <cell r="I166">
            <v>8.71</v>
          </cell>
        </row>
        <row r="167">
          <cell r="A167">
            <v>23744</v>
          </cell>
          <cell r="B167" t="str">
            <v>NINE_MILE_2</v>
          </cell>
          <cell r="C167">
            <v>-171.15</v>
          </cell>
          <cell r="D167">
            <v>-140.17</v>
          </cell>
          <cell r="E167">
            <v>323.62</v>
          </cell>
          <cell r="F167">
            <v>-162.35</v>
          </cell>
          <cell r="G167">
            <v>-54.97</v>
          </cell>
          <cell r="H167">
            <v>-113.73</v>
          </cell>
          <cell r="I167">
            <v>-23.55</v>
          </cell>
        </row>
        <row r="168">
          <cell r="A168">
            <v>23751</v>
          </cell>
          <cell r="B168" t="str">
            <v>GOWANUS_GT 4_GRP</v>
          </cell>
          <cell r="C168">
            <v>-30302.47</v>
          </cell>
          <cell r="D168">
            <v>-2978.32</v>
          </cell>
          <cell r="E168">
            <v>-6861.45</v>
          </cell>
          <cell r="F168">
            <v>-3503.92</v>
          </cell>
          <cell r="G168">
            <v>-5190.25</v>
          </cell>
          <cell r="H168">
            <v>-5361.33</v>
          </cell>
          <cell r="I168">
            <v>-6407.2</v>
          </cell>
        </row>
        <row r="169">
          <cell r="A169">
            <v>23752</v>
          </cell>
          <cell r="B169" t="str">
            <v>CORNELL____</v>
          </cell>
          <cell r="C169">
            <v>-1781.54</v>
          </cell>
          <cell r="D169">
            <v>-399.68</v>
          </cell>
          <cell r="E169">
            <v>-136.2</v>
          </cell>
          <cell r="F169">
            <v>-497.85</v>
          </cell>
          <cell r="G169">
            <v>-288.75</v>
          </cell>
          <cell r="H169">
            <v>-365.74</v>
          </cell>
          <cell r="I169">
            <v>-93.32</v>
          </cell>
        </row>
        <row r="170">
          <cell r="A170">
            <v>23754</v>
          </cell>
          <cell r="B170" t="str">
            <v>HIGH FALLS___HY</v>
          </cell>
          <cell r="C170">
            <v>-10324.54</v>
          </cell>
          <cell r="D170">
            <v>-2301.6</v>
          </cell>
          <cell r="E170">
            <v>-641.98</v>
          </cell>
          <cell r="F170">
            <v>-2522.35</v>
          </cell>
          <cell r="G170">
            <v>-1580.55</v>
          </cell>
          <cell r="H170">
            <v>-2579</v>
          </cell>
          <cell r="I170">
            <v>-699.06</v>
          </cell>
        </row>
        <row r="171">
          <cell r="A171">
            <v>23756</v>
          </cell>
          <cell r="B171" t="str">
            <v>GILBOA___1</v>
          </cell>
          <cell r="C171">
            <v>-9442.77</v>
          </cell>
          <cell r="D171">
            <v>-2208.76</v>
          </cell>
          <cell r="E171">
            <v>-604.85</v>
          </cell>
          <cell r="F171">
            <v>-2454.31</v>
          </cell>
          <cell r="G171">
            <v>-1526.68</v>
          </cell>
          <cell r="H171">
            <v>-2106.14</v>
          </cell>
          <cell r="I171">
            <v>-542.03</v>
          </cell>
        </row>
        <row r="172">
          <cell r="A172">
            <v>23757</v>
          </cell>
          <cell r="B172" t="str">
            <v>GILBOA___2</v>
          </cell>
          <cell r="C172">
            <v>-9442.77</v>
          </cell>
          <cell r="D172">
            <v>-2208.76</v>
          </cell>
          <cell r="E172">
            <v>-604.85</v>
          </cell>
          <cell r="F172">
            <v>-2454.31</v>
          </cell>
          <cell r="G172">
            <v>-1526.68</v>
          </cell>
          <cell r="H172">
            <v>-2106.14</v>
          </cell>
          <cell r="I172">
            <v>-542.03</v>
          </cell>
        </row>
        <row r="173">
          <cell r="A173">
            <v>23758</v>
          </cell>
          <cell r="B173" t="str">
            <v>GILBOA___3</v>
          </cell>
          <cell r="C173">
            <v>-9442.77</v>
          </cell>
          <cell r="D173">
            <v>-2208.76</v>
          </cell>
          <cell r="E173">
            <v>-604.85</v>
          </cell>
          <cell r="F173">
            <v>-2454.31</v>
          </cell>
          <cell r="G173">
            <v>-1526.68</v>
          </cell>
          <cell r="H173">
            <v>-2106.14</v>
          </cell>
          <cell r="I173">
            <v>-542.03</v>
          </cell>
        </row>
        <row r="174">
          <cell r="A174">
            <v>23759</v>
          </cell>
          <cell r="B174" t="str">
            <v>GILBOA___4</v>
          </cell>
          <cell r="C174">
            <v>-9442.77</v>
          </cell>
          <cell r="D174">
            <v>-2208.76</v>
          </cell>
          <cell r="E174">
            <v>-604.85</v>
          </cell>
          <cell r="F174">
            <v>-2454.31</v>
          </cell>
          <cell r="G174">
            <v>-1526.68</v>
          </cell>
          <cell r="H174">
            <v>-2106.14</v>
          </cell>
          <cell r="I174">
            <v>-542.03</v>
          </cell>
        </row>
        <row r="175">
          <cell r="A175">
            <v>23760</v>
          </cell>
          <cell r="B175" t="str">
            <v>NIAGARA____</v>
          </cell>
          <cell r="C175">
            <v>-1392.6</v>
          </cell>
          <cell r="D175">
            <v>-315.49</v>
          </cell>
          <cell r="E175">
            <v>-120.93</v>
          </cell>
          <cell r="F175">
            <v>-382.08</v>
          </cell>
          <cell r="G175">
            <v>-223.62</v>
          </cell>
          <cell r="H175">
            <v>-281.83</v>
          </cell>
          <cell r="I175">
            <v>-68.65</v>
          </cell>
        </row>
        <row r="176">
          <cell r="A176">
            <v>23765</v>
          </cell>
          <cell r="B176" t="str">
            <v>CH_MISC_IPPS</v>
          </cell>
          <cell r="C176">
            <v>-10551.72</v>
          </cell>
          <cell r="D176">
            <v>-2337.2</v>
          </cell>
          <cell r="E176">
            <v>-648.92</v>
          </cell>
          <cell r="F176">
            <v>-2562.81</v>
          </cell>
          <cell r="G176">
            <v>-1602.26</v>
          </cell>
          <cell r="H176">
            <v>-2675.22</v>
          </cell>
          <cell r="I176">
            <v>-725.31</v>
          </cell>
        </row>
        <row r="177">
          <cell r="A177">
            <v>23766</v>
          </cell>
          <cell r="B177" t="str">
            <v>FULTON COGEN____</v>
          </cell>
          <cell r="C177">
            <v>-761.62</v>
          </cell>
          <cell r="D177">
            <v>-171.19</v>
          </cell>
          <cell r="E177">
            <v>-90.5</v>
          </cell>
          <cell r="F177">
            <v>-203.1</v>
          </cell>
          <cell r="G177">
            <v>-128</v>
          </cell>
          <cell r="H177">
            <v>-140.4</v>
          </cell>
          <cell r="I177">
            <v>-28.43</v>
          </cell>
        </row>
        <row r="178">
          <cell r="A178">
            <v>23767</v>
          </cell>
          <cell r="B178" t="str">
            <v>NEG CENTRAL_HIGH_ACRES</v>
          </cell>
          <cell r="C178">
            <v>-1126.3</v>
          </cell>
          <cell r="D178">
            <v>-250.82</v>
          </cell>
          <cell r="E178">
            <v>-115.09</v>
          </cell>
          <cell r="F178">
            <v>-303.97</v>
          </cell>
          <cell r="G178">
            <v>-178.25</v>
          </cell>
          <cell r="H178">
            <v>-224.37</v>
          </cell>
          <cell r="I178">
            <v>-53.8</v>
          </cell>
        </row>
        <row r="179">
          <cell r="A179">
            <v>23768</v>
          </cell>
          <cell r="B179" t="str">
            <v>NEG CENTRAL___INDECK</v>
          </cell>
          <cell r="C179">
            <v>-1650.38</v>
          </cell>
          <cell r="D179">
            <v>-374.68</v>
          </cell>
          <cell r="E179">
            <v>-129.86</v>
          </cell>
          <cell r="F179">
            <v>-456.56</v>
          </cell>
          <cell r="G179">
            <v>-267.94</v>
          </cell>
          <cell r="H179">
            <v>-337.45</v>
          </cell>
          <cell r="I179">
            <v>-83.89</v>
          </cell>
        </row>
        <row r="180">
          <cell r="A180">
            <v>23769</v>
          </cell>
          <cell r="B180" t="str">
            <v>LEDERLE____</v>
          </cell>
          <cell r="C180">
            <v>-8933.36</v>
          </cell>
          <cell r="D180">
            <v>-2232.03</v>
          </cell>
          <cell r="E180">
            <v>-353.59</v>
          </cell>
          <cell r="F180">
            <v>-2438.11</v>
          </cell>
          <cell r="G180">
            <v>-1545.02</v>
          </cell>
          <cell r="H180">
            <v>-1890.42</v>
          </cell>
          <cell r="I180">
            <v>-474.19</v>
          </cell>
        </row>
        <row r="181">
          <cell r="A181">
            <v>23770</v>
          </cell>
          <cell r="B181" t="str">
            <v>YORK___WARBASSE</v>
          </cell>
          <cell r="C181">
            <v>-30302.47</v>
          </cell>
          <cell r="D181">
            <v>-2978.32</v>
          </cell>
          <cell r="E181">
            <v>-6861.45</v>
          </cell>
          <cell r="F181">
            <v>-3503.92</v>
          </cell>
          <cell r="G181">
            <v>-5190.25</v>
          </cell>
          <cell r="H181">
            <v>-5361.33</v>
          </cell>
          <cell r="I181">
            <v>-6407.2</v>
          </cell>
        </row>
        <row r="182">
          <cell r="A182">
            <v>23774</v>
          </cell>
          <cell r="B182" t="str">
            <v>NM WEST___NUG</v>
          </cell>
          <cell r="C182">
            <v>-1423.21</v>
          </cell>
          <cell r="D182">
            <v>-321.7</v>
          </cell>
          <cell r="E182">
            <v>-122.09</v>
          </cell>
          <cell r="F182">
            <v>-391.41</v>
          </cell>
          <cell r="G182">
            <v>-229.06</v>
          </cell>
          <cell r="H182">
            <v>-288.66</v>
          </cell>
          <cell r="I182">
            <v>-70.29</v>
          </cell>
        </row>
        <row r="183">
          <cell r="A183">
            <v>23776</v>
          </cell>
          <cell r="B183" t="str">
            <v>E_FISHKILL___LBMP</v>
          </cell>
          <cell r="C183">
            <v>-10996.96</v>
          </cell>
          <cell r="D183">
            <v>-2311.21</v>
          </cell>
          <cell r="E183">
            <v>-744.32</v>
          </cell>
          <cell r="F183">
            <v>-2545.73</v>
          </cell>
          <cell r="G183">
            <v>-1572.23</v>
          </cell>
          <cell r="H183">
            <v>-3005.21</v>
          </cell>
          <cell r="I183">
            <v>-818.26</v>
          </cell>
        </row>
        <row r="184">
          <cell r="A184">
            <v>23777</v>
          </cell>
          <cell r="B184" t="str">
            <v>SITHE___STERLING</v>
          </cell>
          <cell r="C184">
            <v>-281.86</v>
          </cell>
          <cell r="D184">
            <v>-46.08</v>
          </cell>
          <cell r="E184">
            <v>-38.13</v>
          </cell>
          <cell r="F184">
            <v>-86.76</v>
          </cell>
          <cell r="G184">
            <v>-48.88</v>
          </cell>
          <cell r="H184">
            <v>-51.41</v>
          </cell>
          <cell r="I184">
            <v>-10.6</v>
          </cell>
        </row>
        <row r="185">
          <cell r="A185">
            <v>23778</v>
          </cell>
          <cell r="B185" t="str">
            <v>GLEN PARK____</v>
          </cell>
          <cell r="C185">
            <v>-367.71</v>
          </cell>
          <cell r="D185">
            <v>-78.75</v>
          </cell>
          <cell r="E185">
            <v>-52.79</v>
          </cell>
          <cell r="F185">
            <v>-104.58</v>
          </cell>
          <cell r="G185">
            <v>-63.22</v>
          </cell>
          <cell r="H185">
            <v>-65.15</v>
          </cell>
          <cell r="I185">
            <v>-3.22</v>
          </cell>
        </row>
        <row r="186">
          <cell r="A186">
            <v>23779</v>
          </cell>
          <cell r="B186" t="str">
            <v>BETHLEHEM___STEEL</v>
          </cell>
          <cell r="C186">
            <v>-1582.29</v>
          </cell>
          <cell r="D186">
            <v>-360.04</v>
          </cell>
          <cell r="E186">
            <v>-126.57</v>
          </cell>
          <cell r="F186">
            <v>-436.12</v>
          </cell>
          <cell r="G186">
            <v>-255.23</v>
          </cell>
          <cell r="H186">
            <v>-324.92</v>
          </cell>
          <cell r="I186">
            <v>-79.41</v>
          </cell>
        </row>
        <row r="187">
          <cell r="A187">
            <v>23780</v>
          </cell>
          <cell r="B187" t="str">
            <v>FORT_DRUM_COGEN</v>
          </cell>
          <cell r="C187">
            <v>-303.4</v>
          </cell>
          <cell r="D187">
            <v>-58.39</v>
          </cell>
          <cell r="E187">
            <v>-47.42</v>
          </cell>
          <cell r="F187">
            <v>-89.9</v>
          </cell>
          <cell r="G187">
            <v>-53.71</v>
          </cell>
          <cell r="H187">
            <v>-54.2</v>
          </cell>
          <cell r="I187">
            <v>0.219999999999999</v>
          </cell>
        </row>
        <row r="188">
          <cell r="A188">
            <v>23781</v>
          </cell>
          <cell r="B188" t="str">
            <v>INDECK___YERKES</v>
          </cell>
          <cell r="C188">
            <v>-1468.47</v>
          </cell>
          <cell r="D188">
            <v>-332.27</v>
          </cell>
          <cell r="E188">
            <v>-123.47</v>
          </cell>
          <cell r="F188">
            <v>-403.63</v>
          </cell>
          <cell r="G188">
            <v>-236.79</v>
          </cell>
          <cell r="H188">
            <v>-298.97</v>
          </cell>
          <cell r="I188">
            <v>-73.34</v>
          </cell>
        </row>
        <row r="189">
          <cell r="A189">
            <v>23783</v>
          </cell>
          <cell r="B189" t="str">
            <v>INDECK___OSWEGO</v>
          </cell>
          <cell r="C189">
            <v>-732.05</v>
          </cell>
          <cell r="D189">
            <v>-162.24</v>
          </cell>
          <cell r="E189">
            <v>-85.11</v>
          </cell>
          <cell r="F189">
            <v>-196.27</v>
          </cell>
          <cell r="G189">
            <v>-126.38</v>
          </cell>
          <cell r="H189">
            <v>-134.66</v>
          </cell>
          <cell r="I189">
            <v>-27.39</v>
          </cell>
        </row>
        <row r="190">
          <cell r="A190">
            <v>23786</v>
          </cell>
          <cell r="B190" t="str">
            <v>LINDEN COGEN____</v>
          </cell>
          <cell r="C190">
            <v>-20435.64</v>
          </cell>
          <cell r="D190">
            <v>-2363.07</v>
          </cell>
          <cell r="E190">
            <v>-1574.04</v>
          </cell>
          <cell r="F190">
            <v>-3731.02</v>
          </cell>
          <cell r="G190">
            <v>-2240.28</v>
          </cell>
          <cell r="H190">
            <v>-5290.03</v>
          </cell>
          <cell r="I190">
            <v>-5237.2</v>
          </cell>
        </row>
        <row r="191">
          <cell r="A191">
            <v>23790</v>
          </cell>
          <cell r="B191" t="str">
            <v>BINGHAMTON___COGEN</v>
          </cell>
          <cell r="C191">
            <v>-3157.5</v>
          </cell>
          <cell r="D191">
            <v>-744.87</v>
          </cell>
          <cell r="E191">
            <v>-177.51</v>
          </cell>
          <cell r="F191">
            <v>-890.59</v>
          </cell>
          <cell r="G191">
            <v>-518.41</v>
          </cell>
          <cell r="H191">
            <v>-657.71</v>
          </cell>
          <cell r="I191">
            <v>-168.41</v>
          </cell>
        </row>
        <row r="192">
          <cell r="A192">
            <v>23791</v>
          </cell>
          <cell r="B192" t="str">
            <v>NEG WEST_LEA_LOCKPORT</v>
          </cell>
          <cell r="C192">
            <v>-1417.57</v>
          </cell>
          <cell r="D192">
            <v>-320.7</v>
          </cell>
          <cell r="E192">
            <v>-121.86</v>
          </cell>
          <cell r="F192">
            <v>-389.48</v>
          </cell>
          <cell r="G192">
            <v>-228.09</v>
          </cell>
          <cell r="H192">
            <v>-287.14</v>
          </cell>
          <cell r="I192">
            <v>-70.3</v>
          </cell>
        </row>
        <row r="193">
          <cell r="A193">
            <v>23792</v>
          </cell>
          <cell r="B193" t="str">
            <v>NEG NORTH_KES_CHATEGAY</v>
          </cell>
          <cell r="C193">
            <v>447.43</v>
          </cell>
          <cell r="D193">
            <v>123.78</v>
          </cell>
          <cell r="E193">
            <v>23.29</v>
          </cell>
          <cell r="F193">
            <v>89.89</v>
          </cell>
          <cell r="G193">
            <v>60.15</v>
          </cell>
          <cell r="H193">
            <v>70.11</v>
          </cell>
          <cell r="I193">
            <v>80.21</v>
          </cell>
        </row>
        <row r="194">
          <cell r="A194">
            <v>23793</v>
          </cell>
          <cell r="B194" t="str">
            <v>NEG NORTH_FLCN_SEA</v>
          </cell>
          <cell r="C194">
            <v>635.84</v>
          </cell>
          <cell r="D194">
            <v>180.36</v>
          </cell>
          <cell r="E194">
            <v>35.17</v>
          </cell>
          <cell r="F194">
            <v>135.9</v>
          </cell>
          <cell r="G194">
            <v>91.74</v>
          </cell>
          <cell r="H194">
            <v>105.87</v>
          </cell>
          <cell r="I194">
            <v>86.8</v>
          </cell>
        </row>
        <row r="195">
          <cell r="A195">
            <v>23794</v>
          </cell>
          <cell r="B195" t="str">
            <v>NYPA___HOLTSVILL</v>
          </cell>
          <cell r="C195">
            <v>-37371.62</v>
          </cell>
          <cell r="D195">
            <v>-2301.92</v>
          </cell>
          <cell r="E195">
            <v>-864.04</v>
          </cell>
          <cell r="F195">
            <v>-18269.59</v>
          </cell>
          <cell r="G195">
            <v>-5125.26</v>
          </cell>
          <cell r="H195">
            <v>-5235.41</v>
          </cell>
          <cell r="I195">
            <v>-5575.4</v>
          </cell>
        </row>
        <row r="196">
          <cell r="A196">
            <v>23796</v>
          </cell>
          <cell r="B196" t="str">
            <v>RENSSELAER___COGEN</v>
          </cell>
          <cell r="C196">
            <v>-12223.71</v>
          </cell>
          <cell r="D196">
            <v>-2900.96</v>
          </cell>
          <cell r="E196">
            <v>-763.55</v>
          </cell>
          <cell r="F196">
            <v>-3118.12</v>
          </cell>
          <cell r="G196">
            <v>-1992.3</v>
          </cell>
          <cell r="H196">
            <v>-2703.71</v>
          </cell>
          <cell r="I196">
            <v>-745.07</v>
          </cell>
        </row>
        <row r="197">
          <cell r="A197">
            <v>23797</v>
          </cell>
          <cell r="B197" t="str">
            <v>SENECA___ENERGY</v>
          </cell>
          <cell r="C197">
            <v>-1234.42</v>
          </cell>
          <cell r="D197">
            <v>-280.71</v>
          </cell>
          <cell r="E197">
            <v>-113.91</v>
          </cell>
          <cell r="F197">
            <v>-336.07</v>
          </cell>
          <cell r="G197">
            <v>-197.85</v>
          </cell>
          <cell r="H197">
            <v>-247.03</v>
          </cell>
          <cell r="I197">
            <v>-58.85</v>
          </cell>
        </row>
        <row r="198">
          <cell r="A198">
            <v>23798</v>
          </cell>
          <cell r="B198" t="str">
            <v>ADK RESOURCE___RCVRY</v>
          </cell>
          <cell r="C198">
            <v>-12763.08</v>
          </cell>
          <cell r="D198">
            <v>-3031.39</v>
          </cell>
          <cell r="E198">
            <v>-790.57</v>
          </cell>
          <cell r="F198">
            <v>-3235.61</v>
          </cell>
          <cell r="G198">
            <v>-2078.52</v>
          </cell>
          <cell r="H198">
            <v>-2822.09</v>
          </cell>
          <cell r="I198">
            <v>-804.9</v>
          </cell>
        </row>
        <row r="199">
          <cell r="A199">
            <v>23799</v>
          </cell>
          <cell r="B199" t="str">
            <v>SELKIRK___II</v>
          </cell>
          <cell r="C199">
            <v>-12111.32</v>
          </cell>
          <cell r="D199">
            <v>-2881.19</v>
          </cell>
          <cell r="E199">
            <v>-759.75</v>
          </cell>
          <cell r="F199">
            <v>-3100.88</v>
          </cell>
          <cell r="G199">
            <v>-1977.43</v>
          </cell>
          <cell r="H199">
            <v>-2667.78</v>
          </cell>
          <cell r="I199">
            <v>-724.29</v>
          </cell>
        </row>
        <row r="200">
          <cell r="A200">
            <v>23800</v>
          </cell>
          <cell r="B200" t="str">
            <v>SITHE___INDEPEND</v>
          </cell>
          <cell r="C200">
            <v>-181.12</v>
          </cell>
          <cell r="D200">
            <v>-141.23</v>
          </cell>
          <cell r="E200">
            <v>323.35</v>
          </cell>
          <cell r="F200">
            <v>-166.51</v>
          </cell>
          <cell r="G200">
            <v>-57.26</v>
          </cell>
          <cell r="H200">
            <v>-115.69</v>
          </cell>
          <cell r="I200">
            <v>-23.78</v>
          </cell>
        </row>
        <row r="201">
          <cell r="A201">
            <v>23801</v>
          </cell>
          <cell r="B201" t="str">
            <v>SELKIRK___l</v>
          </cell>
          <cell r="C201">
            <v>-12075.42</v>
          </cell>
          <cell r="D201">
            <v>-2873.53</v>
          </cell>
          <cell r="E201">
            <v>-758.25</v>
          </cell>
          <cell r="F201">
            <v>-3093.72</v>
          </cell>
          <cell r="G201">
            <v>-1971.92</v>
          </cell>
          <cell r="H201">
            <v>-2661.62</v>
          </cell>
          <cell r="I201">
            <v>-716.38</v>
          </cell>
        </row>
        <row r="202">
          <cell r="A202">
            <v>23802</v>
          </cell>
          <cell r="B202" t="str">
            <v>INDECK___CORINTH</v>
          </cell>
          <cell r="C202">
            <v>-12867.06</v>
          </cell>
          <cell r="D202">
            <v>-3065.52</v>
          </cell>
          <cell r="E202">
            <v>-794.43</v>
          </cell>
          <cell r="F202">
            <v>-3261.04</v>
          </cell>
          <cell r="G202">
            <v>-2096.48</v>
          </cell>
          <cell r="H202">
            <v>-2839.99</v>
          </cell>
          <cell r="I202">
            <v>-809.6</v>
          </cell>
        </row>
        <row r="203">
          <cell r="A203">
            <v>23803</v>
          </cell>
          <cell r="B203" t="str">
            <v>BURROWS___LYONSDAL</v>
          </cell>
          <cell r="C203">
            <v>-32.42</v>
          </cell>
          <cell r="D203">
            <v>0</v>
          </cell>
          <cell r="E203">
            <v>-16.64</v>
          </cell>
          <cell r="F203">
            <v>-12.18</v>
          </cell>
          <cell r="G203">
            <v>-2.31</v>
          </cell>
          <cell r="H203">
            <v>-4.36</v>
          </cell>
          <cell r="I203">
            <v>3.07</v>
          </cell>
        </row>
        <row r="204">
          <cell r="A204">
            <v>23804</v>
          </cell>
          <cell r="B204" t="str">
            <v>IP___TICONDEROGA</v>
          </cell>
          <cell r="C204">
            <v>-12695.84</v>
          </cell>
          <cell r="D204">
            <v>-2993.2</v>
          </cell>
          <cell r="E204">
            <v>-787.35</v>
          </cell>
          <cell r="F204">
            <v>-3192.72</v>
          </cell>
          <cell r="G204">
            <v>-2059.9</v>
          </cell>
          <cell r="H204">
            <v>-2834.77</v>
          </cell>
          <cell r="I204">
            <v>-827.9</v>
          </cell>
        </row>
        <row r="205">
          <cell r="A205">
            <v>23805</v>
          </cell>
          <cell r="B205" t="str">
            <v>WATERTOWN___HYD</v>
          </cell>
          <cell r="C205">
            <v>-319.14</v>
          </cell>
          <cell r="D205">
            <v>-66.66</v>
          </cell>
          <cell r="E205">
            <v>-48.32</v>
          </cell>
          <cell r="F205">
            <v>-92.29</v>
          </cell>
          <cell r="G205">
            <v>-55.31</v>
          </cell>
          <cell r="H205">
            <v>-56.19</v>
          </cell>
          <cell r="I205">
            <v>-0.370000000000001</v>
          </cell>
        </row>
        <row r="206">
          <cell r="A206">
            <v>23807</v>
          </cell>
          <cell r="B206" t="str">
            <v>DOGLEVILLE___HYD</v>
          </cell>
          <cell r="C206">
            <v>208.57</v>
          </cell>
          <cell r="D206">
            <v>61.43</v>
          </cell>
          <cell r="E206">
            <v>12.08</v>
          </cell>
          <cell r="F206">
            <v>44.27</v>
          </cell>
          <cell r="G206">
            <v>38.05</v>
          </cell>
          <cell r="H206">
            <v>44.03</v>
          </cell>
          <cell r="I206">
            <v>8.71</v>
          </cell>
        </row>
        <row r="207">
          <cell r="A207">
            <v>23808</v>
          </cell>
          <cell r="B207" t="str">
            <v>GENERAL___MILLS</v>
          </cell>
          <cell r="C207">
            <v>-1582.29</v>
          </cell>
          <cell r="D207">
            <v>-360.04</v>
          </cell>
          <cell r="E207">
            <v>-126.57</v>
          </cell>
          <cell r="F207">
            <v>-436.12</v>
          </cell>
          <cell r="G207">
            <v>-255.23</v>
          </cell>
          <cell r="H207">
            <v>-324.92</v>
          </cell>
          <cell r="I207">
            <v>-79.41</v>
          </cell>
        </row>
        <row r="208">
          <cell r="A208">
            <v>23809</v>
          </cell>
          <cell r="B208" t="str">
            <v>US___GYPSUM</v>
          </cell>
          <cell r="C208">
            <v>-1371.66</v>
          </cell>
          <cell r="D208">
            <v>-308.25</v>
          </cell>
          <cell r="E208">
            <v>-122.72</v>
          </cell>
          <cell r="F208">
            <v>-375.38</v>
          </cell>
          <cell r="G208">
            <v>-220.53</v>
          </cell>
          <cell r="H208">
            <v>-277.29</v>
          </cell>
          <cell r="I208">
            <v>-67.49</v>
          </cell>
        </row>
        <row r="209">
          <cell r="A209">
            <v>23810</v>
          </cell>
          <cell r="B209" t="str">
            <v>HUDSON AVE_GT_3</v>
          </cell>
          <cell r="C209">
            <v>-19878.6</v>
          </cell>
          <cell r="D209">
            <v>-2363.07</v>
          </cell>
          <cell r="E209">
            <v>-1574.04</v>
          </cell>
          <cell r="F209">
            <v>-3731.02</v>
          </cell>
          <cell r="G209">
            <v>-2244.96</v>
          </cell>
          <cell r="H209">
            <v>-5290.03</v>
          </cell>
          <cell r="I209">
            <v>-4675.48</v>
          </cell>
        </row>
        <row r="210">
          <cell r="A210">
            <v>23811</v>
          </cell>
          <cell r="B210" t="str">
            <v>NEG WEST___LANCASTR</v>
          </cell>
          <cell r="C210">
            <v>-1715.09</v>
          </cell>
          <cell r="D210">
            <v>-391.47</v>
          </cell>
          <cell r="E210">
            <v>-130.74</v>
          </cell>
          <cell r="F210">
            <v>-474.9</v>
          </cell>
          <cell r="G210">
            <v>-277.87</v>
          </cell>
          <cell r="H210">
            <v>-352.89</v>
          </cell>
          <cell r="I210">
            <v>-87.22</v>
          </cell>
        </row>
        <row r="211">
          <cell r="A211">
            <v>23856</v>
          </cell>
          <cell r="B211" t="str">
            <v>FIBERTEK___ENERGY</v>
          </cell>
          <cell r="C211">
            <v>-951.01</v>
          </cell>
          <cell r="D211">
            <v>-215.08</v>
          </cell>
          <cell r="E211">
            <v>-100.5</v>
          </cell>
          <cell r="F211">
            <v>-258.61</v>
          </cell>
          <cell r="G211">
            <v>-156.07</v>
          </cell>
          <cell r="H211">
            <v>-177.56</v>
          </cell>
          <cell r="I211">
            <v>-43.19</v>
          </cell>
        </row>
        <row r="212">
          <cell r="A212">
            <v>23857</v>
          </cell>
          <cell r="B212" t="str">
            <v>CARTHAGE___PAPER</v>
          </cell>
          <cell r="C212">
            <v>-249.57</v>
          </cell>
          <cell r="D212">
            <v>-37.71</v>
          </cell>
          <cell r="E212">
            <v>-43.61</v>
          </cell>
          <cell r="F212">
            <v>-77.47</v>
          </cell>
          <cell r="G212">
            <v>-46.02</v>
          </cell>
          <cell r="H212">
            <v>-47.41</v>
          </cell>
          <cell r="I212">
            <v>2.65</v>
          </cell>
        </row>
        <row r="213">
          <cell r="A213">
            <v>23858</v>
          </cell>
          <cell r="B213" t="str">
            <v>NSINS_S._GLNS_FALLS</v>
          </cell>
          <cell r="C213">
            <v>-12802.58</v>
          </cell>
          <cell r="D213">
            <v>-3045.84</v>
          </cell>
          <cell r="E213">
            <v>-791.84</v>
          </cell>
          <cell r="F213">
            <v>-3244.84</v>
          </cell>
          <cell r="G213">
            <v>-2085.41</v>
          </cell>
          <cell r="H213">
            <v>-2828.24</v>
          </cell>
          <cell r="I213">
            <v>-806.41</v>
          </cell>
        </row>
        <row r="214">
          <cell r="A214">
            <v>23895</v>
          </cell>
          <cell r="B214" t="str">
            <v>CH_RES_NIAGARA</v>
          </cell>
          <cell r="C214">
            <v>-1423.21</v>
          </cell>
          <cell r="D214">
            <v>-321.7</v>
          </cell>
          <cell r="E214">
            <v>-122.09</v>
          </cell>
          <cell r="F214">
            <v>-391.41</v>
          </cell>
          <cell r="G214">
            <v>-229.06</v>
          </cell>
          <cell r="H214">
            <v>-288.66</v>
          </cell>
          <cell r="I214">
            <v>-70.29</v>
          </cell>
        </row>
        <row r="215">
          <cell r="A215">
            <v>23900</v>
          </cell>
          <cell r="B215" t="str">
            <v>FORT ORANGE____</v>
          </cell>
          <cell r="C215">
            <v>-12106.82</v>
          </cell>
          <cell r="D215">
            <v>-2860.55</v>
          </cell>
          <cell r="E215">
            <v>-758.43</v>
          </cell>
          <cell r="F215">
            <v>-3079.18</v>
          </cell>
          <cell r="G215">
            <v>-1965.07</v>
          </cell>
          <cell r="H215">
            <v>-2699.95</v>
          </cell>
          <cell r="I215">
            <v>-743.64</v>
          </cell>
        </row>
        <row r="216">
          <cell r="A216">
            <v>23901</v>
          </cell>
          <cell r="B216" t="str">
            <v>NEPA___ENERGY</v>
          </cell>
          <cell r="C216">
            <v>-1936.35</v>
          </cell>
          <cell r="D216">
            <v>-444.21</v>
          </cell>
          <cell r="E216">
            <v>-137.67</v>
          </cell>
          <cell r="F216">
            <v>-539.97</v>
          </cell>
          <cell r="G216">
            <v>-315.42</v>
          </cell>
          <cell r="H216">
            <v>-399.54</v>
          </cell>
          <cell r="I216">
            <v>-99.54</v>
          </cell>
        </row>
        <row r="217">
          <cell r="A217">
            <v>23902</v>
          </cell>
          <cell r="B217" t="str">
            <v>SITHE___MASSENA</v>
          </cell>
          <cell r="C217">
            <v>266.07</v>
          </cell>
          <cell r="D217">
            <v>70.49</v>
          </cell>
          <cell r="E217">
            <v>12.52</v>
          </cell>
          <cell r="F217">
            <v>41.55</v>
          </cell>
          <cell r="G217">
            <v>36.05</v>
          </cell>
          <cell r="H217">
            <v>33.11</v>
          </cell>
          <cell r="I217">
            <v>72.35</v>
          </cell>
        </row>
        <row r="218">
          <cell r="A218">
            <v>23903</v>
          </cell>
          <cell r="B218" t="str">
            <v>AMERICAN___BRASS</v>
          </cell>
          <cell r="C218">
            <v>-1468.47</v>
          </cell>
          <cell r="D218">
            <v>-332.27</v>
          </cell>
          <cell r="E218">
            <v>-123.47</v>
          </cell>
          <cell r="F218">
            <v>-403.63</v>
          </cell>
          <cell r="G218">
            <v>-236.79</v>
          </cell>
          <cell r="H218">
            <v>-298.97</v>
          </cell>
          <cell r="I218">
            <v>-73.34</v>
          </cell>
        </row>
        <row r="219">
          <cell r="A219">
            <v>23913</v>
          </cell>
          <cell r="B219" t="str">
            <v>NEG NORTH___LWR_SARANAC</v>
          </cell>
          <cell r="C219">
            <v>608.69</v>
          </cell>
          <cell r="D219">
            <v>172.75</v>
          </cell>
          <cell r="E219">
            <v>33.42</v>
          </cell>
          <cell r="F219">
            <v>128.91</v>
          </cell>
          <cell r="G219">
            <v>87.35</v>
          </cell>
          <cell r="H219">
            <v>100.29</v>
          </cell>
          <cell r="I219">
            <v>85.97</v>
          </cell>
        </row>
        <row r="220">
          <cell r="A220">
            <v>23914</v>
          </cell>
          <cell r="B220" t="str">
            <v>RUSSELL___STATION</v>
          </cell>
          <cell r="C220">
            <v>-1167</v>
          </cell>
          <cell r="D220">
            <v>-261.13</v>
          </cell>
          <cell r="E220">
            <v>-116.18</v>
          </cell>
          <cell r="F220">
            <v>-314.82</v>
          </cell>
          <cell r="G220">
            <v>-184.68</v>
          </cell>
          <cell r="H220">
            <v>-234.4</v>
          </cell>
          <cell r="I220">
            <v>-55.79</v>
          </cell>
        </row>
        <row r="221">
          <cell r="A221">
            <v>23915</v>
          </cell>
          <cell r="B221" t="str">
            <v>NEG NORTH___ALICE_FALLS</v>
          </cell>
          <cell r="C221">
            <v>608.24</v>
          </cell>
          <cell r="D221">
            <v>172.72</v>
          </cell>
          <cell r="E221">
            <v>33.42</v>
          </cell>
          <cell r="F221">
            <v>128.73</v>
          </cell>
          <cell r="G221">
            <v>87.35</v>
          </cell>
          <cell r="H221">
            <v>100.23</v>
          </cell>
          <cell r="I221">
            <v>85.79</v>
          </cell>
        </row>
        <row r="222">
          <cell r="A222">
            <v>23982</v>
          </cell>
          <cell r="B222" t="str">
            <v>INDECK___OLEAN</v>
          </cell>
          <cell r="C222">
            <v>-1676.57</v>
          </cell>
          <cell r="D222">
            <v>-382.82</v>
          </cell>
          <cell r="E222">
            <v>-129.22</v>
          </cell>
          <cell r="F222">
            <v>-466.97</v>
          </cell>
          <cell r="G222">
            <v>-269.97</v>
          </cell>
          <cell r="H222">
            <v>-343.35</v>
          </cell>
          <cell r="I222">
            <v>-84.24</v>
          </cell>
        </row>
        <row r="223">
          <cell r="A223">
            <v>23983</v>
          </cell>
          <cell r="B223" t="str">
            <v>CH_RES_BVR_FALLS</v>
          </cell>
          <cell r="C223">
            <v>624.47</v>
          </cell>
          <cell r="D223">
            <v>152.63</v>
          </cell>
          <cell r="E223">
            <v>27.11</v>
          </cell>
          <cell r="F223">
            <v>122.69</v>
          </cell>
          <cell r="G223">
            <v>83.23</v>
          </cell>
          <cell r="H223">
            <v>104.31</v>
          </cell>
          <cell r="I223">
            <v>134.5</v>
          </cell>
        </row>
        <row r="224">
          <cell r="A224">
            <v>23985</v>
          </cell>
          <cell r="B224" t="str">
            <v>CH_RES_SYRACUSE</v>
          </cell>
          <cell r="C224">
            <v>-951.01</v>
          </cell>
          <cell r="D224">
            <v>-215.08</v>
          </cell>
          <cell r="E224">
            <v>-100.5</v>
          </cell>
          <cell r="F224">
            <v>-258.61</v>
          </cell>
          <cell r="G224">
            <v>-156.07</v>
          </cell>
          <cell r="H224">
            <v>-177.56</v>
          </cell>
          <cell r="I224">
            <v>-43.19</v>
          </cell>
        </row>
        <row r="225">
          <cell r="A225">
            <v>23986</v>
          </cell>
          <cell r="B225" t="str">
            <v>ONONDAGA___COGEN</v>
          </cell>
          <cell r="C225">
            <v>-951.01</v>
          </cell>
          <cell r="D225">
            <v>-215.08</v>
          </cell>
          <cell r="E225">
            <v>-100.5</v>
          </cell>
          <cell r="F225">
            <v>-258.61</v>
          </cell>
          <cell r="G225">
            <v>-156.07</v>
          </cell>
          <cell r="H225">
            <v>-177.56</v>
          </cell>
          <cell r="I225">
            <v>-43.19</v>
          </cell>
        </row>
        <row r="226">
          <cell r="A226">
            <v>23987</v>
          </cell>
          <cell r="B226" t="str">
            <v>ONONDAGA_REF_OCCRA</v>
          </cell>
          <cell r="C226">
            <v>-914.49</v>
          </cell>
          <cell r="D226">
            <v>-206.45</v>
          </cell>
          <cell r="E226">
            <v>-98.1</v>
          </cell>
          <cell r="F226">
            <v>-248.83</v>
          </cell>
          <cell r="G226">
            <v>-149.11</v>
          </cell>
          <cell r="H226">
            <v>-170.89</v>
          </cell>
          <cell r="I226">
            <v>-41.11</v>
          </cell>
        </row>
        <row r="227">
          <cell r="A227">
            <v>23988</v>
          </cell>
          <cell r="B227" t="str">
            <v>IP CORINTH___1</v>
          </cell>
          <cell r="C227">
            <v>-12867.06</v>
          </cell>
          <cell r="D227">
            <v>-3065.52</v>
          </cell>
          <cell r="E227">
            <v>-794.43</v>
          </cell>
          <cell r="F227">
            <v>-3261.04</v>
          </cell>
          <cell r="G227">
            <v>-2096.48</v>
          </cell>
          <cell r="H227">
            <v>-2839.99</v>
          </cell>
          <cell r="I227">
            <v>-809.6</v>
          </cell>
        </row>
        <row r="228">
          <cell r="A228">
            <v>23990</v>
          </cell>
          <cell r="B228" t="str">
            <v>PROJECT___ORANGE</v>
          </cell>
          <cell r="C228">
            <v>-804.24</v>
          </cell>
          <cell r="D228">
            <v>-182</v>
          </cell>
          <cell r="E228">
            <v>-91.11</v>
          </cell>
          <cell r="F228">
            <v>-218.77</v>
          </cell>
          <cell r="G228">
            <v>-131.63</v>
          </cell>
          <cell r="H228">
            <v>-150.68</v>
          </cell>
          <cell r="I228">
            <v>-30.05</v>
          </cell>
        </row>
        <row r="229">
          <cell r="A229">
            <v>24000</v>
          </cell>
          <cell r="B229" t="str">
            <v>PLEASANTVLY___LBMP</v>
          </cell>
          <cell r="C229">
            <v>-10863.2</v>
          </cell>
          <cell r="D229">
            <v>-2356.49</v>
          </cell>
          <cell r="E229">
            <v>-736.25</v>
          </cell>
          <cell r="F229">
            <v>-2585.44</v>
          </cell>
          <cell r="G229">
            <v>-1615.26</v>
          </cell>
          <cell r="H229">
            <v>-2815.87</v>
          </cell>
          <cell r="I229">
            <v>-753.89</v>
          </cell>
        </row>
        <row r="230">
          <cell r="A230">
            <v>24008</v>
          </cell>
          <cell r="B230" t="str">
            <v>NYISO_LBMP_REFERENCE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24010</v>
          </cell>
          <cell r="B231" t="str">
            <v>AMERICAN_REF_FUEL</v>
          </cell>
          <cell r="C231">
            <v>-1450.44</v>
          </cell>
          <cell r="D231">
            <v>-328.5</v>
          </cell>
          <cell r="E231">
            <v>-123.05</v>
          </cell>
          <cell r="F231">
            <v>-398.97</v>
          </cell>
          <cell r="G231">
            <v>-233.38</v>
          </cell>
          <cell r="H231">
            <v>-294.02</v>
          </cell>
          <cell r="I231">
            <v>-72.52</v>
          </cell>
        </row>
        <row r="232">
          <cell r="A232">
            <v>24011</v>
          </cell>
          <cell r="B232" t="str">
            <v>ADK HUDSON___FALLS</v>
          </cell>
          <cell r="C232">
            <v>-12764.98</v>
          </cell>
          <cell r="D232">
            <v>-3033.29</v>
          </cell>
          <cell r="E232">
            <v>-790.57</v>
          </cell>
          <cell r="F232">
            <v>-3235.61</v>
          </cell>
          <cell r="G232">
            <v>-2078.52</v>
          </cell>
          <cell r="H232">
            <v>-2822.09</v>
          </cell>
          <cell r="I232">
            <v>-804.9</v>
          </cell>
        </row>
        <row r="233">
          <cell r="A233">
            <v>24013</v>
          </cell>
          <cell r="B233" t="str">
            <v>LITTLE FALLS___HYD</v>
          </cell>
          <cell r="C233">
            <v>208.57</v>
          </cell>
          <cell r="D233">
            <v>61.43</v>
          </cell>
          <cell r="E233">
            <v>12.08</v>
          </cell>
          <cell r="F233">
            <v>44.27</v>
          </cell>
          <cell r="G233">
            <v>38.05</v>
          </cell>
          <cell r="H233">
            <v>44.03</v>
          </cell>
          <cell r="I233">
            <v>8.71</v>
          </cell>
        </row>
        <row r="234">
          <cell r="A234">
            <v>24014</v>
          </cell>
          <cell r="B234" t="str">
            <v>LONG_LAKE_PHOENIX</v>
          </cell>
          <cell r="C234">
            <v>-760.43</v>
          </cell>
          <cell r="D234">
            <v>-170.79</v>
          </cell>
          <cell r="E234">
            <v>-89.73</v>
          </cell>
          <cell r="F234">
            <v>-203.05</v>
          </cell>
          <cell r="G234">
            <v>-128.13</v>
          </cell>
          <cell r="H234">
            <v>-140.3</v>
          </cell>
          <cell r="I234">
            <v>-28.43</v>
          </cell>
        </row>
        <row r="235">
          <cell r="A235">
            <v>24015</v>
          </cell>
          <cell r="B235" t="str">
            <v>MEDINA___POWER</v>
          </cell>
          <cell r="C235">
            <v>-1628.51</v>
          </cell>
          <cell r="D235">
            <v>-371.57</v>
          </cell>
          <cell r="E235">
            <v>-127.87</v>
          </cell>
          <cell r="F235">
            <v>-452.34</v>
          </cell>
          <cell r="G235">
            <v>-263.23</v>
          </cell>
          <cell r="H235">
            <v>-331.47</v>
          </cell>
          <cell r="I235">
            <v>-82.03</v>
          </cell>
        </row>
        <row r="236">
          <cell r="A236">
            <v>24016</v>
          </cell>
          <cell r="B236" t="str">
            <v>HARZA MOOSE___RIVER</v>
          </cell>
          <cell r="C236">
            <v>-32.42</v>
          </cell>
          <cell r="D236">
            <v>0</v>
          </cell>
          <cell r="E236">
            <v>-16.64</v>
          </cell>
          <cell r="F236">
            <v>-12.18</v>
          </cell>
          <cell r="G236">
            <v>-2.31</v>
          </cell>
          <cell r="H236">
            <v>-4.36</v>
          </cell>
          <cell r="I236">
            <v>3.07</v>
          </cell>
        </row>
        <row r="237">
          <cell r="A237">
            <v>24017</v>
          </cell>
          <cell r="B237" t="str">
            <v>SYRACUSE___POWER</v>
          </cell>
          <cell r="C237">
            <v>-914.49</v>
          </cell>
          <cell r="D237">
            <v>-206.45</v>
          </cell>
          <cell r="E237">
            <v>-98.1</v>
          </cell>
          <cell r="F237">
            <v>-248.83</v>
          </cell>
          <cell r="G237">
            <v>-149.11</v>
          </cell>
          <cell r="H237">
            <v>-170.89</v>
          </cell>
          <cell r="I237">
            <v>-41.11</v>
          </cell>
        </row>
        <row r="238">
          <cell r="A238">
            <v>24018</v>
          </cell>
          <cell r="B238" t="str">
            <v>CRESCENT___HYD</v>
          </cell>
          <cell r="C238">
            <v>-12398.77</v>
          </cell>
          <cell r="D238">
            <v>-2940.32</v>
          </cell>
          <cell r="E238">
            <v>-774.37</v>
          </cell>
          <cell r="F238">
            <v>-3155.52</v>
          </cell>
          <cell r="G238">
            <v>-2021.3</v>
          </cell>
          <cell r="H238">
            <v>-2736</v>
          </cell>
          <cell r="I238">
            <v>-771.26</v>
          </cell>
        </row>
        <row r="239">
          <cell r="A239">
            <v>24019</v>
          </cell>
          <cell r="B239" t="str">
            <v>INDIAN POINT_GT_3</v>
          </cell>
          <cell r="C239">
            <v>-9539.88999999999</v>
          </cell>
          <cell r="D239">
            <v>-2277.86</v>
          </cell>
          <cell r="E239">
            <v>-945.08</v>
          </cell>
          <cell r="F239">
            <v>-2497.33</v>
          </cell>
          <cell r="G239">
            <v>-1592.63</v>
          </cell>
          <cell r="H239">
            <v>-1793.61</v>
          </cell>
          <cell r="I239">
            <v>-433.38</v>
          </cell>
        </row>
        <row r="240">
          <cell r="A240">
            <v>24020</v>
          </cell>
          <cell r="B240" t="str">
            <v>VISCHER___FERRY HYD</v>
          </cell>
          <cell r="C240">
            <v>-12398.77</v>
          </cell>
          <cell r="D240">
            <v>-2940.32</v>
          </cell>
          <cell r="E240">
            <v>-774.37</v>
          </cell>
          <cell r="F240">
            <v>-3155.52</v>
          </cell>
          <cell r="G240">
            <v>-2021.3</v>
          </cell>
          <cell r="H240">
            <v>-2736</v>
          </cell>
          <cell r="I240">
            <v>-771.26</v>
          </cell>
        </row>
        <row r="241">
          <cell r="A241">
            <v>24021</v>
          </cell>
          <cell r="B241" t="str">
            <v>SITHE___OGDNSBRG</v>
          </cell>
          <cell r="C241">
            <v>197.26</v>
          </cell>
          <cell r="D241">
            <v>54.49</v>
          </cell>
          <cell r="E241">
            <v>3.33</v>
          </cell>
          <cell r="F241">
            <v>31.62</v>
          </cell>
          <cell r="G241">
            <v>25.82</v>
          </cell>
          <cell r="H241">
            <v>18.78</v>
          </cell>
          <cell r="I241">
            <v>63.22</v>
          </cell>
        </row>
        <row r="242">
          <cell r="A242">
            <v>24023</v>
          </cell>
          <cell r="B242" t="str">
            <v>PYRITES___HYD</v>
          </cell>
          <cell r="C242">
            <v>83.32</v>
          </cell>
          <cell r="D242">
            <v>39.76</v>
          </cell>
          <cell r="E242">
            <v>-3.54</v>
          </cell>
          <cell r="F242">
            <v>0.27</v>
          </cell>
          <cell r="G242">
            <v>-1.33</v>
          </cell>
          <cell r="H242">
            <v>-3.88</v>
          </cell>
          <cell r="I242">
            <v>52.04</v>
          </cell>
        </row>
        <row r="243">
          <cell r="A243">
            <v>24024</v>
          </cell>
          <cell r="B243" t="str">
            <v>SITHE___BATAVIA</v>
          </cell>
          <cell r="C243">
            <v>-1341.34</v>
          </cell>
          <cell r="D243">
            <v>-300.98</v>
          </cell>
          <cell r="E243">
            <v>-121.52</v>
          </cell>
          <cell r="F243">
            <v>-366.12</v>
          </cell>
          <cell r="G243">
            <v>-216.48</v>
          </cell>
          <cell r="H243">
            <v>-270.64</v>
          </cell>
          <cell r="I243">
            <v>-65.6</v>
          </cell>
        </row>
        <row r="244">
          <cell r="A244">
            <v>24026</v>
          </cell>
          <cell r="B244" t="str">
            <v>OXBOW____</v>
          </cell>
          <cell r="C244">
            <v>-1443.65</v>
          </cell>
          <cell r="D244">
            <v>-327.15</v>
          </cell>
          <cell r="E244">
            <v>-122.63</v>
          </cell>
          <cell r="F244">
            <v>-396.65</v>
          </cell>
          <cell r="G244">
            <v>-232.42</v>
          </cell>
          <cell r="H244">
            <v>-293.14</v>
          </cell>
          <cell r="I244">
            <v>-71.66</v>
          </cell>
        </row>
        <row r="245">
          <cell r="A245">
            <v>24028</v>
          </cell>
          <cell r="B245" t="str">
            <v>ADK S GLENS___FALLS</v>
          </cell>
          <cell r="C245">
            <v>-12764.98</v>
          </cell>
          <cell r="D245">
            <v>-3033.29</v>
          </cell>
          <cell r="E245">
            <v>-790.57</v>
          </cell>
          <cell r="F245">
            <v>-3235.61</v>
          </cell>
          <cell r="G245">
            <v>-2078.52</v>
          </cell>
          <cell r="H245">
            <v>-2822.09</v>
          </cell>
          <cell r="I245">
            <v>-804.9</v>
          </cell>
        </row>
        <row r="246">
          <cell r="A246">
            <v>24031</v>
          </cell>
          <cell r="B246" t="str">
            <v>HOLTSVIL 1-5___GRP1</v>
          </cell>
          <cell r="C246">
            <v>-37371.62</v>
          </cell>
          <cell r="D246">
            <v>-2301.92</v>
          </cell>
          <cell r="E246">
            <v>-864.04</v>
          </cell>
          <cell r="F246">
            <v>-18269.59</v>
          </cell>
          <cell r="G246">
            <v>-5125.26</v>
          </cell>
          <cell r="H246">
            <v>-5235.41</v>
          </cell>
          <cell r="I246">
            <v>-5575.4</v>
          </cell>
        </row>
        <row r="247">
          <cell r="A247">
            <v>24032</v>
          </cell>
          <cell r="B247" t="str">
            <v>HOLTSVIL6-10___GRP2</v>
          </cell>
          <cell r="C247">
            <v>-37429.15</v>
          </cell>
          <cell r="D247">
            <v>-2305.28</v>
          </cell>
          <cell r="E247">
            <v>-899.11</v>
          </cell>
          <cell r="F247">
            <v>-18289.81</v>
          </cell>
          <cell r="G247">
            <v>-5123.88</v>
          </cell>
          <cell r="H247">
            <v>-5235.59</v>
          </cell>
          <cell r="I247">
            <v>-5575.48</v>
          </cell>
        </row>
        <row r="248">
          <cell r="A248">
            <v>24033</v>
          </cell>
          <cell r="B248" t="str">
            <v>BARRETT 9-12___GRP3</v>
          </cell>
          <cell r="C248">
            <v>-52774.66</v>
          </cell>
          <cell r="D248">
            <v>-2980.22</v>
          </cell>
          <cell r="E248">
            <v>-8893.02</v>
          </cell>
          <cell r="F248">
            <v>-24660.92</v>
          </cell>
          <cell r="G248">
            <v>-5386.56</v>
          </cell>
          <cell r="H248">
            <v>-5242.84</v>
          </cell>
          <cell r="I248">
            <v>-5611.1</v>
          </cell>
        </row>
        <row r="249">
          <cell r="A249">
            <v>24034</v>
          </cell>
          <cell r="B249" t="str">
            <v>BARRETT 1-8___GRP4</v>
          </cell>
          <cell r="C249">
            <v>-52774.66</v>
          </cell>
          <cell r="D249">
            <v>-2980.22</v>
          </cell>
          <cell r="E249">
            <v>-8893.02</v>
          </cell>
          <cell r="F249">
            <v>-24660.92</v>
          </cell>
          <cell r="G249">
            <v>-5386.56</v>
          </cell>
          <cell r="H249">
            <v>-5242.84</v>
          </cell>
          <cell r="I249">
            <v>-5611.1</v>
          </cell>
        </row>
        <row r="250">
          <cell r="A250">
            <v>24038</v>
          </cell>
          <cell r="B250" t="str">
            <v>WADING RIVER_1-3_GRP5</v>
          </cell>
          <cell r="C250">
            <v>-37378.68</v>
          </cell>
          <cell r="D250">
            <v>-2302.94</v>
          </cell>
          <cell r="E250">
            <v>-868.08</v>
          </cell>
          <cell r="F250">
            <v>-18271.7</v>
          </cell>
          <cell r="G250">
            <v>-5125.14</v>
          </cell>
          <cell r="H250">
            <v>-5235.42</v>
          </cell>
          <cell r="I250">
            <v>-5575.4</v>
          </cell>
        </row>
        <row r="251">
          <cell r="A251">
            <v>24039</v>
          </cell>
          <cell r="B251" t="str">
            <v>GARDENVILLE___LBMP</v>
          </cell>
          <cell r="C251">
            <v>-1574.46</v>
          </cell>
          <cell r="D251">
            <v>-356.61</v>
          </cell>
          <cell r="E251">
            <v>-126.33</v>
          </cell>
          <cell r="F251">
            <v>-434.58</v>
          </cell>
          <cell r="G251">
            <v>-254.21</v>
          </cell>
          <cell r="H251">
            <v>-323.62</v>
          </cell>
          <cell r="I251">
            <v>-79.11</v>
          </cell>
        </row>
        <row r="252">
          <cell r="A252">
            <v>24041</v>
          </cell>
          <cell r="B252" t="str">
            <v>SENECA OSWGO___HYD</v>
          </cell>
          <cell r="C252">
            <v>-761.62</v>
          </cell>
          <cell r="D252">
            <v>-171.19</v>
          </cell>
          <cell r="E252">
            <v>-90.5</v>
          </cell>
          <cell r="F252">
            <v>-203.1</v>
          </cell>
          <cell r="G252">
            <v>-128</v>
          </cell>
          <cell r="H252">
            <v>-140.4</v>
          </cell>
          <cell r="I252">
            <v>-28.43</v>
          </cell>
        </row>
        <row r="253">
          <cell r="A253">
            <v>24042</v>
          </cell>
          <cell r="B253" t="str">
            <v>N SALMON___HYD</v>
          </cell>
          <cell r="C253">
            <v>370.27</v>
          </cell>
          <cell r="D253">
            <v>96.79</v>
          </cell>
          <cell r="E253">
            <v>19.1</v>
          </cell>
          <cell r="F253">
            <v>71.38</v>
          </cell>
          <cell r="G253">
            <v>48.78</v>
          </cell>
          <cell r="H253">
            <v>58.68</v>
          </cell>
          <cell r="I253">
            <v>75.54</v>
          </cell>
        </row>
        <row r="254">
          <cell r="A254">
            <v>24043</v>
          </cell>
          <cell r="B254" t="str">
            <v>S SALMON___HYD</v>
          </cell>
          <cell r="C254">
            <v>-643.84</v>
          </cell>
          <cell r="D254">
            <v>-143.89</v>
          </cell>
          <cell r="E254">
            <v>-79.16</v>
          </cell>
          <cell r="F254">
            <v>-174.44</v>
          </cell>
          <cell r="G254">
            <v>-108.33</v>
          </cell>
          <cell r="H254">
            <v>-118.01</v>
          </cell>
          <cell r="I254">
            <v>-20.01</v>
          </cell>
        </row>
        <row r="255">
          <cell r="A255">
            <v>24044</v>
          </cell>
          <cell r="B255" t="str">
            <v>OSWEGATCHIE___HYD</v>
          </cell>
          <cell r="C255">
            <v>9.75</v>
          </cell>
          <cell r="D255">
            <v>4.53</v>
          </cell>
          <cell r="E255">
            <v>-14.78</v>
          </cell>
          <cell r="F255">
            <v>0</v>
          </cell>
          <cell r="G255">
            <v>-2.57</v>
          </cell>
          <cell r="H255">
            <v>-4.84</v>
          </cell>
          <cell r="I255">
            <v>27.41</v>
          </cell>
        </row>
        <row r="256">
          <cell r="A256">
            <v>24046</v>
          </cell>
          <cell r="B256" t="str">
            <v>OAK ORCHARD___HYD</v>
          </cell>
          <cell r="C256">
            <v>-1180.22</v>
          </cell>
          <cell r="D256">
            <v>-264.77</v>
          </cell>
          <cell r="E256">
            <v>-116.04</v>
          </cell>
          <cell r="F256">
            <v>-318.36</v>
          </cell>
          <cell r="G256">
            <v>-186.91</v>
          </cell>
          <cell r="H256">
            <v>-237.69</v>
          </cell>
          <cell r="I256">
            <v>-56.45</v>
          </cell>
        </row>
        <row r="257">
          <cell r="A257">
            <v>24047</v>
          </cell>
          <cell r="B257" t="str">
            <v>BLACK RIVER___HYD</v>
          </cell>
          <cell r="C257">
            <v>-319.14</v>
          </cell>
          <cell r="D257">
            <v>-66.66</v>
          </cell>
          <cell r="E257">
            <v>-48.32</v>
          </cell>
          <cell r="F257">
            <v>-92.29</v>
          </cell>
          <cell r="G257">
            <v>-55.31</v>
          </cell>
          <cell r="H257">
            <v>-56.19</v>
          </cell>
          <cell r="I257">
            <v>-0.370000000000001</v>
          </cell>
        </row>
        <row r="258">
          <cell r="A258">
            <v>24048</v>
          </cell>
          <cell r="B258" t="str">
            <v>BEAVER RIVER___HYD</v>
          </cell>
          <cell r="C258">
            <v>-52.2</v>
          </cell>
          <cell r="D258">
            <v>-7.13</v>
          </cell>
          <cell r="E258">
            <v>-26.75</v>
          </cell>
          <cell r="F258">
            <v>-19.93</v>
          </cell>
          <cell r="G258">
            <v>-4.15</v>
          </cell>
          <cell r="H258">
            <v>-6.85</v>
          </cell>
          <cell r="I258">
            <v>12.61</v>
          </cell>
        </row>
        <row r="259">
          <cell r="A259">
            <v>24049</v>
          </cell>
          <cell r="B259" t="str">
            <v>WEST CANADA___HYD</v>
          </cell>
          <cell r="C259">
            <v>208.57</v>
          </cell>
          <cell r="D259">
            <v>61.43</v>
          </cell>
          <cell r="E259">
            <v>12.08</v>
          </cell>
          <cell r="F259">
            <v>44.27</v>
          </cell>
          <cell r="G259">
            <v>38.05</v>
          </cell>
          <cell r="H259">
            <v>44.03</v>
          </cell>
          <cell r="I259">
            <v>8.71</v>
          </cell>
        </row>
        <row r="260">
          <cell r="A260">
            <v>24050</v>
          </cell>
          <cell r="B260" t="str">
            <v>E_CANADA_MHWK_HY</v>
          </cell>
          <cell r="C260">
            <v>208.57</v>
          </cell>
          <cell r="D260">
            <v>61.43</v>
          </cell>
          <cell r="E260">
            <v>12.08</v>
          </cell>
          <cell r="F260">
            <v>44.27</v>
          </cell>
          <cell r="G260">
            <v>38.05</v>
          </cell>
          <cell r="H260">
            <v>44.03</v>
          </cell>
          <cell r="I260">
            <v>8.71</v>
          </cell>
        </row>
        <row r="261">
          <cell r="A261">
            <v>24051</v>
          </cell>
          <cell r="B261" t="str">
            <v>E_CANADA_CAP_HY</v>
          </cell>
          <cell r="C261">
            <v>-15335.22</v>
          </cell>
          <cell r="D261">
            <v>-3812.62</v>
          </cell>
          <cell r="E261">
            <v>-883.54</v>
          </cell>
          <cell r="F261">
            <v>-3926.58</v>
          </cell>
          <cell r="G261">
            <v>-2531.09</v>
          </cell>
          <cell r="H261">
            <v>-3252.33</v>
          </cell>
          <cell r="I261">
            <v>-929.06</v>
          </cell>
        </row>
        <row r="262">
          <cell r="A262">
            <v>24053</v>
          </cell>
          <cell r="B262" t="str">
            <v>NM_ST_REGIS___HYD</v>
          </cell>
          <cell r="C262">
            <v>197.44</v>
          </cell>
          <cell r="D262">
            <v>52.59</v>
          </cell>
          <cell r="E262">
            <v>-0.0100000000000007</v>
          </cell>
          <cell r="F262">
            <v>31.29</v>
          </cell>
          <cell r="G262">
            <v>23.48</v>
          </cell>
          <cell r="H262">
            <v>25.97</v>
          </cell>
          <cell r="I262">
            <v>64.12</v>
          </cell>
        </row>
        <row r="263">
          <cell r="A263">
            <v>24054</v>
          </cell>
          <cell r="B263" t="str">
            <v>FRANKLIN_FALL_HYD</v>
          </cell>
          <cell r="C263">
            <v>370.27</v>
          </cell>
          <cell r="D263">
            <v>96.79</v>
          </cell>
          <cell r="E263">
            <v>19.1</v>
          </cell>
          <cell r="F263">
            <v>71.38</v>
          </cell>
          <cell r="G263">
            <v>48.78</v>
          </cell>
          <cell r="H263">
            <v>58.68</v>
          </cell>
          <cell r="I263">
            <v>75.54</v>
          </cell>
        </row>
        <row r="264">
          <cell r="A264">
            <v>24055</v>
          </cell>
          <cell r="B264" t="str">
            <v>NM NORTH___NUG</v>
          </cell>
          <cell r="C264">
            <v>266.07</v>
          </cell>
          <cell r="D264">
            <v>70.49</v>
          </cell>
          <cell r="E264">
            <v>12.52</v>
          </cell>
          <cell r="F264">
            <v>41.55</v>
          </cell>
          <cell r="G264">
            <v>36.05</v>
          </cell>
          <cell r="H264">
            <v>33.11</v>
          </cell>
          <cell r="I264">
            <v>72.35</v>
          </cell>
        </row>
        <row r="265">
          <cell r="A265">
            <v>24056</v>
          </cell>
          <cell r="B265" t="str">
            <v>UPPER RAQUET___HYD</v>
          </cell>
          <cell r="C265">
            <v>80.3</v>
          </cell>
          <cell r="D265">
            <v>39.57</v>
          </cell>
          <cell r="E265">
            <v>-4.14</v>
          </cell>
          <cell r="F265">
            <v>0.17</v>
          </cell>
          <cell r="G265">
            <v>-1.41</v>
          </cell>
          <cell r="H265">
            <v>-4.14</v>
          </cell>
          <cell r="I265">
            <v>50.25</v>
          </cell>
        </row>
        <row r="266">
          <cell r="A266">
            <v>24057</v>
          </cell>
          <cell r="B266" t="str">
            <v>LOWER RAQUET___HYD</v>
          </cell>
          <cell r="C266">
            <v>80.3</v>
          </cell>
          <cell r="D266">
            <v>39.57</v>
          </cell>
          <cell r="E266">
            <v>-4.14</v>
          </cell>
          <cell r="F266">
            <v>0.17</v>
          </cell>
          <cell r="G266">
            <v>-1.41</v>
          </cell>
          <cell r="H266">
            <v>-4.14</v>
          </cell>
          <cell r="I266">
            <v>50.25</v>
          </cell>
        </row>
        <row r="267">
          <cell r="A267">
            <v>24058</v>
          </cell>
          <cell r="B267" t="str">
            <v>UPPER HUDSON___HYD</v>
          </cell>
          <cell r="C267">
            <v>-12867.06</v>
          </cell>
          <cell r="D267">
            <v>-3065.52</v>
          </cell>
          <cell r="E267">
            <v>-794.43</v>
          </cell>
          <cell r="F267">
            <v>-3261.04</v>
          </cell>
          <cell r="G267">
            <v>-2096.48</v>
          </cell>
          <cell r="H267">
            <v>-2839.99</v>
          </cell>
          <cell r="I267">
            <v>-809.6</v>
          </cell>
        </row>
        <row r="268">
          <cell r="A268">
            <v>24059</v>
          </cell>
          <cell r="B268" t="str">
            <v>LOWER___HUDSON</v>
          </cell>
          <cell r="C268">
            <v>-12398.77</v>
          </cell>
          <cell r="D268">
            <v>-2940.32</v>
          </cell>
          <cell r="E268">
            <v>-774.37</v>
          </cell>
          <cell r="F268">
            <v>-3155.52</v>
          </cell>
          <cell r="G268">
            <v>-2021.3</v>
          </cell>
          <cell r="H268">
            <v>-2736</v>
          </cell>
          <cell r="I268">
            <v>-771.26</v>
          </cell>
        </row>
        <row r="269">
          <cell r="A269">
            <v>24060</v>
          </cell>
          <cell r="B269" t="str">
            <v>CARR STREET_E._SYR</v>
          </cell>
          <cell r="C269">
            <v>-820.05</v>
          </cell>
          <cell r="D269">
            <v>-186.51</v>
          </cell>
          <cell r="E269">
            <v>-92.3</v>
          </cell>
          <cell r="F269">
            <v>-222.8</v>
          </cell>
          <cell r="G269">
            <v>-134.38</v>
          </cell>
          <cell r="H269">
            <v>-153.54</v>
          </cell>
          <cell r="I269">
            <v>-30.52</v>
          </cell>
        </row>
        <row r="270">
          <cell r="A270">
            <v>24062</v>
          </cell>
          <cell r="B270" t="str">
            <v>N.E._GEN_SANDY PD</v>
          </cell>
          <cell r="C270">
            <v>-13058.82</v>
          </cell>
          <cell r="D270">
            <v>-2745.01</v>
          </cell>
          <cell r="E270">
            <v>-692.97</v>
          </cell>
          <cell r="F270">
            <v>-2985.83</v>
          </cell>
          <cell r="G270">
            <v>-2256.68</v>
          </cell>
          <cell r="H270">
            <v>-2934.48</v>
          </cell>
          <cell r="I270">
            <v>-1443.85</v>
          </cell>
        </row>
        <row r="271">
          <cell r="A271">
            <v>24063</v>
          </cell>
          <cell r="B271" t="str">
            <v>O.H._GEN_BRUCE</v>
          </cell>
          <cell r="C271">
            <v>-1293.86</v>
          </cell>
          <cell r="D271">
            <v>-307.04</v>
          </cell>
          <cell r="E271">
            <v>-51.27</v>
          </cell>
          <cell r="F271">
            <v>-365.97</v>
          </cell>
          <cell r="G271">
            <v>-219.66</v>
          </cell>
          <cell r="H271">
            <v>-291.55</v>
          </cell>
          <cell r="I271">
            <v>-58.37</v>
          </cell>
        </row>
        <row r="272">
          <cell r="A272">
            <v>24065</v>
          </cell>
          <cell r="B272" t="str">
            <v>PJM_GEN_KEYSTONE</v>
          </cell>
          <cell r="C272">
            <v>7065.11</v>
          </cell>
          <cell r="D272">
            <v>5689.75</v>
          </cell>
          <cell r="E272">
            <v>1056.36</v>
          </cell>
          <cell r="F272">
            <v>109.45</v>
          </cell>
          <cell r="G272">
            <v>521.75</v>
          </cell>
          <cell r="H272">
            <v>-297.62</v>
          </cell>
          <cell r="I272">
            <v>-14.58</v>
          </cell>
        </row>
        <row r="273">
          <cell r="A273">
            <v>24077</v>
          </cell>
          <cell r="B273" t="str">
            <v>GOWANUS_GT1_1</v>
          </cell>
          <cell r="C273">
            <v>-30302.47</v>
          </cell>
          <cell r="D273">
            <v>-2978.32</v>
          </cell>
          <cell r="E273">
            <v>-6861.45</v>
          </cell>
          <cell r="F273">
            <v>-3503.92</v>
          </cell>
          <cell r="G273">
            <v>-5190.25</v>
          </cell>
          <cell r="H273">
            <v>-5361.33</v>
          </cell>
          <cell r="I273">
            <v>-6407.2</v>
          </cell>
        </row>
        <row r="274">
          <cell r="A274">
            <v>24078</v>
          </cell>
          <cell r="B274" t="str">
            <v>GOWANUS_GT1_2</v>
          </cell>
          <cell r="C274">
            <v>-30302.47</v>
          </cell>
          <cell r="D274">
            <v>-2978.32</v>
          </cell>
          <cell r="E274">
            <v>-6861.45</v>
          </cell>
          <cell r="F274">
            <v>-3503.92</v>
          </cell>
          <cell r="G274">
            <v>-5190.25</v>
          </cell>
          <cell r="H274">
            <v>-5361.33</v>
          </cell>
          <cell r="I274">
            <v>-6407.2</v>
          </cell>
        </row>
        <row r="275">
          <cell r="A275">
            <v>24079</v>
          </cell>
          <cell r="B275" t="str">
            <v>GOWANUS_GT1_3</v>
          </cell>
          <cell r="C275">
            <v>-30302.47</v>
          </cell>
          <cell r="D275">
            <v>-2978.32</v>
          </cell>
          <cell r="E275">
            <v>-6861.45</v>
          </cell>
          <cell r="F275">
            <v>-3503.92</v>
          </cell>
          <cell r="G275">
            <v>-5190.25</v>
          </cell>
          <cell r="H275">
            <v>-5361.33</v>
          </cell>
          <cell r="I275">
            <v>-6407.2</v>
          </cell>
        </row>
        <row r="276">
          <cell r="A276">
            <v>24080</v>
          </cell>
          <cell r="B276" t="str">
            <v>GOWANUS_GT1_4</v>
          </cell>
          <cell r="C276">
            <v>-30302.47</v>
          </cell>
          <cell r="D276">
            <v>-2978.32</v>
          </cell>
          <cell r="E276">
            <v>-6861.45</v>
          </cell>
          <cell r="F276">
            <v>-3503.92</v>
          </cell>
          <cell r="G276">
            <v>-5190.25</v>
          </cell>
          <cell r="H276">
            <v>-5361.33</v>
          </cell>
          <cell r="I276">
            <v>-6407.2</v>
          </cell>
        </row>
        <row r="277">
          <cell r="A277">
            <v>24084</v>
          </cell>
          <cell r="B277" t="str">
            <v>GOWANUS_GT1_5</v>
          </cell>
          <cell r="C277">
            <v>-30302.47</v>
          </cell>
          <cell r="D277">
            <v>-2978.32</v>
          </cell>
          <cell r="E277">
            <v>-6861.45</v>
          </cell>
          <cell r="F277">
            <v>-3503.92</v>
          </cell>
          <cell r="G277">
            <v>-5190.25</v>
          </cell>
          <cell r="H277">
            <v>-5361.33</v>
          </cell>
          <cell r="I277">
            <v>-6407.2</v>
          </cell>
        </row>
        <row r="278">
          <cell r="A278">
            <v>24094</v>
          </cell>
          <cell r="B278" t="str">
            <v>ASTORIA_GT2_1</v>
          </cell>
          <cell r="C278">
            <v>-30302.47</v>
          </cell>
          <cell r="D278">
            <v>-2978.32</v>
          </cell>
          <cell r="E278">
            <v>-6861.45</v>
          </cell>
          <cell r="F278">
            <v>-3503.92</v>
          </cell>
          <cell r="G278">
            <v>-5190.25</v>
          </cell>
          <cell r="H278">
            <v>-5361.33</v>
          </cell>
          <cell r="I278">
            <v>-6407.2</v>
          </cell>
        </row>
        <row r="279">
          <cell r="A279">
            <v>24095</v>
          </cell>
          <cell r="B279" t="str">
            <v>ASTORIA_GT2_2</v>
          </cell>
          <cell r="C279">
            <v>-30302.47</v>
          </cell>
          <cell r="D279">
            <v>-2978.32</v>
          </cell>
          <cell r="E279">
            <v>-6861.45</v>
          </cell>
          <cell r="F279">
            <v>-3503.92</v>
          </cell>
          <cell r="G279">
            <v>-5190.25</v>
          </cell>
          <cell r="H279">
            <v>-5361.33</v>
          </cell>
          <cell r="I279">
            <v>-6407.2</v>
          </cell>
        </row>
        <row r="280">
          <cell r="A280">
            <v>24096</v>
          </cell>
          <cell r="B280" t="str">
            <v>ASTORIA_GT2_3</v>
          </cell>
          <cell r="C280">
            <v>-30302.47</v>
          </cell>
          <cell r="D280">
            <v>-2978.32</v>
          </cell>
          <cell r="E280">
            <v>-6861.45</v>
          </cell>
          <cell r="F280">
            <v>-3503.92</v>
          </cell>
          <cell r="G280">
            <v>-5190.25</v>
          </cell>
          <cell r="H280">
            <v>-5361.33</v>
          </cell>
          <cell r="I280">
            <v>-6407.2</v>
          </cell>
        </row>
        <row r="281">
          <cell r="A281">
            <v>24097</v>
          </cell>
          <cell r="B281" t="str">
            <v>ASTORIA_GT2_4</v>
          </cell>
          <cell r="C281">
            <v>-30302.47</v>
          </cell>
          <cell r="D281">
            <v>-2978.32</v>
          </cell>
          <cell r="E281">
            <v>-6861.45</v>
          </cell>
          <cell r="F281">
            <v>-3503.92</v>
          </cell>
          <cell r="G281">
            <v>-5190.25</v>
          </cell>
          <cell r="H281">
            <v>-5361.33</v>
          </cell>
          <cell r="I281">
            <v>-6407.2</v>
          </cell>
        </row>
        <row r="282">
          <cell r="A282">
            <v>24098</v>
          </cell>
          <cell r="B282" t="str">
            <v>ASTORIA_GT3_1</v>
          </cell>
          <cell r="C282">
            <v>-30302.47</v>
          </cell>
          <cell r="D282">
            <v>-2978.32</v>
          </cell>
          <cell r="E282">
            <v>-6861.45</v>
          </cell>
          <cell r="F282">
            <v>-3503.92</v>
          </cell>
          <cell r="G282">
            <v>-5190.25</v>
          </cell>
          <cell r="H282">
            <v>-5361.33</v>
          </cell>
          <cell r="I282">
            <v>-6407.2</v>
          </cell>
        </row>
        <row r="283">
          <cell r="A283">
            <v>24099</v>
          </cell>
          <cell r="B283" t="str">
            <v>ASTORIA_GT3_2</v>
          </cell>
          <cell r="C283">
            <v>-30302.47</v>
          </cell>
          <cell r="D283">
            <v>-2978.32</v>
          </cell>
          <cell r="E283">
            <v>-6861.45</v>
          </cell>
          <cell r="F283">
            <v>-3503.92</v>
          </cell>
          <cell r="G283">
            <v>-5190.25</v>
          </cell>
          <cell r="H283">
            <v>-5361.33</v>
          </cell>
          <cell r="I283">
            <v>-6407.2</v>
          </cell>
        </row>
        <row r="284">
          <cell r="A284">
            <v>24100</v>
          </cell>
          <cell r="B284" t="str">
            <v>ASTORIA_GT3_3</v>
          </cell>
          <cell r="C284">
            <v>-30302.47</v>
          </cell>
          <cell r="D284">
            <v>-2978.32</v>
          </cell>
          <cell r="E284">
            <v>-6861.45</v>
          </cell>
          <cell r="F284">
            <v>-3503.92</v>
          </cell>
          <cell r="G284">
            <v>-5190.25</v>
          </cell>
          <cell r="H284">
            <v>-5361.33</v>
          </cell>
          <cell r="I284">
            <v>-6407.2</v>
          </cell>
        </row>
        <row r="285">
          <cell r="A285">
            <v>24101</v>
          </cell>
          <cell r="B285" t="str">
            <v>ASTORIA_GT3_4</v>
          </cell>
          <cell r="C285">
            <v>-30302.47</v>
          </cell>
          <cell r="D285">
            <v>-2978.32</v>
          </cell>
          <cell r="E285">
            <v>-6861.45</v>
          </cell>
          <cell r="F285">
            <v>-3503.92</v>
          </cell>
          <cell r="G285">
            <v>-5190.25</v>
          </cell>
          <cell r="H285">
            <v>-5361.33</v>
          </cell>
          <cell r="I285">
            <v>-6407.2</v>
          </cell>
        </row>
        <row r="286">
          <cell r="A286">
            <v>24102</v>
          </cell>
          <cell r="B286" t="str">
            <v>ASTORIA_GT4_1</v>
          </cell>
          <cell r="C286">
            <v>-30302.47</v>
          </cell>
          <cell r="D286">
            <v>-2978.32</v>
          </cell>
          <cell r="E286">
            <v>-6861.45</v>
          </cell>
          <cell r="F286">
            <v>-3503.92</v>
          </cell>
          <cell r="G286">
            <v>-5190.25</v>
          </cell>
          <cell r="H286">
            <v>-5361.33</v>
          </cell>
          <cell r="I286">
            <v>-6407.2</v>
          </cell>
        </row>
        <row r="287">
          <cell r="A287">
            <v>24103</v>
          </cell>
          <cell r="B287" t="str">
            <v>ASTORIA_GT4_2</v>
          </cell>
          <cell r="C287">
            <v>-30302.47</v>
          </cell>
          <cell r="D287">
            <v>-2978.32</v>
          </cell>
          <cell r="E287">
            <v>-6861.45</v>
          </cell>
          <cell r="F287">
            <v>-3503.92</v>
          </cell>
          <cell r="G287">
            <v>-5190.25</v>
          </cell>
          <cell r="H287">
            <v>-5361.33</v>
          </cell>
          <cell r="I287">
            <v>-6407.2</v>
          </cell>
        </row>
        <row r="288">
          <cell r="A288">
            <v>24104</v>
          </cell>
          <cell r="B288" t="str">
            <v>ASTORIA_GT4_3</v>
          </cell>
          <cell r="C288">
            <v>-30302.47</v>
          </cell>
          <cell r="D288">
            <v>-2978.32</v>
          </cell>
          <cell r="E288">
            <v>-6861.45</v>
          </cell>
          <cell r="F288">
            <v>-3503.92</v>
          </cell>
          <cell r="G288">
            <v>-5190.25</v>
          </cell>
          <cell r="H288">
            <v>-5361.33</v>
          </cell>
          <cell r="I288">
            <v>-6407.2</v>
          </cell>
        </row>
        <row r="289">
          <cell r="A289">
            <v>24105</v>
          </cell>
          <cell r="B289" t="str">
            <v>ASTORIA_GT4_4</v>
          </cell>
          <cell r="C289">
            <v>-30302.47</v>
          </cell>
          <cell r="D289">
            <v>-2978.32</v>
          </cell>
          <cell r="E289">
            <v>-6861.45</v>
          </cell>
          <cell r="F289">
            <v>-3503.92</v>
          </cell>
          <cell r="G289">
            <v>-5190.25</v>
          </cell>
          <cell r="H289">
            <v>-5361.33</v>
          </cell>
          <cell r="I289">
            <v>-6407.2</v>
          </cell>
        </row>
        <row r="290">
          <cell r="A290">
            <v>24106</v>
          </cell>
          <cell r="B290" t="str">
            <v>ASTORIA_GT_5</v>
          </cell>
          <cell r="C290">
            <v>-30302.47</v>
          </cell>
          <cell r="D290">
            <v>-2978.32</v>
          </cell>
          <cell r="E290">
            <v>-6861.45</v>
          </cell>
          <cell r="F290">
            <v>-3503.92</v>
          </cell>
          <cell r="G290">
            <v>-5190.25</v>
          </cell>
          <cell r="H290">
            <v>-5361.33</v>
          </cell>
          <cell r="I290">
            <v>-6407.2</v>
          </cell>
        </row>
        <row r="291">
          <cell r="A291">
            <v>24107</v>
          </cell>
          <cell r="B291" t="str">
            <v>ASTORIA_GT_7</v>
          </cell>
          <cell r="C291">
            <v>-30302.47</v>
          </cell>
          <cell r="D291">
            <v>-2978.32</v>
          </cell>
          <cell r="E291">
            <v>-6861.45</v>
          </cell>
          <cell r="F291">
            <v>-3503.92</v>
          </cell>
          <cell r="G291">
            <v>-5190.25</v>
          </cell>
          <cell r="H291">
            <v>-5361.33</v>
          </cell>
          <cell r="I291">
            <v>-6407.2</v>
          </cell>
        </row>
        <row r="292">
          <cell r="A292">
            <v>24108</v>
          </cell>
          <cell r="B292" t="str">
            <v>ASTORIA_GT_8</v>
          </cell>
          <cell r="C292">
            <v>-30302.47</v>
          </cell>
          <cell r="D292">
            <v>-2978.32</v>
          </cell>
          <cell r="E292">
            <v>-6861.45</v>
          </cell>
          <cell r="F292">
            <v>-3503.92</v>
          </cell>
          <cell r="G292">
            <v>-5190.25</v>
          </cell>
          <cell r="H292">
            <v>-5361.33</v>
          </cell>
          <cell r="I292">
            <v>-6407.2</v>
          </cell>
        </row>
        <row r="293">
          <cell r="A293">
            <v>24109</v>
          </cell>
          <cell r="B293" t="str">
            <v>ASTORIA_GT_9</v>
          </cell>
          <cell r="C293">
            <v>-30302.47</v>
          </cell>
          <cell r="D293">
            <v>-2978.32</v>
          </cell>
          <cell r="E293">
            <v>-6861.45</v>
          </cell>
          <cell r="F293">
            <v>-3503.92</v>
          </cell>
          <cell r="G293">
            <v>-5190.25</v>
          </cell>
          <cell r="H293">
            <v>-5361.33</v>
          </cell>
          <cell r="I293">
            <v>-6407.2</v>
          </cell>
        </row>
        <row r="294">
          <cell r="A294">
            <v>24110</v>
          </cell>
          <cell r="B294" t="str">
            <v>ASTORIA_GT_10</v>
          </cell>
          <cell r="C294">
            <v>-30302.47</v>
          </cell>
          <cell r="D294">
            <v>-2978.32</v>
          </cell>
          <cell r="E294">
            <v>-6861.45</v>
          </cell>
          <cell r="F294">
            <v>-3503.92</v>
          </cell>
          <cell r="G294">
            <v>-5190.25</v>
          </cell>
          <cell r="H294">
            <v>-5361.33</v>
          </cell>
          <cell r="I294">
            <v>-6407.2</v>
          </cell>
        </row>
        <row r="295">
          <cell r="A295">
            <v>24111</v>
          </cell>
          <cell r="B295" t="str">
            <v>GOWANUS_GT1_6</v>
          </cell>
          <cell r="C295">
            <v>-30302.47</v>
          </cell>
          <cell r="D295">
            <v>-2978.32</v>
          </cell>
          <cell r="E295">
            <v>-6861.45</v>
          </cell>
          <cell r="F295">
            <v>-3503.92</v>
          </cell>
          <cell r="G295">
            <v>-5190.25</v>
          </cell>
          <cell r="H295">
            <v>-5361.33</v>
          </cell>
          <cell r="I295">
            <v>-6407.2</v>
          </cell>
        </row>
        <row r="296">
          <cell r="A296">
            <v>24112</v>
          </cell>
          <cell r="B296" t="str">
            <v>GOWANUS_GT1_7</v>
          </cell>
          <cell r="C296">
            <v>-30302.47</v>
          </cell>
          <cell r="D296">
            <v>-2978.32</v>
          </cell>
          <cell r="E296">
            <v>-6861.45</v>
          </cell>
          <cell r="F296">
            <v>-3503.92</v>
          </cell>
          <cell r="G296">
            <v>-5190.25</v>
          </cell>
          <cell r="H296">
            <v>-5361.33</v>
          </cell>
          <cell r="I296">
            <v>-6407.2</v>
          </cell>
        </row>
        <row r="297">
          <cell r="A297">
            <v>24113</v>
          </cell>
          <cell r="B297" t="str">
            <v>GOWANUS_GT1_8</v>
          </cell>
          <cell r="C297">
            <v>-30302.47</v>
          </cell>
          <cell r="D297">
            <v>-2978.32</v>
          </cell>
          <cell r="E297">
            <v>-6861.45</v>
          </cell>
          <cell r="F297">
            <v>-3503.92</v>
          </cell>
          <cell r="G297">
            <v>-5190.25</v>
          </cell>
          <cell r="H297">
            <v>-5361.33</v>
          </cell>
          <cell r="I297">
            <v>-6407.2</v>
          </cell>
        </row>
        <row r="298">
          <cell r="A298">
            <v>24114</v>
          </cell>
          <cell r="B298" t="str">
            <v>GOWANUS_GT2_1</v>
          </cell>
          <cell r="C298">
            <v>-30302.47</v>
          </cell>
          <cell r="D298">
            <v>-2978.32</v>
          </cell>
          <cell r="E298">
            <v>-6861.45</v>
          </cell>
          <cell r="F298">
            <v>-3503.92</v>
          </cell>
          <cell r="G298">
            <v>-5190.25</v>
          </cell>
          <cell r="H298">
            <v>-5361.33</v>
          </cell>
          <cell r="I298">
            <v>-6407.2</v>
          </cell>
        </row>
        <row r="299">
          <cell r="A299">
            <v>24115</v>
          </cell>
          <cell r="B299" t="str">
            <v>GOWANUS_GT2_2</v>
          </cell>
          <cell r="C299">
            <v>-30302.47</v>
          </cell>
          <cell r="D299">
            <v>-2978.32</v>
          </cell>
          <cell r="E299">
            <v>-6861.45</v>
          </cell>
          <cell r="F299">
            <v>-3503.92</v>
          </cell>
          <cell r="G299">
            <v>-5190.25</v>
          </cell>
          <cell r="H299">
            <v>-5361.33</v>
          </cell>
          <cell r="I299">
            <v>-6407.2</v>
          </cell>
        </row>
        <row r="300">
          <cell r="A300">
            <v>24116</v>
          </cell>
          <cell r="B300" t="str">
            <v>GOWANUS_GT2_3</v>
          </cell>
          <cell r="C300">
            <v>-30302.47</v>
          </cell>
          <cell r="D300">
            <v>-2978.32</v>
          </cell>
          <cell r="E300">
            <v>-6861.45</v>
          </cell>
          <cell r="F300">
            <v>-3503.92</v>
          </cell>
          <cell r="G300">
            <v>-5190.25</v>
          </cell>
          <cell r="H300">
            <v>-5361.33</v>
          </cell>
          <cell r="I300">
            <v>-6407.2</v>
          </cell>
        </row>
        <row r="301">
          <cell r="A301">
            <v>24117</v>
          </cell>
          <cell r="B301" t="str">
            <v>GOWANUS_GT2_4</v>
          </cell>
          <cell r="C301">
            <v>-30302.47</v>
          </cell>
          <cell r="D301">
            <v>-2978.32</v>
          </cell>
          <cell r="E301">
            <v>-6861.45</v>
          </cell>
          <cell r="F301">
            <v>-3503.92</v>
          </cell>
          <cell r="G301">
            <v>-5190.25</v>
          </cell>
          <cell r="H301">
            <v>-5361.33</v>
          </cell>
          <cell r="I301">
            <v>-6407.2</v>
          </cell>
        </row>
        <row r="302">
          <cell r="A302">
            <v>24118</v>
          </cell>
          <cell r="B302" t="str">
            <v>GOWANUS_GT2_5</v>
          </cell>
          <cell r="C302">
            <v>-30302.47</v>
          </cell>
          <cell r="D302">
            <v>-2978.32</v>
          </cell>
          <cell r="E302">
            <v>-6861.45</v>
          </cell>
          <cell r="F302">
            <v>-3503.92</v>
          </cell>
          <cell r="G302">
            <v>-5190.25</v>
          </cell>
          <cell r="H302">
            <v>-5361.33</v>
          </cell>
          <cell r="I302">
            <v>-6407.2</v>
          </cell>
        </row>
        <row r="303">
          <cell r="A303">
            <v>24119</v>
          </cell>
          <cell r="B303" t="str">
            <v>GOWANUS_GT2_6</v>
          </cell>
          <cell r="C303">
            <v>-30302.47</v>
          </cell>
          <cell r="D303">
            <v>-2978.32</v>
          </cell>
          <cell r="E303">
            <v>-6861.45</v>
          </cell>
          <cell r="F303">
            <v>-3503.92</v>
          </cell>
          <cell r="G303">
            <v>-5190.25</v>
          </cell>
          <cell r="H303">
            <v>-5361.33</v>
          </cell>
          <cell r="I303">
            <v>-6407.2</v>
          </cell>
        </row>
        <row r="304">
          <cell r="A304">
            <v>24120</v>
          </cell>
          <cell r="B304" t="str">
            <v>GOWANUS_GT2_7</v>
          </cell>
          <cell r="C304">
            <v>-30302.47</v>
          </cell>
          <cell r="D304">
            <v>-2978.32</v>
          </cell>
          <cell r="E304">
            <v>-6861.45</v>
          </cell>
          <cell r="F304">
            <v>-3503.92</v>
          </cell>
          <cell r="G304">
            <v>-5190.25</v>
          </cell>
          <cell r="H304">
            <v>-5361.33</v>
          </cell>
          <cell r="I304">
            <v>-6407.2</v>
          </cell>
        </row>
        <row r="305">
          <cell r="A305">
            <v>24121</v>
          </cell>
          <cell r="B305" t="str">
            <v>GOWANUS_GT2_8</v>
          </cell>
          <cell r="C305">
            <v>-30302.47</v>
          </cell>
          <cell r="D305">
            <v>-2978.32</v>
          </cell>
          <cell r="E305">
            <v>-6861.45</v>
          </cell>
          <cell r="F305">
            <v>-3503.92</v>
          </cell>
          <cell r="G305">
            <v>-5190.25</v>
          </cell>
          <cell r="H305">
            <v>-5361.33</v>
          </cell>
          <cell r="I305">
            <v>-6407.2</v>
          </cell>
        </row>
        <row r="306">
          <cell r="A306">
            <v>24122</v>
          </cell>
          <cell r="B306" t="str">
            <v>GOWANUS_GT3_1</v>
          </cell>
          <cell r="C306">
            <v>-30302.47</v>
          </cell>
          <cell r="D306">
            <v>-2978.32</v>
          </cell>
          <cell r="E306">
            <v>-6861.45</v>
          </cell>
          <cell r="F306">
            <v>-3503.92</v>
          </cell>
          <cell r="G306">
            <v>-5190.25</v>
          </cell>
          <cell r="H306">
            <v>-5361.33</v>
          </cell>
          <cell r="I306">
            <v>-6407.2</v>
          </cell>
        </row>
        <row r="307">
          <cell r="A307">
            <v>24123</v>
          </cell>
          <cell r="B307" t="str">
            <v>GOWANUS_GT3_2</v>
          </cell>
          <cell r="C307">
            <v>-30302.47</v>
          </cell>
          <cell r="D307">
            <v>-2978.32</v>
          </cell>
          <cell r="E307">
            <v>-6861.45</v>
          </cell>
          <cell r="F307">
            <v>-3503.92</v>
          </cell>
          <cell r="G307">
            <v>-5190.25</v>
          </cell>
          <cell r="H307">
            <v>-5361.33</v>
          </cell>
          <cell r="I307">
            <v>-6407.2</v>
          </cell>
        </row>
        <row r="308">
          <cell r="A308">
            <v>24124</v>
          </cell>
          <cell r="B308" t="str">
            <v>GOWANUS_GT3_3</v>
          </cell>
          <cell r="C308">
            <v>-30302.47</v>
          </cell>
          <cell r="D308">
            <v>-2978.32</v>
          </cell>
          <cell r="E308">
            <v>-6861.45</v>
          </cell>
          <cell r="F308">
            <v>-3503.92</v>
          </cell>
          <cell r="G308">
            <v>-5190.25</v>
          </cell>
          <cell r="H308">
            <v>-5361.33</v>
          </cell>
          <cell r="I308">
            <v>-6407.2</v>
          </cell>
        </row>
        <row r="309">
          <cell r="A309">
            <v>24125</v>
          </cell>
          <cell r="B309" t="str">
            <v>GOWANUS_GT3_4</v>
          </cell>
          <cell r="C309">
            <v>-30302.47</v>
          </cell>
          <cell r="D309">
            <v>-2978.32</v>
          </cell>
          <cell r="E309">
            <v>-6861.45</v>
          </cell>
          <cell r="F309">
            <v>-3503.92</v>
          </cell>
          <cell r="G309">
            <v>-5190.25</v>
          </cell>
          <cell r="H309">
            <v>-5361.33</v>
          </cell>
          <cell r="I309">
            <v>-6407.2</v>
          </cell>
        </row>
        <row r="310">
          <cell r="A310">
            <v>24126</v>
          </cell>
          <cell r="B310" t="str">
            <v>GOWANUS_GT3_5</v>
          </cell>
          <cell r="C310">
            <v>-30302.47</v>
          </cell>
          <cell r="D310">
            <v>-2978.32</v>
          </cell>
          <cell r="E310">
            <v>-6861.45</v>
          </cell>
          <cell r="F310">
            <v>-3503.92</v>
          </cell>
          <cell r="G310">
            <v>-5190.25</v>
          </cell>
          <cell r="H310">
            <v>-5361.33</v>
          </cell>
          <cell r="I310">
            <v>-6407.2</v>
          </cell>
        </row>
        <row r="311">
          <cell r="A311">
            <v>24127</v>
          </cell>
          <cell r="B311" t="str">
            <v>GOWANUS_GT3_6</v>
          </cell>
          <cell r="C311">
            <v>-30302.47</v>
          </cell>
          <cell r="D311">
            <v>-2978.32</v>
          </cell>
          <cell r="E311">
            <v>-6861.45</v>
          </cell>
          <cell r="F311">
            <v>-3503.92</v>
          </cell>
          <cell r="G311">
            <v>-5190.25</v>
          </cell>
          <cell r="H311">
            <v>-5361.33</v>
          </cell>
          <cell r="I311">
            <v>-6407.2</v>
          </cell>
        </row>
        <row r="312">
          <cell r="A312">
            <v>24128</v>
          </cell>
          <cell r="B312" t="str">
            <v>GOWANUS_GT3_7</v>
          </cell>
          <cell r="C312">
            <v>-30302.47</v>
          </cell>
          <cell r="D312">
            <v>-2978.32</v>
          </cell>
          <cell r="E312">
            <v>-6861.45</v>
          </cell>
          <cell r="F312">
            <v>-3503.92</v>
          </cell>
          <cell r="G312">
            <v>-5190.25</v>
          </cell>
          <cell r="H312">
            <v>-5361.33</v>
          </cell>
          <cell r="I312">
            <v>-6407.2</v>
          </cell>
        </row>
        <row r="313">
          <cell r="A313">
            <v>24129</v>
          </cell>
          <cell r="B313" t="str">
            <v>GOWANUS_GT3_8</v>
          </cell>
          <cell r="C313">
            <v>-30302.47</v>
          </cell>
          <cell r="D313">
            <v>-2978.32</v>
          </cell>
          <cell r="E313">
            <v>-6861.45</v>
          </cell>
          <cell r="F313">
            <v>-3503.92</v>
          </cell>
          <cell r="G313">
            <v>-5190.25</v>
          </cell>
          <cell r="H313">
            <v>-5361.33</v>
          </cell>
          <cell r="I313">
            <v>-6407.2</v>
          </cell>
        </row>
        <row r="314">
          <cell r="A314">
            <v>24130</v>
          </cell>
          <cell r="B314" t="str">
            <v>GOWANUS_GT4_1</v>
          </cell>
          <cell r="C314">
            <v>-30302.47</v>
          </cell>
          <cell r="D314">
            <v>-2978.32</v>
          </cell>
          <cell r="E314">
            <v>-6861.45</v>
          </cell>
          <cell r="F314">
            <v>-3503.92</v>
          </cell>
          <cell r="G314">
            <v>-5190.25</v>
          </cell>
          <cell r="H314">
            <v>-5361.33</v>
          </cell>
          <cell r="I314">
            <v>-6407.2</v>
          </cell>
        </row>
        <row r="315">
          <cell r="A315">
            <v>24131</v>
          </cell>
          <cell r="B315" t="str">
            <v>GOWANUS_GT4_2</v>
          </cell>
          <cell r="C315">
            <v>-30302.47</v>
          </cell>
          <cell r="D315">
            <v>-2978.32</v>
          </cell>
          <cell r="E315">
            <v>-6861.45</v>
          </cell>
          <cell r="F315">
            <v>-3503.92</v>
          </cell>
          <cell r="G315">
            <v>-5190.25</v>
          </cell>
          <cell r="H315">
            <v>-5361.33</v>
          </cell>
          <cell r="I315">
            <v>-6407.2</v>
          </cell>
        </row>
        <row r="316">
          <cell r="A316">
            <v>24132</v>
          </cell>
          <cell r="B316" t="str">
            <v>GOWANUS_GT4_3</v>
          </cell>
          <cell r="C316">
            <v>-30302.47</v>
          </cell>
          <cell r="D316">
            <v>-2978.32</v>
          </cell>
          <cell r="E316">
            <v>-6861.45</v>
          </cell>
          <cell r="F316">
            <v>-3503.92</v>
          </cell>
          <cell r="G316">
            <v>-5190.25</v>
          </cell>
          <cell r="H316">
            <v>-5361.33</v>
          </cell>
          <cell r="I316">
            <v>-6407.2</v>
          </cell>
        </row>
        <row r="317">
          <cell r="A317">
            <v>24133</v>
          </cell>
          <cell r="B317" t="str">
            <v>GOWANUS_GT4_4</v>
          </cell>
          <cell r="C317">
            <v>-30302.47</v>
          </cell>
          <cell r="D317">
            <v>-2978.32</v>
          </cell>
          <cell r="E317">
            <v>-6861.45</v>
          </cell>
          <cell r="F317">
            <v>-3503.92</v>
          </cell>
          <cell r="G317">
            <v>-5190.25</v>
          </cell>
          <cell r="H317">
            <v>-5361.33</v>
          </cell>
          <cell r="I317">
            <v>-6407.2</v>
          </cell>
        </row>
        <row r="318">
          <cell r="A318">
            <v>24134</v>
          </cell>
          <cell r="B318" t="str">
            <v>GOWANUS_GT4_5</v>
          </cell>
          <cell r="C318">
            <v>-30302.47</v>
          </cell>
          <cell r="D318">
            <v>-2978.32</v>
          </cell>
          <cell r="E318">
            <v>-6861.45</v>
          </cell>
          <cell r="F318">
            <v>-3503.92</v>
          </cell>
          <cell r="G318">
            <v>-5190.25</v>
          </cell>
          <cell r="H318">
            <v>-5361.33</v>
          </cell>
          <cell r="I318">
            <v>-6407.2</v>
          </cell>
        </row>
        <row r="319">
          <cell r="A319">
            <v>24135</v>
          </cell>
          <cell r="B319" t="str">
            <v>GOWANUS_GT4_6</v>
          </cell>
          <cell r="C319">
            <v>-30302.47</v>
          </cell>
          <cell r="D319">
            <v>-2978.32</v>
          </cell>
          <cell r="E319">
            <v>-6861.45</v>
          </cell>
          <cell r="F319">
            <v>-3503.92</v>
          </cell>
          <cell r="G319">
            <v>-5190.25</v>
          </cell>
          <cell r="H319">
            <v>-5361.33</v>
          </cell>
          <cell r="I319">
            <v>-6407.2</v>
          </cell>
        </row>
        <row r="320">
          <cell r="A320">
            <v>24136</v>
          </cell>
          <cell r="B320" t="str">
            <v>GOWANUS_GT4_7</v>
          </cell>
          <cell r="C320">
            <v>-30302.47</v>
          </cell>
          <cell r="D320">
            <v>-2978.32</v>
          </cell>
          <cell r="E320">
            <v>-6861.45</v>
          </cell>
          <cell r="F320">
            <v>-3503.92</v>
          </cell>
          <cell r="G320">
            <v>-5190.25</v>
          </cell>
          <cell r="H320">
            <v>-5361.33</v>
          </cell>
          <cell r="I320">
            <v>-6407.2</v>
          </cell>
        </row>
        <row r="321">
          <cell r="A321">
            <v>24137</v>
          </cell>
          <cell r="B321" t="str">
            <v>GOWANUS_GT4_8</v>
          </cell>
          <cell r="C321">
            <v>-30302.47</v>
          </cell>
          <cell r="D321">
            <v>-2978.32</v>
          </cell>
          <cell r="E321">
            <v>-6861.45</v>
          </cell>
          <cell r="F321">
            <v>-3503.92</v>
          </cell>
          <cell r="G321">
            <v>-5190.25</v>
          </cell>
          <cell r="H321">
            <v>-5361.33</v>
          </cell>
          <cell r="I321">
            <v>-6407.2</v>
          </cell>
        </row>
        <row r="322">
          <cell r="A322">
            <v>24138</v>
          </cell>
          <cell r="B322" t="str">
            <v>59TH STREET_GT_1</v>
          </cell>
          <cell r="C322">
            <v>-19949.41</v>
          </cell>
          <cell r="D322">
            <v>-2367.15</v>
          </cell>
          <cell r="E322">
            <v>-1640.77</v>
          </cell>
          <cell r="F322">
            <v>-3731.02</v>
          </cell>
          <cell r="G322">
            <v>-2244.96</v>
          </cell>
          <cell r="H322">
            <v>-5290.03</v>
          </cell>
          <cell r="I322">
            <v>-4675.48</v>
          </cell>
        </row>
        <row r="323">
          <cell r="A323">
            <v>24139</v>
          </cell>
          <cell r="B323" t="str">
            <v>INDIAN POINT_GT_1</v>
          </cell>
          <cell r="C323">
            <v>-9539.88999999999</v>
          </cell>
          <cell r="D323">
            <v>-2277.86</v>
          </cell>
          <cell r="E323">
            <v>-945.08</v>
          </cell>
          <cell r="F323">
            <v>-2497.33</v>
          </cell>
          <cell r="G323">
            <v>-1592.63</v>
          </cell>
          <cell r="H323">
            <v>-1793.61</v>
          </cell>
          <cell r="I323">
            <v>-433.38</v>
          </cell>
        </row>
        <row r="324">
          <cell r="A324">
            <v>24143</v>
          </cell>
          <cell r="B324" t="str">
            <v>WESTERN_NY_WIND</v>
          </cell>
          <cell r="C324">
            <v>-1356.59</v>
          </cell>
          <cell r="D324">
            <v>-304.86</v>
          </cell>
          <cell r="E324">
            <v>-122.06</v>
          </cell>
          <cell r="F324">
            <v>-371.03</v>
          </cell>
          <cell r="G324">
            <v>-218.41</v>
          </cell>
          <cell r="H324">
            <v>-273.78</v>
          </cell>
          <cell r="I324">
            <v>-66.45</v>
          </cell>
        </row>
        <row r="325">
          <cell r="A325">
            <v>24146</v>
          </cell>
          <cell r="B325" t="str">
            <v>PGE MADISON___WINDPWR</v>
          </cell>
          <cell r="C325">
            <v>-2808.2</v>
          </cell>
          <cell r="D325">
            <v>-613.88</v>
          </cell>
          <cell r="E325">
            <v>-193.11</v>
          </cell>
          <cell r="F325">
            <v>-795.09</v>
          </cell>
          <cell r="G325">
            <v>-456.56</v>
          </cell>
          <cell r="H325">
            <v>-589.34</v>
          </cell>
          <cell r="I325">
            <v>-160.22</v>
          </cell>
        </row>
        <row r="326">
          <cell r="A326">
            <v>24147</v>
          </cell>
          <cell r="B326" t="str">
            <v>NEG CENTRAL___STATE_STREET</v>
          </cell>
          <cell r="C326">
            <v>-1198.29</v>
          </cell>
          <cell r="D326">
            <v>-267.44</v>
          </cell>
          <cell r="E326">
            <v>-113.04</v>
          </cell>
          <cell r="F326">
            <v>-327.43</v>
          </cell>
          <cell r="G326">
            <v>-193.49</v>
          </cell>
          <cell r="H326">
            <v>-239.58</v>
          </cell>
          <cell r="I326">
            <v>-57.31</v>
          </cell>
        </row>
        <row r="327">
          <cell r="A327">
            <v>24148</v>
          </cell>
          <cell r="B327" t="str">
            <v>WALDEN___HYDRO</v>
          </cell>
          <cell r="C327">
            <v>-4856.97</v>
          </cell>
          <cell r="D327">
            <v>0</v>
          </cell>
          <cell r="E327">
            <v>0</v>
          </cell>
          <cell r="F327">
            <v>-151.76</v>
          </cell>
          <cell r="G327">
            <v>-1551.65</v>
          </cell>
          <cell r="H327">
            <v>-2483.75</v>
          </cell>
          <cell r="I327">
            <v>-669.81</v>
          </cell>
        </row>
        <row r="328">
          <cell r="A328">
            <v>24149</v>
          </cell>
          <cell r="B328" t="str">
            <v>ASTORIA___2</v>
          </cell>
          <cell r="C328">
            <v>-30302.47</v>
          </cell>
          <cell r="D328">
            <v>-2978.32</v>
          </cell>
          <cell r="E328">
            <v>-6861.45</v>
          </cell>
          <cell r="F328">
            <v>-3503.92</v>
          </cell>
          <cell r="G328">
            <v>-5190.25</v>
          </cell>
          <cell r="H328">
            <v>-5361.33</v>
          </cell>
          <cell r="I328">
            <v>-6407.2</v>
          </cell>
        </row>
        <row r="329">
          <cell r="A329">
            <v>24151</v>
          </cell>
          <cell r="B329" t="str">
            <v>Stony___Brook</v>
          </cell>
          <cell r="C329">
            <v>-6216.17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-640.73</v>
          </cell>
          <cell r="I329">
            <v>-5575.44</v>
          </cell>
        </row>
        <row r="330">
          <cell r="A330">
            <v>24152</v>
          </cell>
          <cell r="B330" t="str">
            <v>NYPA_KENT_____GT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A331">
            <v>24155</v>
          </cell>
          <cell r="B331" t="str">
            <v>NYPA_POUCH1_____GT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A332">
            <v>24156</v>
          </cell>
          <cell r="B332" t="str">
            <v>NYPA_GOWANUS_____GT1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</row>
        <row r="333">
          <cell r="A333">
            <v>24157</v>
          </cell>
          <cell r="B333" t="str">
            <v>NYPA_GOWANUS_____GT2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A334">
            <v>24158</v>
          </cell>
          <cell r="B334" t="str">
            <v>NYPA_____HELLGATE_GT1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A335">
            <v>24159</v>
          </cell>
          <cell r="B335" t="str">
            <v>NYPA_____HELLGATE_GT2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A336">
            <v>24160</v>
          </cell>
          <cell r="B336" t="str">
            <v>NYPA_HARLEM__RVR__GT1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A337">
            <v>24161</v>
          </cell>
          <cell r="B337" t="str">
            <v>NYPA_HARLEM__RVR__GT2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A338">
            <v>24162</v>
          </cell>
          <cell r="B338" t="str">
            <v>NYPA_VERNON_____GT1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A339">
            <v>24163</v>
          </cell>
          <cell r="B339" t="str">
            <v>NYPA_VERNON_____GT2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A340">
            <v>24164</v>
          </cell>
          <cell r="B340" t="str">
            <v>NYPA_BRENTWD_____GT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A341">
            <v>24167</v>
          </cell>
          <cell r="B341" t="str">
            <v>MODEL_CITY_ENERGY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A342">
            <v>24168</v>
          </cell>
          <cell r="B342" t="str">
            <v>HUDSON_AVE_10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A343">
            <v>24169</v>
          </cell>
          <cell r="B343" t="str">
            <v>SITHE_IND_GS1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  <row r="344">
          <cell r="A344">
            <v>24170</v>
          </cell>
          <cell r="B344" t="str">
            <v>SITHE_IND_GS2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A345">
            <v>24171</v>
          </cell>
          <cell r="B345" t="str">
            <v>SITHE_IND_GS3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A346">
            <v>24172</v>
          </cell>
          <cell r="B346" t="str">
            <v>SITHE_IND_GS4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A347">
            <v>24225</v>
          </cell>
          <cell r="B347" t="str">
            <v>ASTORIA_GT_11</v>
          </cell>
          <cell r="C347">
            <v>-30302.47</v>
          </cell>
          <cell r="D347">
            <v>-2978.32</v>
          </cell>
          <cell r="E347">
            <v>-6861.45</v>
          </cell>
          <cell r="F347">
            <v>-3503.92</v>
          </cell>
          <cell r="G347">
            <v>-5190.25</v>
          </cell>
          <cell r="H347">
            <v>-5361.33</v>
          </cell>
          <cell r="I347">
            <v>-6407.2</v>
          </cell>
        </row>
        <row r="348">
          <cell r="A348">
            <v>24226</v>
          </cell>
          <cell r="B348" t="str">
            <v>ASTORIA_GT_12</v>
          </cell>
          <cell r="C348">
            <v>-30302.47</v>
          </cell>
          <cell r="D348">
            <v>-2978.32</v>
          </cell>
          <cell r="E348">
            <v>-6861.45</v>
          </cell>
          <cell r="F348">
            <v>-3503.92</v>
          </cell>
          <cell r="G348">
            <v>-5190.25</v>
          </cell>
          <cell r="H348">
            <v>-5361.33</v>
          </cell>
          <cell r="I348">
            <v>-6407.2</v>
          </cell>
        </row>
        <row r="349">
          <cell r="A349">
            <v>24227</v>
          </cell>
          <cell r="B349" t="str">
            <v>ASTORIA_GT_13</v>
          </cell>
          <cell r="C349">
            <v>-30302.47</v>
          </cell>
          <cell r="D349">
            <v>-2978.32</v>
          </cell>
          <cell r="E349">
            <v>-6861.45</v>
          </cell>
          <cell r="F349">
            <v>-3503.92</v>
          </cell>
          <cell r="G349">
            <v>-5190.25</v>
          </cell>
          <cell r="H349">
            <v>-5361.33</v>
          </cell>
          <cell r="I349">
            <v>-6407.2</v>
          </cell>
        </row>
        <row r="350">
          <cell r="A350">
            <v>24228</v>
          </cell>
          <cell r="B350" t="str">
            <v>NARROWS_GT1_1</v>
          </cell>
          <cell r="C350">
            <v>-30302.47</v>
          </cell>
          <cell r="D350">
            <v>-2978.32</v>
          </cell>
          <cell r="E350">
            <v>-6861.45</v>
          </cell>
          <cell r="F350">
            <v>-3503.92</v>
          </cell>
          <cell r="G350">
            <v>-5190.25</v>
          </cell>
          <cell r="H350">
            <v>-5361.33</v>
          </cell>
          <cell r="I350">
            <v>-6407.2</v>
          </cell>
        </row>
        <row r="351">
          <cell r="A351">
            <v>24229</v>
          </cell>
          <cell r="B351" t="str">
            <v>NARROWS_GT1_2</v>
          </cell>
          <cell r="C351">
            <v>-30302.47</v>
          </cell>
          <cell r="D351">
            <v>-2978.32</v>
          </cell>
          <cell r="E351">
            <v>-6861.45</v>
          </cell>
          <cell r="F351">
            <v>-3503.92</v>
          </cell>
          <cell r="G351">
            <v>-5190.25</v>
          </cell>
          <cell r="H351">
            <v>-5361.33</v>
          </cell>
          <cell r="I351">
            <v>-6407.2</v>
          </cell>
        </row>
        <row r="352">
          <cell r="A352">
            <v>24230</v>
          </cell>
          <cell r="B352" t="str">
            <v>NARROWS_GT1_3</v>
          </cell>
          <cell r="C352">
            <v>-30302.47</v>
          </cell>
          <cell r="D352">
            <v>-2978.32</v>
          </cell>
          <cell r="E352">
            <v>-6861.45</v>
          </cell>
          <cell r="F352">
            <v>-3503.92</v>
          </cell>
          <cell r="G352">
            <v>-5190.25</v>
          </cell>
          <cell r="H352">
            <v>-5361.33</v>
          </cell>
          <cell r="I352">
            <v>-6407.2</v>
          </cell>
        </row>
        <row r="353">
          <cell r="A353">
            <v>24231</v>
          </cell>
          <cell r="B353" t="str">
            <v>NARROWS_GT1_4</v>
          </cell>
          <cell r="C353">
            <v>-30302.47</v>
          </cell>
          <cell r="D353">
            <v>-2978.32</v>
          </cell>
          <cell r="E353">
            <v>-6861.45</v>
          </cell>
          <cell r="F353">
            <v>-3503.92</v>
          </cell>
          <cell r="G353">
            <v>-5190.25</v>
          </cell>
          <cell r="H353">
            <v>-5361.33</v>
          </cell>
          <cell r="I353">
            <v>-6407.2</v>
          </cell>
        </row>
        <row r="354">
          <cell r="A354">
            <v>24232</v>
          </cell>
          <cell r="B354" t="str">
            <v>NARROWS_GT1_5</v>
          </cell>
          <cell r="C354">
            <v>-30302.47</v>
          </cell>
          <cell r="D354">
            <v>-2978.32</v>
          </cell>
          <cell r="E354">
            <v>-6861.45</v>
          </cell>
          <cell r="F354">
            <v>-3503.92</v>
          </cell>
          <cell r="G354">
            <v>-5190.25</v>
          </cell>
          <cell r="H354">
            <v>-5361.33</v>
          </cell>
          <cell r="I354">
            <v>-6407.2</v>
          </cell>
        </row>
        <row r="355">
          <cell r="A355">
            <v>24233</v>
          </cell>
          <cell r="B355" t="str">
            <v>NARROWS_GT1_6</v>
          </cell>
          <cell r="C355">
            <v>-30302.47</v>
          </cell>
          <cell r="D355">
            <v>-2978.32</v>
          </cell>
          <cell r="E355">
            <v>-6861.45</v>
          </cell>
          <cell r="F355">
            <v>-3503.92</v>
          </cell>
          <cell r="G355">
            <v>-5190.25</v>
          </cell>
          <cell r="H355">
            <v>-5361.33</v>
          </cell>
          <cell r="I355">
            <v>-6407.2</v>
          </cell>
        </row>
        <row r="356">
          <cell r="A356">
            <v>24234</v>
          </cell>
          <cell r="B356" t="str">
            <v>NARROWS_GT1_7</v>
          </cell>
          <cell r="C356">
            <v>-30302.47</v>
          </cell>
          <cell r="D356">
            <v>-2978.32</v>
          </cell>
          <cell r="E356">
            <v>-6861.45</v>
          </cell>
          <cell r="F356">
            <v>-3503.92</v>
          </cell>
          <cell r="G356">
            <v>-5190.25</v>
          </cell>
          <cell r="H356">
            <v>-5361.33</v>
          </cell>
          <cell r="I356">
            <v>-6407.2</v>
          </cell>
        </row>
        <row r="357">
          <cell r="A357">
            <v>24235</v>
          </cell>
          <cell r="B357" t="str">
            <v>NARROWS_GT1_8</v>
          </cell>
          <cell r="C357">
            <v>-30302.47</v>
          </cell>
          <cell r="D357">
            <v>-2978.32</v>
          </cell>
          <cell r="E357">
            <v>-6861.45</v>
          </cell>
          <cell r="F357">
            <v>-3503.92</v>
          </cell>
          <cell r="G357">
            <v>-5190.25</v>
          </cell>
          <cell r="H357">
            <v>-5361.33</v>
          </cell>
          <cell r="I357">
            <v>-6407.2</v>
          </cell>
        </row>
        <row r="358">
          <cell r="A358">
            <v>24236</v>
          </cell>
          <cell r="B358" t="str">
            <v>NARROWS_GT2_1</v>
          </cell>
          <cell r="C358">
            <v>-30302.47</v>
          </cell>
          <cell r="D358">
            <v>-2978.32</v>
          </cell>
          <cell r="E358">
            <v>-6861.45</v>
          </cell>
          <cell r="F358">
            <v>-3503.92</v>
          </cell>
          <cell r="G358">
            <v>-5190.25</v>
          </cell>
          <cell r="H358">
            <v>-5361.33</v>
          </cell>
          <cell r="I358">
            <v>-6407.2</v>
          </cell>
        </row>
        <row r="359">
          <cell r="A359">
            <v>24237</v>
          </cell>
          <cell r="B359" t="str">
            <v>NARROWS_GT2_2</v>
          </cell>
          <cell r="C359">
            <v>-30302.47</v>
          </cell>
          <cell r="D359">
            <v>-2978.32</v>
          </cell>
          <cell r="E359">
            <v>-6861.45</v>
          </cell>
          <cell r="F359">
            <v>-3503.92</v>
          </cell>
          <cell r="G359">
            <v>-5190.25</v>
          </cell>
          <cell r="H359">
            <v>-5361.33</v>
          </cell>
          <cell r="I359">
            <v>-6407.2</v>
          </cell>
        </row>
        <row r="360">
          <cell r="A360">
            <v>24238</v>
          </cell>
          <cell r="B360" t="str">
            <v>NARROWS_GT2_3</v>
          </cell>
          <cell r="C360">
            <v>-30302.47</v>
          </cell>
          <cell r="D360">
            <v>-2978.32</v>
          </cell>
          <cell r="E360">
            <v>-6861.45</v>
          </cell>
          <cell r="F360">
            <v>-3503.92</v>
          </cell>
          <cell r="G360">
            <v>-5190.25</v>
          </cell>
          <cell r="H360">
            <v>-5361.33</v>
          </cell>
          <cell r="I360">
            <v>-6407.2</v>
          </cell>
        </row>
        <row r="361">
          <cell r="A361">
            <v>24239</v>
          </cell>
          <cell r="B361" t="str">
            <v>NARROWS_GT2_4</v>
          </cell>
          <cell r="C361">
            <v>-30302.47</v>
          </cell>
          <cell r="D361">
            <v>-2978.32</v>
          </cell>
          <cell r="E361">
            <v>-6861.45</v>
          </cell>
          <cell r="F361">
            <v>-3503.92</v>
          </cell>
          <cell r="G361">
            <v>-5190.25</v>
          </cell>
          <cell r="H361">
            <v>-5361.33</v>
          </cell>
          <cell r="I361">
            <v>-6407.2</v>
          </cell>
        </row>
        <row r="362">
          <cell r="A362">
            <v>24240</v>
          </cell>
          <cell r="B362" t="str">
            <v>NARROWS_GT2_5</v>
          </cell>
          <cell r="C362">
            <v>-30302.47</v>
          </cell>
          <cell r="D362">
            <v>-2978.32</v>
          </cell>
          <cell r="E362">
            <v>-6861.45</v>
          </cell>
          <cell r="F362">
            <v>-3503.92</v>
          </cell>
          <cell r="G362">
            <v>-5190.25</v>
          </cell>
          <cell r="H362">
            <v>-5361.33</v>
          </cell>
          <cell r="I362">
            <v>-6407.2</v>
          </cell>
        </row>
        <row r="363">
          <cell r="A363">
            <v>24241</v>
          </cell>
          <cell r="B363" t="str">
            <v>NARROWS_GT2_6</v>
          </cell>
          <cell r="C363">
            <v>-30302.47</v>
          </cell>
          <cell r="D363">
            <v>-2978.32</v>
          </cell>
          <cell r="E363">
            <v>-6861.45</v>
          </cell>
          <cell r="F363">
            <v>-3503.92</v>
          </cell>
          <cell r="G363">
            <v>-5190.25</v>
          </cell>
          <cell r="H363">
            <v>-5361.33</v>
          </cell>
          <cell r="I363">
            <v>-6407.2</v>
          </cell>
        </row>
        <row r="364">
          <cell r="A364">
            <v>24242</v>
          </cell>
          <cell r="B364" t="str">
            <v>NARROWS_GT2_7</v>
          </cell>
          <cell r="C364">
            <v>-30302.47</v>
          </cell>
          <cell r="D364">
            <v>-2978.32</v>
          </cell>
          <cell r="E364">
            <v>-6861.45</v>
          </cell>
          <cell r="F364">
            <v>-3503.92</v>
          </cell>
          <cell r="G364">
            <v>-5190.25</v>
          </cell>
          <cell r="H364">
            <v>-5361.33</v>
          </cell>
          <cell r="I364">
            <v>-6407.2</v>
          </cell>
        </row>
        <row r="365">
          <cell r="A365">
            <v>24243</v>
          </cell>
          <cell r="B365" t="str">
            <v>NARROWS_GT2_8</v>
          </cell>
          <cell r="C365">
            <v>-30302.47</v>
          </cell>
          <cell r="D365">
            <v>-2978.32</v>
          </cell>
          <cell r="E365">
            <v>-6861.45</v>
          </cell>
          <cell r="F365">
            <v>-3503.92</v>
          </cell>
          <cell r="G365">
            <v>-5190.25</v>
          </cell>
          <cell r="H365">
            <v>-5361.33</v>
          </cell>
          <cell r="I365">
            <v>-6407.2</v>
          </cell>
        </row>
        <row r="366">
          <cell r="A366">
            <v>24244</v>
          </cell>
          <cell r="B366" t="str">
            <v>RAVENSWOOD_GT2_1</v>
          </cell>
          <cell r="C366">
            <v>-18786.15</v>
          </cell>
          <cell r="D366">
            <v>-2359.23</v>
          </cell>
          <cell r="E366">
            <v>-1513.17</v>
          </cell>
          <cell r="F366">
            <v>-2440.8</v>
          </cell>
          <cell r="G366">
            <v>-2318.77</v>
          </cell>
          <cell r="H366">
            <v>-5206.11</v>
          </cell>
          <cell r="I366">
            <v>-4948.07</v>
          </cell>
        </row>
        <row r="367">
          <cell r="A367">
            <v>24245</v>
          </cell>
          <cell r="B367" t="str">
            <v>RAVENSWOOD_GT2_2</v>
          </cell>
          <cell r="C367">
            <v>-18786.15</v>
          </cell>
          <cell r="D367">
            <v>-2359.23</v>
          </cell>
          <cell r="E367">
            <v>-1513.17</v>
          </cell>
          <cell r="F367">
            <v>-2440.8</v>
          </cell>
          <cell r="G367">
            <v>-2318.77</v>
          </cell>
          <cell r="H367">
            <v>-5206.11</v>
          </cell>
          <cell r="I367">
            <v>-4948.07</v>
          </cell>
        </row>
        <row r="368">
          <cell r="A368">
            <v>24246</v>
          </cell>
          <cell r="B368" t="str">
            <v>RAVENSWOOD_GT2_3</v>
          </cell>
          <cell r="C368">
            <v>-18786.15</v>
          </cell>
          <cell r="D368">
            <v>-2359.23</v>
          </cell>
          <cell r="E368">
            <v>-1513.17</v>
          </cell>
          <cell r="F368">
            <v>-2440.8</v>
          </cell>
          <cell r="G368">
            <v>-2318.77</v>
          </cell>
          <cell r="H368">
            <v>-5206.11</v>
          </cell>
          <cell r="I368">
            <v>-4948.07</v>
          </cell>
        </row>
        <row r="369">
          <cell r="A369">
            <v>24247</v>
          </cell>
          <cell r="B369" t="str">
            <v>RAVENSWOOD_GT2_4</v>
          </cell>
          <cell r="C369">
            <v>-18786.15</v>
          </cell>
          <cell r="D369">
            <v>-2359.23</v>
          </cell>
          <cell r="E369">
            <v>-1513.17</v>
          </cell>
          <cell r="F369">
            <v>-2440.8</v>
          </cell>
          <cell r="G369">
            <v>-2318.77</v>
          </cell>
          <cell r="H369">
            <v>-5206.11</v>
          </cell>
          <cell r="I369">
            <v>-4948.07</v>
          </cell>
        </row>
        <row r="370">
          <cell r="A370">
            <v>24248</v>
          </cell>
          <cell r="B370" t="str">
            <v>RAVENSWOOD_GT3_1</v>
          </cell>
          <cell r="C370">
            <v>-18788.78</v>
          </cell>
          <cell r="D370">
            <v>-2359.23</v>
          </cell>
          <cell r="E370">
            <v>-1513.17</v>
          </cell>
          <cell r="F370">
            <v>-2440.8</v>
          </cell>
          <cell r="G370">
            <v>-2321.4</v>
          </cell>
          <cell r="H370">
            <v>-5206.11</v>
          </cell>
          <cell r="I370">
            <v>-4948.07</v>
          </cell>
        </row>
        <row r="371">
          <cell r="A371">
            <v>24249</v>
          </cell>
          <cell r="B371" t="str">
            <v>RAVENSWOOD_GT3_2</v>
          </cell>
          <cell r="C371">
            <v>-18788.78</v>
          </cell>
          <cell r="D371">
            <v>-2359.23</v>
          </cell>
          <cell r="E371">
            <v>-1513.17</v>
          </cell>
          <cell r="F371">
            <v>-2440.8</v>
          </cell>
          <cell r="G371">
            <v>-2321.4</v>
          </cell>
          <cell r="H371">
            <v>-5206.11</v>
          </cell>
          <cell r="I371">
            <v>-4948.07</v>
          </cell>
        </row>
        <row r="372">
          <cell r="A372">
            <v>24250</v>
          </cell>
          <cell r="B372" t="str">
            <v>RAVENSWOOD_GT3_3</v>
          </cell>
          <cell r="C372">
            <v>-17958.99</v>
          </cell>
          <cell r="D372">
            <v>-2359.23</v>
          </cell>
          <cell r="E372">
            <v>-1513.17</v>
          </cell>
          <cell r="F372">
            <v>-2573.3</v>
          </cell>
          <cell r="G372">
            <v>-1359.11</v>
          </cell>
          <cell r="H372">
            <v>-5206.11</v>
          </cell>
          <cell r="I372">
            <v>-4948.07</v>
          </cell>
        </row>
        <row r="373">
          <cell r="A373">
            <v>24251</v>
          </cell>
          <cell r="B373" t="str">
            <v>RAVENSWOOD_GT3_4</v>
          </cell>
          <cell r="C373">
            <v>-17958.99</v>
          </cell>
          <cell r="D373">
            <v>-2359.23</v>
          </cell>
          <cell r="E373">
            <v>-1513.17</v>
          </cell>
          <cell r="F373">
            <v>-2573.3</v>
          </cell>
          <cell r="G373">
            <v>-1359.11</v>
          </cell>
          <cell r="H373">
            <v>-5206.11</v>
          </cell>
          <cell r="I373">
            <v>-4948.07</v>
          </cell>
        </row>
        <row r="374">
          <cell r="A374">
            <v>24252</v>
          </cell>
          <cell r="B374" t="str">
            <v>RAVENSWOOD_GT_4</v>
          </cell>
          <cell r="C374">
            <v>-18569</v>
          </cell>
          <cell r="D374">
            <v>-2359.23</v>
          </cell>
          <cell r="E374">
            <v>-1513.17</v>
          </cell>
          <cell r="F374">
            <v>-2342.41</v>
          </cell>
          <cell r="G374">
            <v>-2200.01</v>
          </cell>
          <cell r="H374">
            <v>-5206.11</v>
          </cell>
          <cell r="I374">
            <v>-4948.07</v>
          </cell>
        </row>
        <row r="375">
          <cell r="A375">
            <v>24253</v>
          </cell>
          <cell r="B375" t="str">
            <v>RAVENSWOOD_GT_6</v>
          </cell>
          <cell r="C375">
            <v>-18569</v>
          </cell>
          <cell r="D375">
            <v>-2359.23</v>
          </cell>
          <cell r="E375">
            <v>-1513.17</v>
          </cell>
          <cell r="F375">
            <v>-2342.41</v>
          </cell>
          <cell r="G375">
            <v>-2200.01</v>
          </cell>
          <cell r="H375">
            <v>-5206.11</v>
          </cell>
          <cell r="I375">
            <v>-4948.07</v>
          </cell>
        </row>
        <row r="376">
          <cell r="A376">
            <v>24254</v>
          </cell>
          <cell r="B376" t="str">
            <v>RAVENSWOOD_GT_5</v>
          </cell>
          <cell r="C376">
            <v>-18569</v>
          </cell>
          <cell r="D376">
            <v>-2359.23</v>
          </cell>
          <cell r="E376">
            <v>-1513.17</v>
          </cell>
          <cell r="F376">
            <v>-2342.41</v>
          </cell>
          <cell r="G376">
            <v>-2200.01</v>
          </cell>
          <cell r="H376">
            <v>-5206.11</v>
          </cell>
          <cell r="I376">
            <v>-4948.07</v>
          </cell>
        </row>
        <row r="377">
          <cell r="A377">
            <v>24255</v>
          </cell>
          <cell r="B377" t="str">
            <v>RAVENSWOOD_GT_7</v>
          </cell>
          <cell r="C377">
            <v>-18569</v>
          </cell>
          <cell r="D377">
            <v>-2359.23</v>
          </cell>
          <cell r="E377">
            <v>-1513.17</v>
          </cell>
          <cell r="F377">
            <v>-2342.41</v>
          </cell>
          <cell r="G377">
            <v>-2200.01</v>
          </cell>
          <cell r="H377">
            <v>-5206.11</v>
          </cell>
          <cell r="I377">
            <v>-4948.07</v>
          </cell>
        </row>
        <row r="378">
          <cell r="A378">
            <v>24256</v>
          </cell>
          <cell r="B378" t="str">
            <v>RAVENSWOOD_GT_8  TEMP GRP(8-11)</v>
          </cell>
          <cell r="C378">
            <v>-18786.15</v>
          </cell>
          <cell r="D378">
            <v>-2359.23</v>
          </cell>
          <cell r="E378">
            <v>-1513.17</v>
          </cell>
          <cell r="F378">
            <v>-2440.8</v>
          </cell>
          <cell r="G378">
            <v>-2318.77</v>
          </cell>
          <cell r="H378">
            <v>-5206.11</v>
          </cell>
          <cell r="I378">
            <v>-4948.07</v>
          </cell>
        </row>
        <row r="379">
          <cell r="A379">
            <v>24257</v>
          </cell>
          <cell r="B379" t="str">
            <v>RAVENSWOOD_GT_9</v>
          </cell>
          <cell r="C379">
            <v>-18786.15</v>
          </cell>
          <cell r="D379">
            <v>-2359.23</v>
          </cell>
          <cell r="E379">
            <v>-1513.17</v>
          </cell>
          <cell r="F379">
            <v>-2440.8</v>
          </cell>
          <cell r="G379">
            <v>-2318.77</v>
          </cell>
          <cell r="H379">
            <v>-5206.11</v>
          </cell>
          <cell r="I379">
            <v>-4948.07</v>
          </cell>
        </row>
        <row r="380">
          <cell r="A380">
            <v>24258</v>
          </cell>
          <cell r="B380" t="str">
            <v>RAVENSWOOD_GT_10</v>
          </cell>
          <cell r="C380">
            <v>-18786.15</v>
          </cell>
          <cell r="D380">
            <v>-2359.23</v>
          </cell>
          <cell r="E380">
            <v>-1513.17</v>
          </cell>
          <cell r="F380">
            <v>-2440.8</v>
          </cell>
          <cell r="G380">
            <v>-2318.77</v>
          </cell>
          <cell r="H380">
            <v>-5206.11</v>
          </cell>
          <cell r="I380">
            <v>-4948.07</v>
          </cell>
        </row>
        <row r="381">
          <cell r="A381">
            <v>24259</v>
          </cell>
          <cell r="B381" t="str">
            <v>RAVENSWOOD_GT_11</v>
          </cell>
          <cell r="C381">
            <v>-18786.15</v>
          </cell>
          <cell r="D381">
            <v>-2359.23</v>
          </cell>
          <cell r="E381">
            <v>-1513.17</v>
          </cell>
          <cell r="F381">
            <v>-2440.8</v>
          </cell>
          <cell r="G381">
            <v>-2318.77</v>
          </cell>
          <cell r="H381">
            <v>-5206.11</v>
          </cell>
          <cell r="I381">
            <v>-4948.07</v>
          </cell>
        </row>
        <row r="382">
          <cell r="A382">
            <v>24260</v>
          </cell>
          <cell r="B382" t="str">
            <v>74TH STREET_GT_1</v>
          </cell>
          <cell r="C382">
            <v>-19813.89</v>
          </cell>
          <cell r="D382">
            <v>-2359.23</v>
          </cell>
          <cell r="E382">
            <v>-1513.17</v>
          </cell>
          <cell r="F382">
            <v>-3731.02</v>
          </cell>
          <cell r="G382">
            <v>-2244.96</v>
          </cell>
          <cell r="H382">
            <v>-5290.03</v>
          </cell>
          <cell r="I382">
            <v>-4675.48</v>
          </cell>
        </row>
        <row r="383">
          <cell r="A383">
            <v>24261</v>
          </cell>
          <cell r="B383" t="str">
            <v>74TH STREET_GT_2</v>
          </cell>
          <cell r="C383">
            <v>-19813.89</v>
          </cell>
          <cell r="D383">
            <v>-2359.23</v>
          </cell>
          <cell r="E383">
            <v>-1513.17</v>
          </cell>
          <cell r="F383">
            <v>-3731.02</v>
          </cell>
          <cell r="G383">
            <v>-2244.96</v>
          </cell>
          <cell r="H383">
            <v>-5290.03</v>
          </cell>
          <cell r="I383">
            <v>-4675.48</v>
          </cell>
        </row>
        <row r="384">
          <cell r="A384">
            <v>61752</v>
          </cell>
          <cell r="B384" t="str">
            <v>WEST</v>
          </cell>
          <cell r="C384">
            <v>-1508.95</v>
          </cell>
          <cell r="D384">
            <v>-342.56</v>
          </cell>
          <cell r="E384">
            <v>-124.64</v>
          </cell>
          <cell r="F384">
            <v>-415.38</v>
          </cell>
          <cell r="G384">
            <v>-243.29</v>
          </cell>
          <cell r="H384">
            <v>-307.77</v>
          </cell>
          <cell r="I384">
            <v>-75.31</v>
          </cell>
        </row>
        <row r="385">
          <cell r="A385">
            <v>61753</v>
          </cell>
          <cell r="B385" t="str">
            <v>GENESE</v>
          </cell>
          <cell r="C385">
            <v>-1215.34</v>
          </cell>
          <cell r="D385">
            <v>-272.29</v>
          </cell>
          <cell r="E385">
            <v>-117.48</v>
          </cell>
          <cell r="F385">
            <v>-329.15</v>
          </cell>
          <cell r="G385">
            <v>-193.42</v>
          </cell>
          <cell r="H385">
            <v>-244.4</v>
          </cell>
          <cell r="I385">
            <v>-58.6</v>
          </cell>
        </row>
        <row r="386">
          <cell r="A386">
            <v>61754</v>
          </cell>
          <cell r="B386" t="str">
            <v>CENTRL</v>
          </cell>
          <cell r="C386">
            <v>-1192.57</v>
          </cell>
          <cell r="D386">
            <v>-279.52</v>
          </cell>
          <cell r="E386">
            <v>-75.7</v>
          </cell>
          <cell r="F386">
            <v>-338.45</v>
          </cell>
          <cell r="G386">
            <v>-197.73</v>
          </cell>
          <cell r="H386">
            <v>-243</v>
          </cell>
          <cell r="I386">
            <v>-58.17</v>
          </cell>
        </row>
        <row r="387">
          <cell r="A387">
            <v>61755</v>
          </cell>
          <cell r="B387" t="str">
            <v>NORTH</v>
          </cell>
          <cell r="C387">
            <v>307.34</v>
          </cell>
          <cell r="D387">
            <v>81.5</v>
          </cell>
          <cell r="E387">
            <v>14.92</v>
          </cell>
          <cell r="F387">
            <v>51.71</v>
          </cell>
          <cell r="G387">
            <v>41.96</v>
          </cell>
          <cell r="H387">
            <v>42.34</v>
          </cell>
          <cell r="I387">
            <v>74.91</v>
          </cell>
        </row>
        <row r="388">
          <cell r="A388">
            <v>61756</v>
          </cell>
          <cell r="B388" t="str">
            <v>MHK VL</v>
          </cell>
          <cell r="C388">
            <v>-301.22</v>
          </cell>
          <cell r="D388">
            <v>-53.49</v>
          </cell>
          <cell r="E388">
            <v>-29.95</v>
          </cell>
          <cell r="F388">
            <v>-96.68</v>
          </cell>
          <cell r="G388">
            <v>-49.05</v>
          </cell>
          <cell r="H388">
            <v>-63.88</v>
          </cell>
          <cell r="I388">
            <v>-8.17</v>
          </cell>
        </row>
        <row r="389">
          <cell r="A389">
            <v>61757</v>
          </cell>
          <cell r="B389" t="str">
            <v>CAPITL</v>
          </cell>
          <cell r="C389">
            <v>-12499.86</v>
          </cell>
          <cell r="D389">
            <v>-2985.99</v>
          </cell>
          <cell r="E389">
            <v>-773.43</v>
          </cell>
          <cell r="F389">
            <v>-3186.48</v>
          </cell>
          <cell r="G389">
            <v>-2040.89</v>
          </cell>
          <cell r="H389">
            <v>-2748.92</v>
          </cell>
          <cell r="I389">
            <v>-764.15</v>
          </cell>
        </row>
        <row r="390">
          <cell r="A390">
            <v>61758</v>
          </cell>
          <cell r="B390" t="str">
            <v>HUD VL</v>
          </cell>
          <cell r="C390">
            <v>-9740.07000000001</v>
          </cell>
          <cell r="D390">
            <v>-2283.72</v>
          </cell>
          <cell r="E390">
            <v>-503.15</v>
          </cell>
          <cell r="F390">
            <v>-2493.68</v>
          </cell>
          <cell r="G390">
            <v>-1573.49</v>
          </cell>
          <cell r="H390">
            <v>-2285.09</v>
          </cell>
          <cell r="I390">
            <v>-600.94</v>
          </cell>
        </row>
        <row r="391">
          <cell r="A391">
            <v>61759</v>
          </cell>
          <cell r="B391" t="str">
            <v>MILLWD</v>
          </cell>
          <cell r="C391">
            <v>-9148.39</v>
          </cell>
          <cell r="D391">
            <v>-2268.58</v>
          </cell>
          <cell r="E391">
            <v>-585.66</v>
          </cell>
          <cell r="F391">
            <v>-2479.7</v>
          </cell>
          <cell r="G391">
            <v>-1585.72</v>
          </cell>
          <cell r="H391">
            <v>-1789.92</v>
          </cell>
          <cell r="I391">
            <v>-438.81</v>
          </cell>
        </row>
        <row r="392">
          <cell r="A392">
            <v>61760</v>
          </cell>
          <cell r="B392" t="str">
            <v>DUNWOD</v>
          </cell>
          <cell r="C392">
            <v>-9931.13</v>
          </cell>
          <cell r="D392">
            <v>-2294.06</v>
          </cell>
          <cell r="E392">
            <v>-959.09</v>
          </cell>
          <cell r="F392">
            <v>-2514.92</v>
          </cell>
          <cell r="G392">
            <v>-1610.1</v>
          </cell>
          <cell r="H392">
            <v>-1944.65</v>
          </cell>
          <cell r="I392">
            <v>-608.31</v>
          </cell>
        </row>
        <row r="393">
          <cell r="A393">
            <v>61761</v>
          </cell>
          <cell r="B393" t="str">
            <v>N.Y.C.</v>
          </cell>
          <cell r="C393">
            <v>-23167.1</v>
          </cell>
          <cell r="D393">
            <v>-2583.54</v>
          </cell>
          <cell r="E393">
            <v>-3456.39</v>
          </cell>
          <cell r="F393">
            <v>-2999.72</v>
          </cell>
          <cell r="G393">
            <v>-3333.53</v>
          </cell>
          <cell r="H393">
            <v>-5275.43</v>
          </cell>
          <cell r="I393">
            <v>-5518.49</v>
          </cell>
        </row>
        <row r="394">
          <cell r="A394">
            <v>61762</v>
          </cell>
          <cell r="B394" t="str">
            <v>LONGIL</v>
          </cell>
          <cell r="C394">
            <v>-39463.22</v>
          </cell>
          <cell r="D394">
            <v>-2429.25</v>
          </cell>
          <cell r="E394">
            <v>-2215.52</v>
          </cell>
          <cell r="F394">
            <v>-18985.08</v>
          </cell>
          <cell r="G394">
            <v>-5014.83</v>
          </cell>
          <cell r="H394">
            <v>-5241.26</v>
          </cell>
          <cell r="I394">
            <v>-5577.28</v>
          </cell>
        </row>
        <row r="395">
          <cell r="A395">
            <v>61844</v>
          </cell>
          <cell r="B395" t="str">
            <v>H Q</v>
          </cell>
          <cell r="C395">
            <v>850.26</v>
          </cell>
          <cell r="D395">
            <v>63.15</v>
          </cell>
          <cell r="E395">
            <v>137.68</v>
          </cell>
          <cell r="F395">
            <v>37.06</v>
          </cell>
          <cell r="G395">
            <v>5.02</v>
          </cell>
          <cell r="H395">
            <v>319.54</v>
          </cell>
          <cell r="I395">
            <v>287.81</v>
          </cell>
        </row>
        <row r="396">
          <cell r="A396">
            <v>61845</v>
          </cell>
          <cell r="B396" t="str">
            <v>NPX</v>
          </cell>
          <cell r="C396">
            <v>-13055.37</v>
          </cell>
          <cell r="D396">
            <v>-2745.01</v>
          </cell>
          <cell r="E396">
            <v>-692.97</v>
          </cell>
          <cell r="F396">
            <v>-2982.38</v>
          </cell>
          <cell r="G396">
            <v>-2256.68</v>
          </cell>
          <cell r="H396">
            <v>-2934.48</v>
          </cell>
          <cell r="I396">
            <v>-1443.85</v>
          </cell>
        </row>
        <row r="397">
          <cell r="A397">
            <v>61846</v>
          </cell>
          <cell r="B397" t="str">
            <v>O H</v>
          </cell>
          <cell r="C397">
            <v>-1293.46</v>
          </cell>
          <cell r="D397">
            <v>-307.04</v>
          </cell>
          <cell r="E397">
            <v>-51.27</v>
          </cell>
          <cell r="F397">
            <v>-365.57</v>
          </cell>
          <cell r="G397">
            <v>-219.66</v>
          </cell>
          <cell r="H397">
            <v>-291.55</v>
          </cell>
          <cell r="I397">
            <v>-58.37</v>
          </cell>
        </row>
        <row r="398">
          <cell r="A398">
            <v>61847</v>
          </cell>
          <cell r="B398" t="str">
            <v>PJM</v>
          </cell>
          <cell r="C398">
            <v>7065.78</v>
          </cell>
          <cell r="D398">
            <v>5689.75</v>
          </cell>
          <cell r="E398">
            <v>1056.36</v>
          </cell>
          <cell r="F398">
            <v>110.12</v>
          </cell>
          <cell r="G398">
            <v>521.75</v>
          </cell>
          <cell r="H398">
            <v>-297.62</v>
          </cell>
          <cell r="I398">
            <v>-14.58</v>
          </cell>
        </row>
      </sheetData>
      <sheetData sheetId="9">
        <row r="1">
          <cell r="A1" t="str">
            <v>NYISO Day-Ahead Congestion</v>
          </cell>
        </row>
        <row r="1">
          <cell r="C1" t="str">
            <v>Cumulative</v>
          </cell>
          <cell r="D1" t="str">
            <v>Monthly Subtotals</v>
          </cell>
        </row>
        <row r="2">
          <cell r="A2" t="str">
            <v>PTID</v>
          </cell>
          <cell r="B2" t="str">
            <v>Bus Name</v>
          </cell>
          <cell r="C2" t="str">
            <v>Total</v>
          </cell>
          <cell r="D2">
            <v>37012</v>
          </cell>
          <cell r="E2">
            <v>37043</v>
          </cell>
          <cell r="F2">
            <v>37073</v>
          </cell>
          <cell r="G2">
            <v>37104</v>
          </cell>
          <cell r="H2">
            <v>37135</v>
          </cell>
          <cell r="I2">
            <v>37165</v>
          </cell>
        </row>
        <row r="3">
          <cell r="A3">
            <v>23512</v>
          </cell>
          <cell r="B3" t="str">
            <v>ARTHUR_KILL_2</v>
          </cell>
          <cell r="C3">
            <v>-32278.35</v>
          </cell>
          <cell r="D3">
            <v>-6669.32</v>
          </cell>
          <cell r="E3">
            <v>-12434.82</v>
          </cell>
          <cell r="F3">
            <v>-8309.45</v>
          </cell>
          <cell r="G3">
            <v>-3608.78</v>
          </cell>
          <cell r="H3">
            <v>-694.27</v>
          </cell>
          <cell r="I3">
            <v>-561.71</v>
          </cell>
        </row>
        <row r="4">
          <cell r="A4">
            <v>23513</v>
          </cell>
          <cell r="B4" t="str">
            <v>ARTHUR_KILL_3</v>
          </cell>
          <cell r="C4">
            <v>-9642.56</v>
          </cell>
          <cell r="D4">
            <v>-4047.67</v>
          </cell>
          <cell r="E4">
            <v>-5376.83</v>
          </cell>
          <cell r="F4">
            <v>-1790.77</v>
          </cell>
          <cell r="G4">
            <v>-58.05</v>
          </cell>
          <cell r="H4">
            <v>826.21</v>
          </cell>
          <cell r="I4">
            <v>804.55</v>
          </cell>
        </row>
        <row r="5">
          <cell r="A5">
            <v>23514</v>
          </cell>
          <cell r="B5" t="str">
            <v>ALLEGHENY___COGEN</v>
          </cell>
          <cell r="C5">
            <v>-789.52</v>
          </cell>
          <cell r="D5">
            <v>-248.6</v>
          </cell>
          <cell r="E5">
            <v>-164.77</v>
          </cell>
          <cell r="F5">
            <v>-100.91</v>
          </cell>
          <cell r="G5">
            <v>-272.7</v>
          </cell>
          <cell r="H5">
            <v>0</v>
          </cell>
          <cell r="I5">
            <v>-2.54</v>
          </cell>
        </row>
        <row r="6">
          <cell r="A6">
            <v>23515</v>
          </cell>
          <cell r="B6" t="str">
            <v>BROOKLYN_NAVY_YARD</v>
          </cell>
          <cell r="C6">
            <v>-14603.52</v>
          </cell>
          <cell r="D6">
            <v>-4368.32</v>
          </cell>
          <cell r="E6">
            <v>-5315.33</v>
          </cell>
          <cell r="F6">
            <v>-2207.83</v>
          </cell>
          <cell r="G6">
            <v>-2219.44</v>
          </cell>
          <cell r="H6">
            <v>-435.06</v>
          </cell>
          <cell r="I6">
            <v>-57.54</v>
          </cell>
        </row>
        <row r="7">
          <cell r="A7">
            <v>23516</v>
          </cell>
          <cell r="B7" t="str">
            <v>ASTORIA___3</v>
          </cell>
          <cell r="C7">
            <v>-31913.56</v>
          </cell>
          <cell r="D7">
            <v>-6327.92</v>
          </cell>
          <cell r="E7">
            <v>-12434.82</v>
          </cell>
          <cell r="F7">
            <v>-8309.45</v>
          </cell>
          <cell r="G7">
            <v>-3585.42</v>
          </cell>
          <cell r="H7">
            <v>-694.26</v>
          </cell>
          <cell r="I7">
            <v>-561.69</v>
          </cell>
        </row>
        <row r="8">
          <cell r="A8">
            <v>23517</v>
          </cell>
          <cell r="B8" t="str">
            <v>ASTORIA___4</v>
          </cell>
          <cell r="C8">
            <v>-32255.58</v>
          </cell>
          <cell r="D8">
            <v>-6675.17</v>
          </cell>
          <cell r="E8">
            <v>-12434.82</v>
          </cell>
          <cell r="F8">
            <v>-8309.45</v>
          </cell>
          <cell r="G8">
            <v>-3580.19</v>
          </cell>
          <cell r="H8">
            <v>-694.26</v>
          </cell>
          <cell r="I8">
            <v>-561.69</v>
          </cell>
        </row>
        <row r="9">
          <cell r="A9">
            <v>23518</v>
          </cell>
          <cell r="B9" t="str">
            <v>ASTORIA___5</v>
          </cell>
          <cell r="C9">
            <v>-31423.99</v>
          </cell>
          <cell r="D9">
            <v>-6238.93</v>
          </cell>
          <cell r="E9">
            <v>-12438.85</v>
          </cell>
          <cell r="F9">
            <v>-7904.84</v>
          </cell>
          <cell r="G9">
            <v>-3585.42</v>
          </cell>
          <cell r="H9">
            <v>-694.26</v>
          </cell>
          <cell r="I9">
            <v>-561.69</v>
          </cell>
        </row>
        <row r="10">
          <cell r="A10">
            <v>23519</v>
          </cell>
          <cell r="B10" t="str">
            <v>POLETTI____</v>
          </cell>
          <cell r="C10">
            <v>-14604.04</v>
          </cell>
          <cell r="D10">
            <v>-4368.27</v>
          </cell>
          <cell r="E10">
            <v>-5314.98</v>
          </cell>
          <cell r="F10">
            <v>-2207.66</v>
          </cell>
          <cell r="G10">
            <v>-2220.07</v>
          </cell>
          <cell r="H10">
            <v>-435.52</v>
          </cell>
          <cell r="I10">
            <v>-57.54</v>
          </cell>
        </row>
        <row r="11">
          <cell r="A11">
            <v>23520</v>
          </cell>
          <cell r="B11" t="str">
            <v>ARTHUR KILL_GT_1</v>
          </cell>
          <cell r="C11">
            <v>-32278.35</v>
          </cell>
          <cell r="D11">
            <v>-6669.32</v>
          </cell>
          <cell r="E11">
            <v>-12434.82</v>
          </cell>
          <cell r="F11">
            <v>-8309.45</v>
          </cell>
          <cell r="G11">
            <v>-3608.78</v>
          </cell>
          <cell r="H11">
            <v>-694.27</v>
          </cell>
          <cell r="I11">
            <v>-561.71</v>
          </cell>
        </row>
        <row r="12">
          <cell r="A12">
            <v>23522</v>
          </cell>
          <cell r="B12" t="str">
            <v>WADING RIVER_IC_1</v>
          </cell>
          <cell r="C12">
            <v>-30328.38</v>
          </cell>
          <cell r="D12">
            <v>-7247.04</v>
          </cell>
          <cell r="E12">
            <v>-8227.37</v>
          </cell>
          <cell r="F12">
            <v>-5722.75</v>
          </cell>
          <cell r="G12">
            <v>-6105.23</v>
          </cell>
          <cell r="H12">
            <v>-2382.75</v>
          </cell>
          <cell r="I12">
            <v>-643.24</v>
          </cell>
        </row>
        <row r="13">
          <cell r="A13">
            <v>23523</v>
          </cell>
          <cell r="B13" t="str">
            <v>ASTORIA_GT_1</v>
          </cell>
          <cell r="C13">
            <v>-32254.96</v>
          </cell>
          <cell r="D13">
            <v>-6669.32</v>
          </cell>
          <cell r="E13">
            <v>-12434.82</v>
          </cell>
          <cell r="F13">
            <v>-8309.45</v>
          </cell>
          <cell r="G13">
            <v>-3585.42</v>
          </cell>
          <cell r="H13">
            <v>-694.26</v>
          </cell>
          <cell r="I13">
            <v>-561.69</v>
          </cell>
        </row>
        <row r="14">
          <cell r="A14">
            <v>23524</v>
          </cell>
          <cell r="B14" t="str">
            <v>EAST RIVER___7</v>
          </cell>
          <cell r="C14">
            <v>-14603.83</v>
          </cell>
          <cell r="D14">
            <v>-4368.27</v>
          </cell>
          <cell r="E14">
            <v>-5314.98</v>
          </cell>
          <cell r="F14">
            <v>-2207.91</v>
          </cell>
          <cell r="G14">
            <v>-2219.61</v>
          </cell>
          <cell r="H14">
            <v>-435.52</v>
          </cell>
          <cell r="I14">
            <v>-57.54</v>
          </cell>
        </row>
        <row r="15">
          <cell r="A15">
            <v>23526</v>
          </cell>
          <cell r="B15" t="str">
            <v>BOWLINE___1</v>
          </cell>
          <cell r="C15">
            <v>-9624.77</v>
          </cell>
          <cell r="D15">
            <v>-3037.43</v>
          </cell>
          <cell r="E15">
            <v>-3981.53</v>
          </cell>
          <cell r="F15">
            <v>-1462.48</v>
          </cell>
          <cell r="G15">
            <v>-1254.37</v>
          </cell>
          <cell r="H15">
            <v>117.32</v>
          </cell>
          <cell r="I15">
            <v>-6.28</v>
          </cell>
        </row>
        <row r="16">
          <cell r="A16">
            <v>23527</v>
          </cell>
          <cell r="B16" t="str">
            <v>ADK_NYS___DAM</v>
          </cell>
          <cell r="C16">
            <v>-6005.43</v>
          </cell>
          <cell r="D16">
            <v>-2379.81</v>
          </cell>
          <cell r="E16">
            <v>-1415.57</v>
          </cell>
          <cell r="F16">
            <v>-377.24</v>
          </cell>
          <cell r="G16">
            <v>-1827.86</v>
          </cell>
          <cell r="H16">
            <v>-1.71</v>
          </cell>
          <cell r="I16">
            <v>-3.24</v>
          </cell>
        </row>
        <row r="17">
          <cell r="A17">
            <v>23528</v>
          </cell>
          <cell r="B17" t="str">
            <v>NEG_PENN_ALLEGHNY</v>
          </cell>
          <cell r="C17">
            <v>-1921.36</v>
          </cell>
          <cell r="D17">
            <v>-550.74</v>
          </cell>
          <cell r="E17">
            <v>-666.05</v>
          </cell>
          <cell r="F17">
            <v>-199.4</v>
          </cell>
          <cell r="G17">
            <v>-497.84</v>
          </cell>
          <cell r="H17">
            <v>0</v>
          </cell>
          <cell r="I17">
            <v>-7.33</v>
          </cell>
        </row>
        <row r="18">
          <cell r="A18">
            <v>23530</v>
          </cell>
          <cell r="B18" t="str">
            <v>INDIAN POINT___2</v>
          </cell>
          <cell r="C18">
            <v>-9469.45</v>
          </cell>
          <cell r="D18">
            <v>-3097.97</v>
          </cell>
          <cell r="E18">
            <v>-3840.94</v>
          </cell>
          <cell r="F18">
            <v>-1471.92</v>
          </cell>
          <cell r="G18">
            <v>-1193.88</v>
          </cell>
          <cell r="H18">
            <v>139.61</v>
          </cell>
          <cell r="I18">
            <v>-4.35</v>
          </cell>
        </row>
        <row r="19">
          <cell r="A19">
            <v>23531</v>
          </cell>
          <cell r="B19" t="str">
            <v>INDIAN POINT___3</v>
          </cell>
          <cell r="C19">
            <v>-9509.18</v>
          </cell>
          <cell r="D19">
            <v>-2880.09</v>
          </cell>
          <cell r="E19">
            <v>-4037.65</v>
          </cell>
          <cell r="F19">
            <v>-1475.74</v>
          </cell>
          <cell r="G19">
            <v>-1242.75</v>
          </cell>
          <cell r="H19">
            <v>132.38</v>
          </cell>
          <cell r="I19">
            <v>-5.33</v>
          </cell>
        </row>
        <row r="20">
          <cell r="A20">
            <v>23533</v>
          </cell>
          <cell r="B20" t="str">
            <v>RAVENSWOOD___1</v>
          </cell>
          <cell r="C20">
            <v>-32278.35</v>
          </cell>
          <cell r="D20">
            <v>-6669.32</v>
          </cell>
          <cell r="E20">
            <v>-12434.82</v>
          </cell>
          <cell r="F20">
            <v>-8309.45</v>
          </cell>
          <cell r="G20">
            <v>-3608.78</v>
          </cell>
          <cell r="H20">
            <v>-694.27</v>
          </cell>
          <cell r="I20">
            <v>-561.71</v>
          </cell>
        </row>
        <row r="21">
          <cell r="A21">
            <v>23534</v>
          </cell>
          <cell r="B21" t="str">
            <v>RAVENSWOOD___2</v>
          </cell>
          <cell r="C21">
            <v>-32278.35</v>
          </cell>
          <cell r="D21">
            <v>-6669.32</v>
          </cell>
          <cell r="E21">
            <v>-12434.82</v>
          </cell>
          <cell r="F21">
            <v>-8309.45</v>
          </cell>
          <cell r="G21">
            <v>-3608.78</v>
          </cell>
          <cell r="H21">
            <v>-694.27</v>
          </cell>
          <cell r="I21">
            <v>-561.71</v>
          </cell>
        </row>
        <row r="22">
          <cell r="A22">
            <v>23535</v>
          </cell>
          <cell r="B22" t="str">
            <v>RAVENSWOOD___3</v>
          </cell>
          <cell r="C22">
            <v>-14696.88</v>
          </cell>
          <cell r="D22">
            <v>-4490.17</v>
          </cell>
          <cell r="E22">
            <v>-5362.7</v>
          </cell>
          <cell r="F22">
            <v>-2220.88</v>
          </cell>
          <cell r="G22">
            <v>-2163.66</v>
          </cell>
          <cell r="H22">
            <v>-404.79</v>
          </cell>
          <cell r="I22">
            <v>-54.68</v>
          </cell>
        </row>
        <row r="23">
          <cell r="A23">
            <v>23536</v>
          </cell>
          <cell r="B23" t="str">
            <v>ASTORIA GT2____</v>
          </cell>
          <cell r="C23">
            <v>-32259.61</v>
          </cell>
          <cell r="D23">
            <v>-6675.17</v>
          </cell>
          <cell r="E23">
            <v>-12438.85</v>
          </cell>
          <cell r="F23">
            <v>-8309.45</v>
          </cell>
          <cell r="G23">
            <v>-3580.19</v>
          </cell>
          <cell r="H23">
            <v>-694.26</v>
          </cell>
          <cell r="I23">
            <v>-561.69</v>
          </cell>
        </row>
        <row r="24">
          <cell r="A24">
            <v>23538</v>
          </cell>
          <cell r="B24" t="str">
            <v>WATERSIDE___6 8 9</v>
          </cell>
          <cell r="C24">
            <v>-32278.35</v>
          </cell>
          <cell r="D24">
            <v>-6669.32</v>
          </cell>
          <cell r="E24">
            <v>-12434.82</v>
          </cell>
          <cell r="F24">
            <v>-8309.45</v>
          </cell>
          <cell r="G24">
            <v>-3608.78</v>
          </cell>
          <cell r="H24">
            <v>-694.27</v>
          </cell>
          <cell r="I24">
            <v>-561.71</v>
          </cell>
        </row>
        <row r="25">
          <cell r="A25">
            <v>23540</v>
          </cell>
          <cell r="B25" t="str">
            <v>HUDSON AVE_GT_4</v>
          </cell>
          <cell r="C25">
            <v>-14603.52</v>
          </cell>
          <cell r="D25">
            <v>-4368.32</v>
          </cell>
          <cell r="E25">
            <v>-5315.33</v>
          </cell>
          <cell r="F25">
            <v>-2207.83</v>
          </cell>
          <cell r="G25">
            <v>-2219.44</v>
          </cell>
          <cell r="H25">
            <v>-435.06</v>
          </cell>
          <cell r="I25">
            <v>-57.54</v>
          </cell>
        </row>
        <row r="26">
          <cell r="A26">
            <v>23541</v>
          </cell>
          <cell r="B26" t="str">
            <v>KIAC_JFK_AIRPORT</v>
          </cell>
          <cell r="C26">
            <v>-14603.52</v>
          </cell>
          <cell r="D26">
            <v>-4368.32</v>
          </cell>
          <cell r="E26">
            <v>-5315.33</v>
          </cell>
          <cell r="F26">
            <v>-2207.83</v>
          </cell>
          <cell r="G26">
            <v>-2219.44</v>
          </cell>
          <cell r="H26">
            <v>-435.06</v>
          </cell>
          <cell r="I26">
            <v>-57.54</v>
          </cell>
        </row>
        <row r="27">
          <cell r="A27">
            <v>23543</v>
          </cell>
          <cell r="B27" t="str">
            <v>KINTIGH____</v>
          </cell>
          <cell r="C27">
            <v>-71.14</v>
          </cell>
          <cell r="D27">
            <v>146.45</v>
          </cell>
          <cell r="E27">
            <v>-29.44</v>
          </cell>
          <cell r="F27">
            <v>-70.07</v>
          </cell>
          <cell r="G27">
            <v>-117.97</v>
          </cell>
          <cell r="H27">
            <v>0</v>
          </cell>
          <cell r="I27">
            <v>-0.11</v>
          </cell>
        </row>
        <row r="28">
          <cell r="A28">
            <v>23545</v>
          </cell>
          <cell r="B28" t="str">
            <v>BARRETT___1</v>
          </cell>
          <cell r="C28">
            <v>-31929.86</v>
          </cell>
          <cell r="D28">
            <v>-7370.02</v>
          </cell>
          <cell r="E28">
            <v>-8228.34</v>
          </cell>
          <cell r="F28">
            <v>-5687.37</v>
          </cell>
          <cell r="G28">
            <v>-6387.29</v>
          </cell>
          <cell r="H28">
            <v>-3632.52</v>
          </cell>
          <cell r="I28">
            <v>-624.32</v>
          </cell>
        </row>
        <row r="29">
          <cell r="A29">
            <v>23546</v>
          </cell>
          <cell r="B29" t="str">
            <v>BARRETT___2</v>
          </cell>
          <cell r="C29">
            <v>-32123.34</v>
          </cell>
          <cell r="D29">
            <v>-7336.76</v>
          </cell>
          <cell r="E29">
            <v>-8223.89</v>
          </cell>
          <cell r="F29">
            <v>-5687.37</v>
          </cell>
          <cell r="G29">
            <v>-6471.28</v>
          </cell>
          <cell r="H29">
            <v>-3779.72</v>
          </cell>
          <cell r="I29">
            <v>-624.32</v>
          </cell>
        </row>
        <row r="30">
          <cell r="A30">
            <v>23547</v>
          </cell>
          <cell r="B30" t="str">
            <v>WADING RIVER_IC_2</v>
          </cell>
          <cell r="C30">
            <v>-30328.38</v>
          </cell>
          <cell r="D30">
            <v>-7247.04</v>
          </cell>
          <cell r="E30">
            <v>-8227.37</v>
          </cell>
          <cell r="F30">
            <v>-5722.75</v>
          </cell>
          <cell r="G30">
            <v>-6105.23</v>
          </cell>
          <cell r="H30">
            <v>-2382.75</v>
          </cell>
          <cell r="I30">
            <v>-643.24</v>
          </cell>
        </row>
        <row r="31">
          <cell r="A31">
            <v>23548</v>
          </cell>
          <cell r="B31" t="str">
            <v>FAR ROCKAWAY___4</v>
          </cell>
          <cell r="C31">
            <v>-32558.51</v>
          </cell>
          <cell r="D31">
            <v>-7410.81</v>
          </cell>
          <cell r="E31">
            <v>-8282.89</v>
          </cell>
          <cell r="F31">
            <v>-5985.26</v>
          </cell>
          <cell r="G31">
            <v>-6720.2</v>
          </cell>
          <cell r="H31">
            <v>-3521.92</v>
          </cell>
          <cell r="I31">
            <v>-637.43</v>
          </cell>
        </row>
        <row r="32">
          <cell r="A32">
            <v>23550</v>
          </cell>
          <cell r="B32" t="str">
            <v>GLENWOOD___4</v>
          </cell>
          <cell r="C32">
            <v>-32163.53</v>
          </cell>
          <cell r="D32">
            <v>-7327.53</v>
          </cell>
          <cell r="E32">
            <v>-8393.06</v>
          </cell>
          <cell r="F32">
            <v>-6238.95</v>
          </cell>
          <cell r="G32">
            <v>-6765.31</v>
          </cell>
          <cell r="H32">
            <v>-2757.57</v>
          </cell>
          <cell r="I32">
            <v>-681.11</v>
          </cell>
        </row>
        <row r="33">
          <cell r="A33">
            <v>23551</v>
          </cell>
          <cell r="B33" t="str">
            <v>NORTHPORT___1</v>
          </cell>
          <cell r="C33">
            <v>-17535.7</v>
          </cell>
          <cell r="D33">
            <v>-6941.2</v>
          </cell>
          <cell r="E33">
            <v>-6633.52</v>
          </cell>
          <cell r="F33">
            <v>-4787.96</v>
          </cell>
          <cell r="G33">
            <v>3345.3</v>
          </cell>
          <cell r="H33">
            <v>-1875.45</v>
          </cell>
          <cell r="I33">
            <v>-642.87</v>
          </cell>
        </row>
        <row r="34">
          <cell r="A34">
            <v>23552</v>
          </cell>
          <cell r="B34" t="str">
            <v>NORTHPORT___2</v>
          </cell>
          <cell r="C34">
            <v>-17535.7</v>
          </cell>
          <cell r="D34">
            <v>-6941.2</v>
          </cell>
          <cell r="E34">
            <v>-6633.52</v>
          </cell>
          <cell r="F34">
            <v>-4787.96</v>
          </cell>
          <cell r="G34">
            <v>3345.3</v>
          </cell>
          <cell r="H34">
            <v>-1875.45</v>
          </cell>
          <cell r="I34">
            <v>-642.87</v>
          </cell>
        </row>
        <row r="35">
          <cell r="A35">
            <v>23553</v>
          </cell>
          <cell r="B35" t="str">
            <v>NORTHPORT___3</v>
          </cell>
          <cell r="C35">
            <v>-25745.4</v>
          </cell>
          <cell r="D35">
            <v>-6280.25</v>
          </cell>
          <cell r="E35">
            <v>-7617.03</v>
          </cell>
          <cell r="F35">
            <v>-5326.6</v>
          </cell>
          <cell r="G35">
            <v>-3648.85</v>
          </cell>
          <cell r="H35">
            <v>-2231.6</v>
          </cell>
          <cell r="I35">
            <v>-641.07</v>
          </cell>
        </row>
        <row r="36">
          <cell r="A36">
            <v>23555</v>
          </cell>
          <cell r="B36" t="str">
            <v>PORT_JEFF_3</v>
          </cell>
          <cell r="C36">
            <v>-30326.16</v>
          </cell>
          <cell r="D36">
            <v>-7245.95</v>
          </cell>
          <cell r="E36">
            <v>-8227.21</v>
          </cell>
          <cell r="F36">
            <v>-5722.75</v>
          </cell>
          <cell r="G36">
            <v>-6104.31</v>
          </cell>
          <cell r="H36">
            <v>-2382.75</v>
          </cell>
          <cell r="I36">
            <v>-643.19</v>
          </cell>
        </row>
        <row r="37">
          <cell r="A37">
            <v>23557</v>
          </cell>
          <cell r="B37" t="str">
            <v>HUNTLEY___63</v>
          </cell>
          <cell r="C37">
            <v>-418.63</v>
          </cell>
          <cell r="D37">
            <v>-17.19</v>
          </cell>
          <cell r="E37">
            <v>-104.73</v>
          </cell>
          <cell r="F37">
            <v>-82.85</v>
          </cell>
          <cell r="G37">
            <v>-212.71</v>
          </cell>
          <cell r="H37">
            <v>0</v>
          </cell>
          <cell r="I37">
            <v>-1.15</v>
          </cell>
        </row>
        <row r="38">
          <cell r="A38">
            <v>23558</v>
          </cell>
          <cell r="B38" t="str">
            <v>HUNTLEY___64</v>
          </cell>
          <cell r="C38">
            <v>-418.63</v>
          </cell>
          <cell r="D38">
            <v>-17.19</v>
          </cell>
          <cell r="E38">
            <v>-104.73</v>
          </cell>
          <cell r="F38">
            <v>-82.85</v>
          </cell>
          <cell r="G38">
            <v>-212.71</v>
          </cell>
          <cell r="H38">
            <v>0</v>
          </cell>
          <cell r="I38">
            <v>-1.15</v>
          </cell>
        </row>
        <row r="39">
          <cell r="A39">
            <v>23559</v>
          </cell>
          <cell r="B39" t="str">
            <v>HUNTLEY___65</v>
          </cell>
          <cell r="C39">
            <v>-418.63</v>
          </cell>
          <cell r="D39">
            <v>-17.19</v>
          </cell>
          <cell r="E39">
            <v>-104.73</v>
          </cell>
          <cell r="F39">
            <v>-82.85</v>
          </cell>
          <cell r="G39">
            <v>-212.71</v>
          </cell>
          <cell r="H39">
            <v>0</v>
          </cell>
          <cell r="I39">
            <v>-1.15</v>
          </cell>
        </row>
        <row r="40">
          <cell r="A40">
            <v>23560</v>
          </cell>
          <cell r="B40" t="str">
            <v>HUNTLEY___66</v>
          </cell>
          <cell r="C40">
            <v>-418.63</v>
          </cell>
          <cell r="D40">
            <v>-17.19</v>
          </cell>
          <cell r="E40">
            <v>-104.73</v>
          </cell>
          <cell r="F40">
            <v>-82.85</v>
          </cell>
          <cell r="G40">
            <v>-212.71</v>
          </cell>
          <cell r="H40">
            <v>0</v>
          </cell>
          <cell r="I40">
            <v>-1.15</v>
          </cell>
        </row>
        <row r="41">
          <cell r="A41">
            <v>23561</v>
          </cell>
          <cell r="B41" t="str">
            <v>HUNTLEY___67</v>
          </cell>
          <cell r="C41">
            <v>-420.65</v>
          </cell>
          <cell r="D41">
            <v>-194.33</v>
          </cell>
          <cell r="E41">
            <v>-108.87</v>
          </cell>
          <cell r="F41">
            <v>-82.91</v>
          </cell>
          <cell r="G41">
            <v>-33.39</v>
          </cell>
          <cell r="H41">
            <v>0</v>
          </cell>
          <cell r="I41">
            <v>-1.15</v>
          </cell>
        </row>
        <row r="42">
          <cell r="A42">
            <v>23562</v>
          </cell>
          <cell r="B42" t="str">
            <v>HUNTLEY___68</v>
          </cell>
          <cell r="C42">
            <v>-420.65</v>
          </cell>
          <cell r="D42">
            <v>-194.33</v>
          </cell>
          <cell r="E42">
            <v>-108.87</v>
          </cell>
          <cell r="F42">
            <v>-82.91</v>
          </cell>
          <cell r="G42">
            <v>-33.39</v>
          </cell>
          <cell r="H42">
            <v>0</v>
          </cell>
          <cell r="I42">
            <v>-1.15</v>
          </cell>
        </row>
        <row r="43">
          <cell r="A43">
            <v>23563</v>
          </cell>
          <cell r="B43" t="str">
            <v>DUNKIRK___1</v>
          </cell>
          <cell r="C43">
            <v>-894.2</v>
          </cell>
          <cell r="D43">
            <v>-172.81</v>
          </cell>
          <cell r="E43">
            <v>-181.74</v>
          </cell>
          <cell r="F43">
            <v>-103.15</v>
          </cell>
          <cell r="G43">
            <v>-434.28</v>
          </cell>
          <cell r="H43">
            <v>0</v>
          </cell>
          <cell r="I43">
            <v>-2.22</v>
          </cell>
        </row>
        <row r="44">
          <cell r="A44">
            <v>23564</v>
          </cell>
          <cell r="B44" t="str">
            <v>DUNKIRK___2</v>
          </cell>
          <cell r="C44">
            <v>-894.2</v>
          </cell>
          <cell r="D44">
            <v>-172.81</v>
          </cell>
          <cell r="E44">
            <v>-181.74</v>
          </cell>
          <cell r="F44">
            <v>-103.15</v>
          </cell>
          <cell r="G44">
            <v>-434.28</v>
          </cell>
          <cell r="H44">
            <v>0</v>
          </cell>
          <cell r="I44">
            <v>-2.22</v>
          </cell>
        </row>
        <row r="45">
          <cell r="A45">
            <v>23565</v>
          </cell>
          <cell r="B45" t="str">
            <v>DUNKIRK___3</v>
          </cell>
          <cell r="C45">
            <v>-924.73</v>
          </cell>
          <cell r="D45">
            <v>-186.88</v>
          </cell>
          <cell r="E45">
            <v>-187.25</v>
          </cell>
          <cell r="F45">
            <v>-105.38</v>
          </cell>
          <cell r="G45">
            <v>-443</v>
          </cell>
          <cell r="H45">
            <v>0</v>
          </cell>
          <cell r="I45">
            <v>-2.22</v>
          </cell>
        </row>
        <row r="46">
          <cell r="A46">
            <v>23566</v>
          </cell>
          <cell r="B46" t="str">
            <v>DUNKIRK___4</v>
          </cell>
          <cell r="C46">
            <v>-924.73</v>
          </cell>
          <cell r="D46">
            <v>-186.88</v>
          </cell>
          <cell r="E46">
            <v>-187.25</v>
          </cell>
          <cell r="F46">
            <v>-105.38</v>
          </cell>
          <cell r="G46">
            <v>-443</v>
          </cell>
          <cell r="H46">
            <v>0</v>
          </cell>
          <cell r="I46">
            <v>-2.22</v>
          </cell>
        </row>
        <row r="47">
          <cell r="A47">
            <v>23567</v>
          </cell>
          <cell r="B47" t="str">
            <v>INDECK___ILION</v>
          </cell>
          <cell r="C47">
            <v>155.58</v>
          </cell>
          <cell r="D47">
            <v>35.05</v>
          </cell>
          <cell r="E47">
            <v>63.21</v>
          </cell>
          <cell r="F47">
            <v>21.07</v>
          </cell>
          <cell r="G47">
            <v>36.29</v>
          </cell>
          <cell r="H47">
            <v>-0.04</v>
          </cell>
          <cell r="I47">
            <v>0</v>
          </cell>
        </row>
        <row r="48">
          <cell r="A48">
            <v>23571</v>
          </cell>
          <cell r="B48" t="str">
            <v>ALBANY___1</v>
          </cell>
          <cell r="C48">
            <v>-5354.17</v>
          </cell>
          <cell r="D48">
            <v>-2042.97</v>
          </cell>
          <cell r="E48">
            <v>-1188.37</v>
          </cell>
          <cell r="F48">
            <v>-297.24</v>
          </cell>
          <cell r="G48">
            <v>-1822.06</v>
          </cell>
          <cell r="H48">
            <v>-1.53</v>
          </cell>
          <cell r="I48">
            <v>-2</v>
          </cell>
        </row>
        <row r="49">
          <cell r="A49">
            <v>23572</v>
          </cell>
          <cell r="B49" t="str">
            <v>ALBANY___2</v>
          </cell>
          <cell r="C49">
            <v>-5354.17</v>
          </cell>
          <cell r="D49">
            <v>-2042.97</v>
          </cell>
          <cell r="E49">
            <v>-1188.37</v>
          </cell>
          <cell r="F49">
            <v>-297.24</v>
          </cell>
          <cell r="G49">
            <v>-1822.06</v>
          </cell>
          <cell r="H49">
            <v>-1.53</v>
          </cell>
          <cell r="I49">
            <v>-2</v>
          </cell>
        </row>
        <row r="50">
          <cell r="A50">
            <v>23573</v>
          </cell>
          <cell r="B50" t="str">
            <v>ALBANY___3</v>
          </cell>
          <cell r="C50">
            <v>-5354.17</v>
          </cell>
          <cell r="D50">
            <v>-2042.97</v>
          </cell>
          <cell r="E50">
            <v>-1188.37</v>
          </cell>
          <cell r="F50">
            <v>-297.24</v>
          </cell>
          <cell r="G50">
            <v>-1822.06</v>
          </cell>
          <cell r="H50">
            <v>-1.53</v>
          </cell>
          <cell r="I50">
            <v>-2</v>
          </cell>
        </row>
        <row r="51">
          <cell r="A51">
            <v>23574</v>
          </cell>
          <cell r="B51" t="str">
            <v>ALBANY___4</v>
          </cell>
          <cell r="C51">
            <v>-5354.17</v>
          </cell>
          <cell r="D51">
            <v>-2042.97</v>
          </cell>
          <cell r="E51">
            <v>-1188.37</v>
          </cell>
          <cell r="F51">
            <v>-297.24</v>
          </cell>
          <cell r="G51">
            <v>-1822.06</v>
          </cell>
          <cell r="H51">
            <v>-1.53</v>
          </cell>
          <cell r="I51">
            <v>-2</v>
          </cell>
        </row>
        <row r="52">
          <cell r="A52">
            <v>23575</v>
          </cell>
          <cell r="B52" t="str">
            <v>NINE_MILE_1</v>
          </cell>
          <cell r="C52">
            <v>135.88</v>
          </cell>
          <cell r="D52">
            <v>-93.45</v>
          </cell>
          <cell r="E52">
            <v>304.81</v>
          </cell>
          <cell r="F52">
            <v>-18.94</v>
          </cell>
          <cell r="G52">
            <v>-87.74</v>
          </cell>
          <cell r="H52">
            <v>0</v>
          </cell>
          <cell r="I52">
            <v>31.2</v>
          </cell>
        </row>
        <row r="53">
          <cell r="A53">
            <v>23579</v>
          </cell>
          <cell r="B53" t="str">
            <v>GOUDEY___7</v>
          </cell>
          <cell r="C53">
            <v>-1780.21</v>
          </cell>
          <cell r="D53">
            <v>-518.58</v>
          </cell>
          <cell r="E53">
            <v>-584.69</v>
          </cell>
          <cell r="F53">
            <v>-185.08</v>
          </cell>
          <cell r="G53">
            <v>-484.89</v>
          </cell>
          <cell r="H53">
            <v>0</v>
          </cell>
          <cell r="I53">
            <v>-6.97</v>
          </cell>
        </row>
        <row r="54">
          <cell r="A54">
            <v>23580</v>
          </cell>
          <cell r="B54" t="str">
            <v>GOUDEY___8</v>
          </cell>
          <cell r="C54">
            <v>-1780.21</v>
          </cell>
          <cell r="D54">
            <v>-518.58</v>
          </cell>
          <cell r="E54">
            <v>-584.69</v>
          </cell>
          <cell r="F54">
            <v>-185.08</v>
          </cell>
          <cell r="G54">
            <v>-484.89</v>
          </cell>
          <cell r="H54">
            <v>0</v>
          </cell>
          <cell r="I54">
            <v>-6.97</v>
          </cell>
        </row>
        <row r="55">
          <cell r="A55">
            <v>23582</v>
          </cell>
          <cell r="B55" t="str">
            <v>GREENIDGE___3</v>
          </cell>
          <cell r="C55">
            <v>-944.7</v>
          </cell>
          <cell r="D55">
            <v>-280.75</v>
          </cell>
          <cell r="E55">
            <v>-246.64</v>
          </cell>
          <cell r="F55">
            <v>-112.75</v>
          </cell>
          <cell r="G55">
            <v>-299.97</v>
          </cell>
          <cell r="H55">
            <v>0</v>
          </cell>
          <cell r="I55">
            <v>-4.59</v>
          </cell>
        </row>
        <row r="56">
          <cell r="A56">
            <v>23583</v>
          </cell>
          <cell r="B56" t="str">
            <v>GREENIDGE___4</v>
          </cell>
          <cell r="C56">
            <v>-944.7</v>
          </cell>
          <cell r="D56">
            <v>-280.75</v>
          </cell>
          <cell r="E56">
            <v>-246.64</v>
          </cell>
          <cell r="F56">
            <v>-112.75</v>
          </cell>
          <cell r="G56">
            <v>-299.97</v>
          </cell>
          <cell r="H56">
            <v>0</v>
          </cell>
          <cell r="I56">
            <v>-4.59</v>
          </cell>
        </row>
        <row r="57">
          <cell r="A57">
            <v>23584</v>
          </cell>
          <cell r="B57" t="str">
            <v>MILLIKEN___1</v>
          </cell>
          <cell r="C57">
            <v>-769.48</v>
          </cell>
          <cell r="D57">
            <v>-233.32</v>
          </cell>
          <cell r="E57">
            <v>-192.76</v>
          </cell>
          <cell r="F57">
            <v>-94.38</v>
          </cell>
          <cell r="G57">
            <v>-243</v>
          </cell>
          <cell r="H57">
            <v>0</v>
          </cell>
          <cell r="I57">
            <v>-6.02</v>
          </cell>
        </row>
        <row r="58">
          <cell r="A58">
            <v>23585</v>
          </cell>
          <cell r="B58" t="str">
            <v>MILLIKEN___2</v>
          </cell>
          <cell r="C58">
            <v>-769.48</v>
          </cell>
          <cell r="D58">
            <v>-233.32</v>
          </cell>
          <cell r="E58">
            <v>-192.76</v>
          </cell>
          <cell r="F58">
            <v>-94.38</v>
          </cell>
          <cell r="G58">
            <v>-243</v>
          </cell>
          <cell r="H58">
            <v>0</v>
          </cell>
          <cell r="I58">
            <v>-6.02</v>
          </cell>
        </row>
        <row r="59">
          <cell r="A59">
            <v>23586</v>
          </cell>
          <cell r="B59" t="str">
            <v>DANSKAMMER___1</v>
          </cell>
          <cell r="C59">
            <v>-9575.08</v>
          </cell>
          <cell r="D59">
            <v>-2715.17</v>
          </cell>
          <cell r="E59">
            <v>-3844.63</v>
          </cell>
          <cell r="F59">
            <v>-1503.02</v>
          </cell>
          <cell r="G59">
            <v>-1490.77</v>
          </cell>
          <cell r="H59">
            <v>-5.75</v>
          </cell>
          <cell r="I59">
            <v>-15.74</v>
          </cell>
        </row>
        <row r="60">
          <cell r="A60">
            <v>23587</v>
          </cell>
          <cell r="B60" t="str">
            <v>ROSETON___1</v>
          </cell>
          <cell r="C60">
            <v>-10218.29</v>
          </cell>
          <cell r="D60">
            <v>-2852.02</v>
          </cell>
          <cell r="E60">
            <v>-4191.05</v>
          </cell>
          <cell r="F60">
            <v>-1677.35</v>
          </cell>
          <cell r="G60">
            <v>-1453.93</v>
          </cell>
          <cell r="H60">
            <v>-24.74</v>
          </cell>
          <cell r="I60">
            <v>-19.2</v>
          </cell>
        </row>
        <row r="61">
          <cell r="A61">
            <v>23588</v>
          </cell>
          <cell r="B61" t="str">
            <v>ROSETON___2</v>
          </cell>
          <cell r="C61">
            <v>-10218.29</v>
          </cell>
          <cell r="D61">
            <v>-2852.02</v>
          </cell>
          <cell r="E61">
            <v>-4191.05</v>
          </cell>
          <cell r="F61">
            <v>-1677.35</v>
          </cell>
          <cell r="G61">
            <v>-1453.93</v>
          </cell>
          <cell r="H61">
            <v>-24.74</v>
          </cell>
          <cell r="I61">
            <v>-19.2</v>
          </cell>
        </row>
        <row r="62">
          <cell r="A62">
            <v>23589</v>
          </cell>
          <cell r="B62" t="str">
            <v>DANSKAMMER___2</v>
          </cell>
          <cell r="C62">
            <v>-9575.08</v>
          </cell>
          <cell r="D62">
            <v>-2715.17</v>
          </cell>
          <cell r="E62">
            <v>-3844.63</v>
          </cell>
          <cell r="F62">
            <v>-1503.02</v>
          </cell>
          <cell r="G62">
            <v>-1490.77</v>
          </cell>
          <cell r="H62">
            <v>-5.75</v>
          </cell>
          <cell r="I62">
            <v>-15.74</v>
          </cell>
        </row>
        <row r="63">
          <cell r="A63">
            <v>23590</v>
          </cell>
          <cell r="B63" t="str">
            <v>DANSKAMMER___3</v>
          </cell>
          <cell r="C63">
            <v>-9575.08</v>
          </cell>
          <cell r="D63">
            <v>-2715.17</v>
          </cell>
          <cell r="E63">
            <v>-3844.63</v>
          </cell>
          <cell r="F63">
            <v>-1503.02</v>
          </cell>
          <cell r="G63">
            <v>-1490.77</v>
          </cell>
          <cell r="H63">
            <v>-5.75</v>
          </cell>
          <cell r="I63">
            <v>-15.74</v>
          </cell>
        </row>
        <row r="64">
          <cell r="A64">
            <v>23591</v>
          </cell>
          <cell r="B64" t="str">
            <v>DANSKAMMER___4</v>
          </cell>
          <cell r="C64">
            <v>-9575.08</v>
          </cell>
          <cell r="D64">
            <v>-2715.17</v>
          </cell>
          <cell r="E64">
            <v>-3844.63</v>
          </cell>
          <cell r="F64">
            <v>-1503.02</v>
          </cell>
          <cell r="G64">
            <v>-1490.77</v>
          </cell>
          <cell r="H64">
            <v>-5.75</v>
          </cell>
          <cell r="I64">
            <v>-15.74</v>
          </cell>
        </row>
        <row r="65">
          <cell r="A65">
            <v>23592</v>
          </cell>
          <cell r="B65" t="str">
            <v>DANSKAMMER___DIESEL</v>
          </cell>
          <cell r="C65">
            <v>-9575.08</v>
          </cell>
          <cell r="D65">
            <v>-2715.17</v>
          </cell>
          <cell r="E65">
            <v>-3844.63</v>
          </cell>
          <cell r="F65">
            <v>-1503.02</v>
          </cell>
          <cell r="G65">
            <v>-1490.77</v>
          </cell>
          <cell r="H65">
            <v>-5.75</v>
          </cell>
          <cell r="I65">
            <v>-15.74</v>
          </cell>
        </row>
        <row r="66">
          <cell r="A66">
            <v>23593</v>
          </cell>
          <cell r="B66" t="str">
            <v>LOVETT___5</v>
          </cell>
          <cell r="C66">
            <v>-9590.04</v>
          </cell>
          <cell r="D66">
            <v>-3006.23</v>
          </cell>
          <cell r="E66">
            <v>-3969.82</v>
          </cell>
          <cell r="F66">
            <v>-1460.95</v>
          </cell>
          <cell r="G66">
            <v>-1259.31</v>
          </cell>
          <cell r="H66">
            <v>112.91</v>
          </cell>
          <cell r="I66">
            <v>-6.64</v>
          </cell>
        </row>
        <row r="67">
          <cell r="A67">
            <v>23595</v>
          </cell>
          <cell r="B67" t="str">
            <v>BOWLINE___2</v>
          </cell>
          <cell r="C67">
            <v>-9629.79</v>
          </cell>
          <cell r="D67">
            <v>-3038.96</v>
          </cell>
          <cell r="E67">
            <v>-3984.35</v>
          </cell>
          <cell r="F67">
            <v>-1464.52</v>
          </cell>
          <cell r="G67">
            <v>-1253.76</v>
          </cell>
          <cell r="H67">
            <v>118.06</v>
          </cell>
          <cell r="I67">
            <v>-6.26</v>
          </cell>
        </row>
        <row r="68">
          <cell r="A68">
            <v>23598</v>
          </cell>
          <cell r="B68" t="str">
            <v>FITZPATRICK____</v>
          </cell>
          <cell r="C68">
            <v>148.13</v>
          </cell>
          <cell r="D68">
            <v>-90.01</v>
          </cell>
          <cell r="E68">
            <v>308.16</v>
          </cell>
          <cell r="F68">
            <v>-18.11</v>
          </cell>
          <cell r="G68">
            <v>-83.68</v>
          </cell>
          <cell r="H68">
            <v>0</v>
          </cell>
          <cell r="I68">
            <v>31.77</v>
          </cell>
        </row>
        <row r="69">
          <cell r="A69">
            <v>23599</v>
          </cell>
          <cell r="B69" t="str">
            <v>GILBOA____</v>
          </cell>
          <cell r="C69">
            <v>-4430.37</v>
          </cell>
          <cell r="D69">
            <v>-1204.06</v>
          </cell>
          <cell r="E69">
            <v>-1613.25</v>
          </cell>
          <cell r="F69">
            <v>-219.01</v>
          </cell>
          <cell r="G69">
            <v>-1394.01</v>
          </cell>
          <cell r="H69">
            <v>0</v>
          </cell>
          <cell r="I69">
            <v>-0.0399999999999999</v>
          </cell>
        </row>
        <row r="70">
          <cell r="A70">
            <v>23600</v>
          </cell>
          <cell r="B70" t="str">
            <v>ST LAWRENCE____</v>
          </cell>
          <cell r="C70">
            <v>141.73</v>
          </cell>
          <cell r="D70">
            <v>35.74</v>
          </cell>
          <cell r="E70">
            <v>59.61</v>
          </cell>
          <cell r="F70">
            <v>11.52</v>
          </cell>
          <cell r="G70">
            <v>33.96</v>
          </cell>
          <cell r="H70">
            <v>0.9</v>
          </cell>
          <cell r="I70">
            <v>0</v>
          </cell>
        </row>
        <row r="71">
          <cell r="A71">
            <v>23601</v>
          </cell>
          <cell r="B71" t="str">
            <v>WADING RIVER_IC_3</v>
          </cell>
          <cell r="C71">
            <v>-30328.38</v>
          </cell>
          <cell r="D71">
            <v>-7247.04</v>
          </cell>
          <cell r="E71">
            <v>-8227.37</v>
          </cell>
          <cell r="F71">
            <v>-5722.75</v>
          </cell>
          <cell r="G71">
            <v>-6105.23</v>
          </cell>
          <cell r="H71">
            <v>-2382.75</v>
          </cell>
          <cell r="I71">
            <v>-643.24</v>
          </cell>
        </row>
        <row r="72">
          <cell r="A72">
            <v>23603</v>
          </cell>
          <cell r="B72" t="str">
            <v>GINNA____</v>
          </cell>
          <cell r="C72">
            <v>-300.84</v>
          </cell>
          <cell r="D72">
            <v>-101.18</v>
          </cell>
          <cell r="E72">
            <v>-3.67000000000001</v>
          </cell>
          <cell r="F72">
            <v>-54.56</v>
          </cell>
          <cell r="G72">
            <v>-141.34</v>
          </cell>
          <cell r="H72">
            <v>0</v>
          </cell>
          <cell r="I72">
            <v>-0.09</v>
          </cell>
        </row>
        <row r="73">
          <cell r="A73">
            <v>23604</v>
          </cell>
          <cell r="B73" t="str">
            <v>STATION 5_MISC_HYD</v>
          </cell>
          <cell r="C73">
            <v>-310.73</v>
          </cell>
          <cell r="D73">
            <v>-105.98</v>
          </cell>
          <cell r="E73">
            <v>-7.44000000000003</v>
          </cell>
          <cell r="F73">
            <v>-54.75</v>
          </cell>
          <cell r="G73">
            <v>-142.46</v>
          </cell>
          <cell r="H73">
            <v>0</v>
          </cell>
          <cell r="I73">
            <v>-0.1</v>
          </cell>
        </row>
        <row r="74">
          <cell r="A74">
            <v>23606</v>
          </cell>
          <cell r="B74" t="str">
            <v>OSWEGO___5</v>
          </cell>
          <cell r="C74">
            <v>-325.65</v>
          </cell>
          <cell r="D74">
            <v>-105.86</v>
          </cell>
          <cell r="E74">
            <v>-71.71</v>
          </cell>
          <cell r="F74">
            <v>-22.04</v>
          </cell>
          <cell r="G74">
            <v>-101.12</v>
          </cell>
          <cell r="H74">
            <v>0</v>
          </cell>
          <cell r="I74">
            <v>-24.92</v>
          </cell>
        </row>
        <row r="75">
          <cell r="A75">
            <v>23607</v>
          </cell>
          <cell r="B75" t="str">
            <v>GRAHMSVILLE___HY</v>
          </cell>
          <cell r="C75">
            <v>-7657.05</v>
          </cell>
          <cell r="D75">
            <v>-2256.47</v>
          </cell>
          <cell r="E75">
            <v>-3096.09</v>
          </cell>
          <cell r="F75">
            <v>-1144.69</v>
          </cell>
          <cell r="G75">
            <v>-1158.8</v>
          </cell>
          <cell r="H75">
            <v>11.36</v>
          </cell>
          <cell r="I75">
            <v>-12.36</v>
          </cell>
        </row>
        <row r="76">
          <cell r="A76">
            <v>23608</v>
          </cell>
          <cell r="B76" t="str">
            <v>NEVERSINK___HYD</v>
          </cell>
          <cell r="C76">
            <v>-7640.94</v>
          </cell>
          <cell r="D76">
            <v>-2256.57</v>
          </cell>
          <cell r="E76">
            <v>-3087.45</v>
          </cell>
          <cell r="F76">
            <v>-1140.41</v>
          </cell>
          <cell r="G76">
            <v>-1155.68</v>
          </cell>
          <cell r="H76">
            <v>11.52</v>
          </cell>
          <cell r="I76">
            <v>-12.35</v>
          </cell>
        </row>
        <row r="77">
          <cell r="A77">
            <v>23609</v>
          </cell>
          <cell r="B77" t="str">
            <v>STURGEON_POOL_HYD</v>
          </cell>
          <cell r="C77">
            <v>-8868.94</v>
          </cell>
          <cell r="D77">
            <v>-2098.5</v>
          </cell>
          <cell r="E77">
            <v>-3742.55</v>
          </cell>
          <cell r="F77">
            <v>-1500.12</v>
          </cell>
          <cell r="G77">
            <v>-1514.67</v>
          </cell>
          <cell r="H77">
            <v>-0.39</v>
          </cell>
          <cell r="I77">
            <v>-12.71</v>
          </cell>
        </row>
        <row r="78">
          <cell r="A78">
            <v>23610</v>
          </cell>
          <cell r="B78" t="str">
            <v>DASHVILLE___HYD</v>
          </cell>
          <cell r="C78">
            <v>-8954.69</v>
          </cell>
          <cell r="D78">
            <v>-2161.57</v>
          </cell>
          <cell r="E78">
            <v>-3770.04</v>
          </cell>
          <cell r="F78">
            <v>-1502.38</v>
          </cell>
          <cell r="G78">
            <v>-1507.25</v>
          </cell>
          <cell r="H78">
            <v>-0.36</v>
          </cell>
          <cell r="I78">
            <v>-13.09</v>
          </cell>
        </row>
        <row r="79">
          <cell r="A79">
            <v>23611</v>
          </cell>
          <cell r="B79" t="str">
            <v>COXSACKIE___GT</v>
          </cell>
          <cell r="C79">
            <v>-7768.87</v>
          </cell>
          <cell r="D79">
            <v>-2078.43</v>
          </cell>
          <cell r="E79">
            <v>-2949.98</v>
          </cell>
          <cell r="F79">
            <v>-1113.6</v>
          </cell>
          <cell r="G79">
            <v>-1615.4</v>
          </cell>
          <cell r="H79">
            <v>-2.05</v>
          </cell>
          <cell r="I79">
            <v>-9.41</v>
          </cell>
        </row>
        <row r="80">
          <cell r="A80">
            <v>23612</v>
          </cell>
          <cell r="B80" t="str">
            <v>SOUTH CAIRO___GT</v>
          </cell>
          <cell r="C80">
            <v>-7768.87</v>
          </cell>
          <cell r="D80">
            <v>-2078.43</v>
          </cell>
          <cell r="E80">
            <v>-2949.98</v>
          </cell>
          <cell r="F80">
            <v>-1113.6</v>
          </cell>
          <cell r="G80">
            <v>-1615.4</v>
          </cell>
          <cell r="H80">
            <v>-2.05</v>
          </cell>
          <cell r="I80">
            <v>-9.41</v>
          </cell>
        </row>
        <row r="81">
          <cell r="A81">
            <v>23613</v>
          </cell>
          <cell r="B81" t="str">
            <v>OSWEGO___6</v>
          </cell>
          <cell r="C81">
            <v>-325.65</v>
          </cell>
          <cell r="D81">
            <v>-105.86</v>
          </cell>
          <cell r="E81">
            <v>-71.71</v>
          </cell>
          <cell r="F81">
            <v>-22.04</v>
          </cell>
          <cell r="G81">
            <v>-101.12</v>
          </cell>
          <cell r="H81">
            <v>0</v>
          </cell>
          <cell r="I81">
            <v>-24.92</v>
          </cell>
        </row>
        <row r="82">
          <cell r="A82">
            <v>23614</v>
          </cell>
          <cell r="B82" t="str">
            <v>GLENWOOD___5</v>
          </cell>
          <cell r="C82">
            <v>-32163.53</v>
          </cell>
          <cell r="D82">
            <v>-7327.53</v>
          </cell>
          <cell r="E82">
            <v>-8393.06</v>
          </cell>
          <cell r="F82">
            <v>-6238.95</v>
          </cell>
          <cell r="G82">
            <v>-6765.31</v>
          </cell>
          <cell r="H82">
            <v>-2757.57</v>
          </cell>
          <cell r="I82">
            <v>-681.11</v>
          </cell>
        </row>
        <row r="83">
          <cell r="A83">
            <v>23616</v>
          </cell>
          <cell r="B83" t="str">
            <v>PORT_JEFF_4</v>
          </cell>
          <cell r="C83">
            <v>-30326.16</v>
          </cell>
          <cell r="D83">
            <v>-7245.95</v>
          </cell>
          <cell r="E83">
            <v>-8227.21</v>
          </cell>
          <cell r="F83">
            <v>-5722.75</v>
          </cell>
          <cell r="G83">
            <v>-6104.31</v>
          </cell>
          <cell r="H83">
            <v>-2382.75</v>
          </cell>
          <cell r="I83">
            <v>-643.19</v>
          </cell>
        </row>
        <row r="84">
          <cell r="A84">
            <v>23617</v>
          </cell>
          <cell r="B84" t="str">
            <v>GOWANUS_GT 2_GRP</v>
          </cell>
          <cell r="C84">
            <v>-32278.35</v>
          </cell>
          <cell r="D84">
            <v>-6669.32</v>
          </cell>
          <cell r="E84">
            <v>-12434.82</v>
          </cell>
          <cell r="F84">
            <v>-8309.45</v>
          </cell>
          <cell r="G84">
            <v>-3608.78</v>
          </cell>
          <cell r="H84">
            <v>-694.27</v>
          </cell>
          <cell r="I84">
            <v>-561.71</v>
          </cell>
        </row>
        <row r="85">
          <cell r="A85">
            <v>23618</v>
          </cell>
          <cell r="B85" t="str">
            <v>GOWANUS_GT 3_GRP</v>
          </cell>
          <cell r="C85">
            <v>-32278.35</v>
          </cell>
          <cell r="D85">
            <v>-6669.32</v>
          </cell>
          <cell r="E85">
            <v>-12434.82</v>
          </cell>
          <cell r="F85">
            <v>-8309.45</v>
          </cell>
          <cell r="G85">
            <v>-3608.78</v>
          </cell>
          <cell r="H85">
            <v>-694.27</v>
          </cell>
          <cell r="I85">
            <v>-561.71</v>
          </cell>
        </row>
        <row r="86">
          <cell r="A86">
            <v>23619</v>
          </cell>
          <cell r="B86" t="str">
            <v>BEEBEE_GT_13</v>
          </cell>
          <cell r="C86">
            <v>-311.86</v>
          </cell>
          <cell r="D86">
            <v>-107.09</v>
          </cell>
          <cell r="E86">
            <v>-7.42000000000001</v>
          </cell>
          <cell r="F86">
            <v>-54.75</v>
          </cell>
          <cell r="G86">
            <v>-142.5</v>
          </cell>
          <cell r="H86">
            <v>0</v>
          </cell>
          <cell r="I86">
            <v>-0.1</v>
          </cell>
        </row>
        <row r="87">
          <cell r="A87">
            <v>23620</v>
          </cell>
          <cell r="B87" t="str">
            <v>HUDAV+59+74_TH_GRP</v>
          </cell>
          <cell r="C87">
            <v>-14603.52</v>
          </cell>
          <cell r="D87">
            <v>-4368.32</v>
          </cell>
          <cell r="E87">
            <v>-5315.33</v>
          </cell>
          <cell r="F87">
            <v>-2207.83</v>
          </cell>
          <cell r="G87">
            <v>-2219.44</v>
          </cell>
          <cell r="H87">
            <v>-435.06</v>
          </cell>
          <cell r="I87">
            <v>-57.54</v>
          </cell>
        </row>
        <row r="88">
          <cell r="A88">
            <v>23621</v>
          </cell>
          <cell r="B88" t="str">
            <v>HICKLING___1</v>
          </cell>
          <cell r="C88">
            <v>-1380.86</v>
          </cell>
          <cell r="D88">
            <v>-413.91</v>
          </cell>
          <cell r="E88">
            <v>-409.75</v>
          </cell>
          <cell r="F88">
            <v>-149.39</v>
          </cell>
          <cell r="G88">
            <v>-402.19</v>
          </cell>
          <cell r="H88">
            <v>0</v>
          </cell>
          <cell r="I88">
            <v>-5.62</v>
          </cell>
        </row>
        <row r="89">
          <cell r="A89">
            <v>23622</v>
          </cell>
          <cell r="B89" t="str">
            <v>HICKLING___2</v>
          </cell>
          <cell r="C89">
            <v>-1380.86</v>
          </cell>
          <cell r="D89">
            <v>-413.91</v>
          </cell>
          <cell r="E89">
            <v>-409.75</v>
          </cell>
          <cell r="F89">
            <v>-149.39</v>
          </cell>
          <cell r="G89">
            <v>-402.19</v>
          </cell>
          <cell r="H89">
            <v>0</v>
          </cell>
          <cell r="I89">
            <v>-5.62</v>
          </cell>
        </row>
        <row r="90">
          <cell r="A90">
            <v>23625</v>
          </cell>
          <cell r="B90" t="str">
            <v>JENNISON___1</v>
          </cell>
          <cell r="C90">
            <v>-2079.22</v>
          </cell>
          <cell r="D90">
            <v>-586.29</v>
          </cell>
          <cell r="E90">
            <v>-756.23</v>
          </cell>
          <cell r="F90">
            <v>-210.85</v>
          </cell>
          <cell r="G90">
            <v>-519.91</v>
          </cell>
          <cell r="H90">
            <v>0</v>
          </cell>
          <cell r="I90">
            <v>-5.94</v>
          </cell>
        </row>
        <row r="91">
          <cell r="A91">
            <v>23626</v>
          </cell>
          <cell r="B91" t="str">
            <v>JENNISON___2</v>
          </cell>
          <cell r="C91">
            <v>-2079.22</v>
          </cell>
          <cell r="D91">
            <v>-586.29</v>
          </cell>
          <cell r="E91">
            <v>-756.23</v>
          </cell>
          <cell r="F91">
            <v>-210.85</v>
          </cell>
          <cell r="G91">
            <v>-519.91</v>
          </cell>
          <cell r="H91">
            <v>0</v>
          </cell>
          <cell r="I91">
            <v>-5.94</v>
          </cell>
        </row>
        <row r="92">
          <cell r="A92">
            <v>23627</v>
          </cell>
          <cell r="B92" t="str">
            <v>NEG CENTRAL___SENECA</v>
          </cell>
          <cell r="C92">
            <v>-563.64</v>
          </cell>
          <cell r="D92">
            <v>-178.49</v>
          </cell>
          <cell r="E92">
            <v>-106.58</v>
          </cell>
          <cell r="F92">
            <v>-77.33</v>
          </cell>
          <cell r="G92">
            <v>-197.31</v>
          </cell>
          <cell r="H92">
            <v>0</v>
          </cell>
          <cell r="I92">
            <v>-3.93</v>
          </cell>
        </row>
        <row r="93">
          <cell r="A93">
            <v>23628</v>
          </cell>
          <cell r="B93" t="str">
            <v>NEG NORTH___PLATTSBURG</v>
          </cell>
          <cell r="C93">
            <v>196.63</v>
          </cell>
          <cell r="D93">
            <v>8.45000000000001</v>
          </cell>
          <cell r="E93">
            <v>89.07</v>
          </cell>
          <cell r="F93">
            <v>11.45</v>
          </cell>
          <cell r="G93">
            <v>87.09</v>
          </cell>
          <cell r="H93">
            <v>0.84</v>
          </cell>
          <cell r="I93">
            <v>-0.27</v>
          </cell>
        </row>
        <row r="94">
          <cell r="A94">
            <v>23629</v>
          </cell>
          <cell r="B94" t="str">
            <v>MILLIKEN___DIESEL</v>
          </cell>
          <cell r="C94">
            <v>-769.48</v>
          </cell>
          <cell r="D94">
            <v>-233.32</v>
          </cell>
          <cell r="E94">
            <v>-192.76</v>
          </cell>
          <cell r="F94">
            <v>-94.38</v>
          </cell>
          <cell r="G94">
            <v>-243</v>
          </cell>
          <cell r="H94">
            <v>0</v>
          </cell>
          <cell r="I94">
            <v>-6.02</v>
          </cell>
        </row>
        <row r="95">
          <cell r="A95">
            <v>23632</v>
          </cell>
          <cell r="B95" t="str">
            <v>LOVETT___3</v>
          </cell>
          <cell r="C95">
            <v>-9591.46</v>
          </cell>
          <cell r="D95">
            <v>-3005.38</v>
          </cell>
          <cell r="E95">
            <v>-3971.05</v>
          </cell>
          <cell r="F95">
            <v>-1461.2</v>
          </cell>
          <cell r="G95">
            <v>-1259.78</v>
          </cell>
          <cell r="H95">
            <v>112.6</v>
          </cell>
          <cell r="I95">
            <v>-6.65</v>
          </cell>
        </row>
        <row r="96">
          <cell r="A96">
            <v>23633</v>
          </cell>
          <cell r="B96" t="str">
            <v>NM MOHAWK___NUG</v>
          </cell>
          <cell r="C96">
            <v>155.58</v>
          </cell>
          <cell r="D96">
            <v>35.05</v>
          </cell>
          <cell r="E96">
            <v>63.21</v>
          </cell>
          <cell r="F96">
            <v>21.07</v>
          </cell>
          <cell r="G96">
            <v>36.29</v>
          </cell>
          <cell r="H96">
            <v>-0.04</v>
          </cell>
          <cell r="I96">
            <v>0</v>
          </cell>
        </row>
        <row r="97">
          <cell r="A97">
            <v>23634</v>
          </cell>
          <cell r="B97" t="str">
            <v>NM CENTRAL___NUG</v>
          </cell>
          <cell r="C97">
            <v>-195.27</v>
          </cell>
          <cell r="D97">
            <v>-94.27</v>
          </cell>
          <cell r="E97">
            <v>19.45</v>
          </cell>
          <cell r="F97">
            <v>-20.29</v>
          </cell>
          <cell r="G97">
            <v>-92.6</v>
          </cell>
          <cell r="H97">
            <v>0.06</v>
          </cell>
          <cell r="I97">
            <v>-7.62</v>
          </cell>
        </row>
        <row r="98">
          <cell r="A98">
            <v>23637</v>
          </cell>
          <cell r="B98" t="str">
            <v>IP CORINTH___2</v>
          </cell>
          <cell r="C98">
            <v>-6059.36</v>
          </cell>
          <cell r="D98">
            <v>-2333.05</v>
          </cell>
          <cell r="E98">
            <v>-1445.83</v>
          </cell>
          <cell r="F98">
            <v>-377.35</v>
          </cell>
          <cell r="G98">
            <v>-1900.03</v>
          </cell>
          <cell r="H98">
            <v>-1.52</v>
          </cell>
          <cell r="I98">
            <v>-1.58</v>
          </cell>
        </row>
        <row r="99">
          <cell r="A99">
            <v>23639</v>
          </cell>
          <cell r="B99" t="str">
            <v>HILLBURN___GT</v>
          </cell>
          <cell r="C99">
            <v>-9543.69</v>
          </cell>
          <cell r="D99">
            <v>-2963.76</v>
          </cell>
          <cell r="E99">
            <v>-3953.39</v>
          </cell>
          <cell r="F99">
            <v>-1458.1</v>
          </cell>
          <cell r="G99">
            <v>-1266.17</v>
          </cell>
          <cell r="H99">
            <v>104.92</v>
          </cell>
          <cell r="I99">
            <v>-7.19</v>
          </cell>
        </row>
        <row r="100">
          <cell r="A100">
            <v>23640</v>
          </cell>
          <cell r="B100" t="str">
            <v>SHOEMAKER___GT</v>
          </cell>
          <cell r="C100">
            <v>-9477.66</v>
          </cell>
          <cell r="D100">
            <v>-2896.71</v>
          </cell>
          <cell r="E100">
            <v>-3921.61</v>
          </cell>
          <cell r="F100">
            <v>-1456.5</v>
          </cell>
          <cell r="G100">
            <v>-1283.12</v>
          </cell>
          <cell r="H100">
            <v>88.67</v>
          </cell>
          <cell r="I100">
            <v>-8.39</v>
          </cell>
        </row>
        <row r="101">
          <cell r="A101">
            <v>23641</v>
          </cell>
          <cell r="B101" t="str">
            <v>MONGAUP___HYD</v>
          </cell>
          <cell r="C101">
            <v>-9477.66</v>
          </cell>
          <cell r="D101">
            <v>-2896.71</v>
          </cell>
          <cell r="E101">
            <v>-3921.61</v>
          </cell>
          <cell r="F101">
            <v>-1456.5</v>
          </cell>
          <cell r="G101">
            <v>-1283.12</v>
          </cell>
          <cell r="H101">
            <v>88.67</v>
          </cell>
          <cell r="I101">
            <v>-8.39</v>
          </cell>
        </row>
        <row r="102">
          <cell r="A102">
            <v>23642</v>
          </cell>
          <cell r="B102" t="str">
            <v>LOVETT___4</v>
          </cell>
          <cell r="C102">
            <v>-9590.04</v>
          </cell>
          <cell r="D102">
            <v>-3006.23</v>
          </cell>
          <cell r="E102">
            <v>-3969.82</v>
          </cell>
          <cell r="F102">
            <v>-1460.95</v>
          </cell>
          <cell r="G102">
            <v>-1259.31</v>
          </cell>
          <cell r="H102">
            <v>112.91</v>
          </cell>
          <cell r="I102">
            <v>-6.64</v>
          </cell>
        </row>
        <row r="103">
          <cell r="A103">
            <v>23643</v>
          </cell>
          <cell r="B103" t="str">
            <v>NM CAPITAL___NUG</v>
          </cell>
          <cell r="C103">
            <v>-5636.46</v>
          </cell>
          <cell r="D103">
            <v>-2197.98</v>
          </cell>
          <cell r="E103">
            <v>-1290.76</v>
          </cell>
          <cell r="F103">
            <v>-307.95</v>
          </cell>
          <cell r="G103">
            <v>-1835.76</v>
          </cell>
          <cell r="H103">
            <v>-1.68</v>
          </cell>
          <cell r="I103">
            <v>-2.33</v>
          </cell>
        </row>
        <row r="104">
          <cell r="A104">
            <v>23644</v>
          </cell>
          <cell r="B104" t="str">
            <v>HQ_GEN_CEDARS</v>
          </cell>
          <cell r="C104">
            <v>119.53</v>
          </cell>
          <cell r="D104">
            <v>18.78</v>
          </cell>
          <cell r="E104">
            <v>59.75</v>
          </cell>
          <cell r="F104">
            <v>9.16</v>
          </cell>
          <cell r="G104">
            <v>31</v>
          </cell>
          <cell r="H104">
            <v>0.84</v>
          </cell>
          <cell r="I104">
            <v>0</v>
          </cell>
        </row>
        <row r="105">
          <cell r="A105">
            <v>23645</v>
          </cell>
          <cell r="B105" t="str">
            <v>NEG CAPITAL___MECHNVIL</v>
          </cell>
          <cell r="C105">
            <v>-5707.89</v>
          </cell>
          <cell r="D105">
            <v>-2225.76</v>
          </cell>
          <cell r="E105">
            <v>-1319.18</v>
          </cell>
          <cell r="F105">
            <v>-313.17</v>
          </cell>
          <cell r="G105">
            <v>-1845.73</v>
          </cell>
          <cell r="H105">
            <v>-1.68</v>
          </cell>
          <cell r="I105">
            <v>-2.37</v>
          </cell>
        </row>
        <row r="106">
          <cell r="A106">
            <v>23646</v>
          </cell>
          <cell r="B106" t="str">
            <v>RANKINE____</v>
          </cell>
          <cell r="C106">
            <v>-750.95</v>
          </cell>
          <cell r="D106">
            <v>-120.83</v>
          </cell>
          <cell r="E106">
            <v>-139.47</v>
          </cell>
          <cell r="F106">
            <v>-89.27</v>
          </cell>
          <cell r="G106">
            <v>-399.8</v>
          </cell>
          <cell r="H106">
            <v>0</v>
          </cell>
          <cell r="I106">
            <v>-1.58</v>
          </cell>
        </row>
        <row r="107">
          <cell r="A107">
            <v>23647</v>
          </cell>
          <cell r="B107" t="str">
            <v>HEMPSTEAD____</v>
          </cell>
          <cell r="C107">
            <v>-31553.04</v>
          </cell>
          <cell r="D107">
            <v>-7323.22</v>
          </cell>
          <cell r="E107">
            <v>-8319.95</v>
          </cell>
          <cell r="F107">
            <v>-6010.14</v>
          </cell>
          <cell r="G107">
            <v>-6518</v>
          </cell>
          <cell r="H107">
            <v>-2722.47</v>
          </cell>
          <cell r="I107">
            <v>-659.26</v>
          </cell>
        </row>
        <row r="108">
          <cell r="A108">
            <v>23650</v>
          </cell>
          <cell r="B108" t="str">
            <v>NORTHPORT___4</v>
          </cell>
          <cell r="C108">
            <v>-25745.4</v>
          </cell>
          <cell r="D108">
            <v>-6280.25</v>
          </cell>
          <cell r="E108">
            <v>-7617.03</v>
          </cell>
          <cell r="F108">
            <v>-5326.6</v>
          </cell>
          <cell r="G108">
            <v>-3648.85</v>
          </cell>
          <cell r="H108">
            <v>-2231.6</v>
          </cell>
          <cell r="I108">
            <v>-641.07</v>
          </cell>
        </row>
        <row r="109">
          <cell r="A109">
            <v>23651</v>
          </cell>
          <cell r="B109" t="str">
            <v>HQ_GEN_CHAT DC</v>
          </cell>
          <cell r="C109">
            <v>2302.4</v>
          </cell>
          <cell r="D109">
            <v>131.52</v>
          </cell>
          <cell r="E109">
            <v>418.81</v>
          </cell>
          <cell r="F109">
            <v>312.65</v>
          </cell>
          <cell r="G109">
            <v>1217.89</v>
          </cell>
          <cell r="H109">
            <v>59.34</v>
          </cell>
          <cell r="I109">
            <v>162.19</v>
          </cell>
        </row>
        <row r="110">
          <cell r="A110">
            <v>23652</v>
          </cell>
          <cell r="B110" t="str">
            <v>ROCHESTER_9_IC</v>
          </cell>
          <cell r="C110">
            <v>-333.46</v>
          </cell>
          <cell r="D110">
            <v>-111.85</v>
          </cell>
          <cell r="E110">
            <v>-12.52</v>
          </cell>
          <cell r="F110">
            <v>-64.72</v>
          </cell>
          <cell r="G110">
            <v>-144.27</v>
          </cell>
          <cell r="H110">
            <v>0</v>
          </cell>
          <cell r="I110">
            <v>-0.1</v>
          </cell>
        </row>
        <row r="111">
          <cell r="A111">
            <v>23653</v>
          </cell>
          <cell r="B111" t="str">
            <v>PEEKSKILL____</v>
          </cell>
          <cell r="C111">
            <v>-10216.69</v>
          </cell>
          <cell r="D111">
            <v>-3393.15</v>
          </cell>
          <cell r="E111">
            <v>-4154.21</v>
          </cell>
          <cell r="F111">
            <v>-1576.87</v>
          </cell>
          <cell r="G111">
            <v>-1227.47</v>
          </cell>
          <cell r="H111">
            <v>139.6</v>
          </cell>
          <cell r="I111">
            <v>-4.59</v>
          </cell>
        </row>
        <row r="112">
          <cell r="A112">
            <v>23654</v>
          </cell>
          <cell r="B112" t="str">
            <v>ASHOKAN____</v>
          </cell>
          <cell r="C112">
            <v>-8381.49</v>
          </cell>
          <cell r="D112">
            <v>-2019.91</v>
          </cell>
          <cell r="E112">
            <v>-3423.02</v>
          </cell>
          <cell r="F112">
            <v>-1343.48</v>
          </cell>
          <cell r="G112">
            <v>-1576.06</v>
          </cell>
          <cell r="H112">
            <v>-7.57</v>
          </cell>
          <cell r="I112">
            <v>-11.45</v>
          </cell>
        </row>
        <row r="113">
          <cell r="A113">
            <v>23655</v>
          </cell>
          <cell r="B113" t="str">
            <v>KENSICO____</v>
          </cell>
          <cell r="C113">
            <v>-10642.18</v>
          </cell>
          <cell r="D113">
            <v>-3773.19</v>
          </cell>
          <cell r="E113">
            <v>-4263.01</v>
          </cell>
          <cell r="F113">
            <v>-1587.97</v>
          </cell>
          <cell r="G113">
            <v>-1183.34</v>
          </cell>
          <cell r="H113">
            <v>167.39</v>
          </cell>
          <cell r="I113">
            <v>-2.06</v>
          </cell>
        </row>
        <row r="114">
          <cell r="A114">
            <v>23656</v>
          </cell>
          <cell r="B114" t="str">
            <v>LIPA_MISC_IPP</v>
          </cell>
          <cell r="C114">
            <v>-30328.66</v>
          </cell>
          <cell r="D114">
            <v>-7247.27</v>
          </cell>
          <cell r="E114">
            <v>-8227.44</v>
          </cell>
          <cell r="F114">
            <v>-5722.75</v>
          </cell>
          <cell r="G114">
            <v>-6105.21</v>
          </cell>
          <cell r="H114">
            <v>-2382.75</v>
          </cell>
          <cell r="I114">
            <v>-643.24</v>
          </cell>
        </row>
        <row r="115">
          <cell r="A115">
            <v>23657</v>
          </cell>
          <cell r="B115" t="str">
            <v>HUDSON AVE_GT_5</v>
          </cell>
          <cell r="C115">
            <v>-14603.52</v>
          </cell>
          <cell r="D115">
            <v>-4368.32</v>
          </cell>
          <cell r="E115">
            <v>-5315.33</v>
          </cell>
          <cell r="F115">
            <v>-2207.83</v>
          </cell>
          <cell r="G115">
            <v>-2219.44</v>
          </cell>
          <cell r="H115">
            <v>-435.06</v>
          </cell>
          <cell r="I115">
            <v>-57.54</v>
          </cell>
        </row>
        <row r="116">
          <cell r="A116">
            <v>23659</v>
          </cell>
          <cell r="B116" t="str">
            <v>INDIAN POINT_GT_2</v>
          </cell>
          <cell r="C116">
            <v>-10216.69</v>
          </cell>
          <cell r="D116">
            <v>-3393.15</v>
          </cell>
          <cell r="E116">
            <v>-4154.21</v>
          </cell>
          <cell r="F116">
            <v>-1576.87</v>
          </cell>
          <cell r="G116">
            <v>-1227.47</v>
          </cell>
          <cell r="H116">
            <v>139.6</v>
          </cell>
          <cell r="I116">
            <v>-4.59</v>
          </cell>
        </row>
        <row r="117">
          <cell r="A117">
            <v>23660</v>
          </cell>
          <cell r="B117" t="str">
            <v>EAST RIVER___6</v>
          </cell>
          <cell r="C117">
            <v>-14603.83</v>
          </cell>
          <cell r="D117">
            <v>-4368.27</v>
          </cell>
          <cell r="E117">
            <v>-5314.98</v>
          </cell>
          <cell r="F117">
            <v>-2207.91</v>
          </cell>
          <cell r="G117">
            <v>-2219.61</v>
          </cell>
          <cell r="H117">
            <v>-435.52</v>
          </cell>
          <cell r="I117">
            <v>-57.54</v>
          </cell>
        </row>
        <row r="118">
          <cell r="A118">
            <v>23662</v>
          </cell>
          <cell r="B118" t="str">
            <v>ASTORIA 5-9____</v>
          </cell>
          <cell r="C118">
            <v>-32259.61</v>
          </cell>
          <cell r="D118">
            <v>-6675.17</v>
          </cell>
          <cell r="E118">
            <v>-12438.85</v>
          </cell>
          <cell r="F118">
            <v>-8309.45</v>
          </cell>
          <cell r="G118">
            <v>-3580.19</v>
          </cell>
          <cell r="H118">
            <v>-694.26</v>
          </cell>
          <cell r="I118">
            <v>-561.69</v>
          </cell>
        </row>
        <row r="119">
          <cell r="A119">
            <v>23663</v>
          </cell>
          <cell r="B119" t="str">
            <v>ASTRIA 10-13____</v>
          </cell>
          <cell r="C119">
            <v>-32254.96</v>
          </cell>
          <cell r="D119">
            <v>-6669.32</v>
          </cell>
          <cell r="E119">
            <v>-12434.82</v>
          </cell>
          <cell r="F119">
            <v>-8309.45</v>
          </cell>
          <cell r="G119">
            <v>-3585.42</v>
          </cell>
          <cell r="H119">
            <v>-694.26</v>
          </cell>
          <cell r="I119">
            <v>-561.69</v>
          </cell>
        </row>
        <row r="120">
          <cell r="A120">
            <v>23667</v>
          </cell>
          <cell r="B120" t="str">
            <v>RAVNSWD 8-11____</v>
          </cell>
          <cell r="C120">
            <v>-14696.7</v>
          </cell>
          <cell r="D120">
            <v>-4490.17</v>
          </cell>
          <cell r="E120">
            <v>-5362.7</v>
          </cell>
          <cell r="F120">
            <v>-2220.88</v>
          </cell>
          <cell r="G120">
            <v>-2163.66</v>
          </cell>
          <cell r="H120">
            <v>-404.79</v>
          </cell>
          <cell r="I120">
            <v>-54.5</v>
          </cell>
        </row>
        <row r="121">
          <cell r="A121">
            <v>23687</v>
          </cell>
          <cell r="B121" t="str">
            <v>INDIAN PT_GT_GRP</v>
          </cell>
          <cell r="C121">
            <v>-10216.69</v>
          </cell>
          <cell r="D121">
            <v>-3393.15</v>
          </cell>
          <cell r="E121">
            <v>-4154.21</v>
          </cell>
          <cell r="F121">
            <v>-1576.87</v>
          </cell>
          <cell r="G121">
            <v>-1227.47</v>
          </cell>
          <cell r="H121">
            <v>139.6</v>
          </cell>
          <cell r="I121">
            <v>-4.59</v>
          </cell>
        </row>
        <row r="122">
          <cell r="A122">
            <v>23688</v>
          </cell>
          <cell r="B122" t="str">
            <v>GLENWOOD_IC_2_G1</v>
          </cell>
          <cell r="C122">
            <v>-33594.68</v>
          </cell>
          <cell r="D122">
            <v>-7320.22</v>
          </cell>
          <cell r="E122">
            <v>-8590.55</v>
          </cell>
          <cell r="F122">
            <v>-6842.89</v>
          </cell>
          <cell r="G122">
            <v>-7380.11</v>
          </cell>
          <cell r="H122">
            <v>-2711.81</v>
          </cell>
          <cell r="I122">
            <v>-749.1</v>
          </cell>
        </row>
        <row r="123">
          <cell r="A123">
            <v>23689</v>
          </cell>
          <cell r="B123" t="str">
            <v>GLENWOOD_IC_3_G1</v>
          </cell>
          <cell r="C123">
            <v>-33594.68</v>
          </cell>
          <cell r="D123">
            <v>-7320.22</v>
          </cell>
          <cell r="E123">
            <v>-8590.55</v>
          </cell>
          <cell r="F123">
            <v>-6842.89</v>
          </cell>
          <cell r="G123">
            <v>-7380.11</v>
          </cell>
          <cell r="H123">
            <v>-2711.81</v>
          </cell>
          <cell r="I123">
            <v>-749.1</v>
          </cell>
        </row>
        <row r="124">
          <cell r="A124">
            <v>23690</v>
          </cell>
          <cell r="B124" t="str">
            <v>HOLTSVILLE_IC_1</v>
          </cell>
          <cell r="C124">
            <v>-30329.34</v>
          </cell>
          <cell r="D124">
            <v>-7248.33</v>
          </cell>
          <cell r="E124">
            <v>-8227.56</v>
          </cell>
          <cell r="F124">
            <v>-5722.61</v>
          </cell>
          <cell r="G124">
            <v>-6105.98</v>
          </cell>
          <cell r="H124">
            <v>-2381.6</v>
          </cell>
          <cell r="I124">
            <v>-643.26</v>
          </cell>
        </row>
        <row r="125">
          <cell r="A125">
            <v>23691</v>
          </cell>
          <cell r="B125" t="str">
            <v>HOLTSVILLE_IC_2</v>
          </cell>
          <cell r="C125">
            <v>-30329.34</v>
          </cell>
          <cell r="D125">
            <v>-7248.33</v>
          </cell>
          <cell r="E125">
            <v>-8227.56</v>
          </cell>
          <cell r="F125">
            <v>-5722.61</v>
          </cell>
          <cell r="G125">
            <v>-6105.98</v>
          </cell>
          <cell r="H125">
            <v>-2381.6</v>
          </cell>
          <cell r="I125">
            <v>-643.26</v>
          </cell>
        </row>
        <row r="126">
          <cell r="A126">
            <v>23692</v>
          </cell>
          <cell r="B126" t="str">
            <v>HOLTSVILLE_IC_3</v>
          </cell>
          <cell r="C126">
            <v>-30329.34</v>
          </cell>
          <cell r="D126">
            <v>-7248.33</v>
          </cell>
          <cell r="E126">
            <v>-8227.56</v>
          </cell>
          <cell r="F126">
            <v>-5722.61</v>
          </cell>
          <cell r="G126">
            <v>-6105.98</v>
          </cell>
          <cell r="H126">
            <v>-2381.6</v>
          </cell>
          <cell r="I126">
            <v>-643.26</v>
          </cell>
        </row>
        <row r="127">
          <cell r="A127">
            <v>23693</v>
          </cell>
          <cell r="B127" t="str">
            <v>HOLTSVILLE_IC_4</v>
          </cell>
          <cell r="C127">
            <v>-30329.34</v>
          </cell>
          <cell r="D127">
            <v>-7248.33</v>
          </cell>
          <cell r="E127">
            <v>-8227.56</v>
          </cell>
          <cell r="F127">
            <v>-5722.61</v>
          </cell>
          <cell r="G127">
            <v>-6105.98</v>
          </cell>
          <cell r="H127">
            <v>-2381.6</v>
          </cell>
          <cell r="I127">
            <v>-643.26</v>
          </cell>
        </row>
        <row r="128">
          <cell r="A128">
            <v>23694</v>
          </cell>
          <cell r="B128" t="str">
            <v>HOLTSVILLE_IC_5</v>
          </cell>
          <cell r="C128">
            <v>-30329.34</v>
          </cell>
          <cell r="D128">
            <v>-7248.33</v>
          </cell>
          <cell r="E128">
            <v>-8227.56</v>
          </cell>
          <cell r="F128">
            <v>-5722.61</v>
          </cell>
          <cell r="G128">
            <v>-6105.98</v>
          </cell>
          <cell r="H128">
            <v>-2381.6</v>
          </cell>
          <cell r="I128">
            <v>-643.26</v>
          </cell>
        </row>
        <row r="129">
          <cell r="A129">
            <v>23695</v>
          </cell>
          <cell r="B129" t="str">
            <v>HOLTSVILLE_IC_6</v>
          </cell>
          <cell r="C129">
            <v>-30333.26</v>
          </cell>
          <cell r="D129">
            <v>-7239.07</v>
          </cell>
          <cell r="E129">
            <v>-8228.3</v>
          </cell>
          <cell r="F129">
            <v>-5726.4</v>
          </cell>
          <cell r="G129">
            <v>-6105.65</v>
          </cell>
          <cell r="H129">
            <v>-2390.46</v>
          </cell>
          <cell r="I129">
            <v>-643.38</v>
          </cell>
        </row>
        <row r="130">
          <cell r="A130">
            <v>23696</v>
          </cell>
          <cell r="B130" t="str">
            <v>HOLTSVILLE_IC_7</v>
          </cell>
          <cell r="C130">
            <v>-30333.26</v>
          </cell>
          <cell r="D130">
            <v>-7239.07</v>
          </cell>
          <cell r="E130">
            <v>-8228.3</v>
          </cell>
          <cell r="F130">
            <v>-5726.4</v>
          </cell>
          <cell r="G130">
            <v>-6105.65</v>
          </cell>
          <cell r="H130">
            <v>-2390.46</v>
          </cell>
          <cell r="I130">
            <v>-643.38</v>
          </cell>
        </row>
        <row r="131">
          <cell r="A131">
            <v>23697</v>
          </cell>
          <cell r="B131" t="str">
            <v>HOLTSVILLE_IC_8</v>
          </cell>
          <cell r="C131">
            <v>-30333.26</v>
          </cell>
          <cell r="D131">
            <v>-7239.07</v>
          </cell>
          <cell r="E131">
            <v>-8228.3</v>
          </cell>
          <cell r="F131">
            <v>-5726.4</v>
          </cell>
          <cell r="G131">
            <v>-6105.65</v>
          </cell>
          <cell r="H131">
            <v>-2390.46</v>
          </cell>
          <cell r="I131">
            <v>-643.38</v>
          </cell>
        </row>
        <row r="132">
          <cell r="A132">
            <v>23698</v>
          </cell>
          <cell r="B132" t="str">
            <v>HOLTSVILLE_IC_9</v>
          </cell>
          <cell r="C132">
            <v>-30333.26</v>
          </cell>
          <cell r="D132">
            <v>-7239.07</v>
          </cell>
          <cell r="E132">
            <v>-8228.3</v>
          </cell>
          <cell r="F132">
            <v>-5726.4</v>
          </cell>
          <cell r="G132">
            <v>-6105.65</v>
          </cell>
          <cell r="H132">
            <v>-2390.46</v>
          </cell>
          <cell r="I132">
            <v>-643.38</v>
          </cell>
        </row>
        <row r="133">
          <cell r="A133">
            <v>23699</v>
          </cell>
          <cell r="B133" t="str">
            <v>HOLTSVILLE_IC_10</v>
          </cell>
          <cell r="C133">
            <v>-30333.26</v>
          </cell>
          <cell r="D133">
            <v>-7239.07</v>
          </cell>
          <cell r="E133">
            <v>-8228.3</v>
          </cell>
          <cell r="F133">
            <v>-5726.4</v>
          </cell>
          <cell r="G133">
            <v>-6105.65</v>
          </cell>
          <cell r="H133">
            <v>-2390.46</v>
          </cell>
          <cell r="I133">
            <v>-643.38</v>
          </cell>
        </row>
        <row r="134">
          <cell r="A134">
            <v>23700</v>
          </cell>
          <cell r="B134" t="str">
            <v>BARRETT_IC_9</v>
          </cell>
          <cell r="C134">
            <v>-32414.38</v>
          </cell>
          <cell r="D134">
            <v>-7370.89</v>
          </cell>
          <cell r="E134">
            <v>-8228.34</v>
          </cell>
          <cell r="F134">
            <v>-5687.37</v>
          </cell>
          <cell r="G134">
            <v>-6471.28</v>
          </cell>
          <cell r="H134">
            <v>-4032.18</v>
          </cell>
          <cell r="I134">
            <v>-624.32</v>
          </cell>
        </row>
        <row r="135">
          <cell r="A135">
            <v>23701</v>
          </cell>
          <cell r="B135" t="str">
            <v>BARRETT_IC_10</v>
          </cell>
          <cell r="C135">
            <v>-32414.38</v>
          </cell>
          <cell r="D135">
            <v>-7370.89</v>
          </cell>
          <cell r="E135">
            <v>-8228.34</v>
          </cell>
          <cell r="F135">
            <v>-5687.37</v>
          </cell>
          <cell r="G135">
            <v>-6471.28</v>
          </cell>
          <cell r="H135">
            <v>-4032.18</v>
          </cell>
          <cell r="I135">
            <v>-624.32</v>
          </cell>
        </row>
        <row r="136">
          <cell r="A136">
            <v>23702</v>
          </cell>
          <cell r="B136" t="str">
            <v>BARRETT_IC_11</v>
          </cell>
          <cell r="C136">
            <v>-32414.38</v>
          </cell>
          <cell r="D136">
            <v>-7370.89</v>
          </cell>
          <cell r="E136">
            <v>-8228.34</v>
          </cell>
          <cell r="F136">
            <v>-5687.37</v>
          </cell>
          <cell r="G136">
            <v>-6471.28</v>
          </cell>
          <cell r="H136">
            <v>-4032.18</v>
          </cell>
          <cell r="I136">
            <v>-624.32</v>
          </cell>
        </row>
        <row r="137">
          <cell r="A137">
            <v>23703</v>
          </cell>
          <cell r="B137" t="str">
            <v>BARRETT_IC_12</v>
          </cell>
          <cell r="C137">
            <v>-32414.38</v>
          </cell>
          <cell r="D137">
            <v>-7370.89</v>
          </cell>
          <cell r="E137">
            <v>-8228.34</v>
          </cell>
          <cell r="F137">
            <v>-5687.37</v>
          </cell>
          <cell r="G137">
            <v>-6471.28</v>
          </cell>
          <cell r="H137">
            <v>-4032.18</v>
          </cell>
          <cell r="I137">
            <v>-624.32</v>
          </cell>
        </row>
        <row r="138">
          <cell r="A138">
            <v>23704</v>
          </cell>
          <cell r="B138" t="str">
            <v>BARRETT_IC_1</v>
          </cell>
          <cell r="C138">
            <v>-32414.38</v>
          </cell>
          <cell r="D138">
            <v>-7370.89</v>
          </cell>
          <cell r="E138">
            <v>-8228.34</v>
          </cell>
          <cell r="F138">
            <v>-5687.37</v>
          </cell>
          <cell r="G138">
            <v>-6471.28</v>
          </cell>
          <cell r="H138">
            <v>-4032.18</v>
          </cell>
          <cell r="I138">
            <v>-624.32</v>
          </cell>
        </row>
        <row r="139">
          <cell r="A139">
            <v>23705</v>
          </cell>
          <cell r="B139" t="str">
            <v>BARRETT_IC_2</v>
          </cell>
          <cell r="C139">
            <v>-32414.38</v>
          </cell>
          <cell r="D139">
            <v>-7370.89</v>
          </cell>
          <cell r="E139">
            <v>-8228.34</v>
          </cell>
          <cell r="F139">
            <v>-5687.37</v>
          </cell>
          <cell r="G139">
            <v>-6471.28</v>
          </cell>
          <cell r="H139">
            <v>-4032.18</v>
          </cell>
          <cell r="I139">
            <v>-624.32</v>
          </cell>
        </row>
        <row r="140">
          <cell r="A140">
            <v>23706</v>
          </cell>
          <cell r="B140" t="str">
            <v>BARRETT_IC_3</v>
          </cell>
          <cell r="C140">
            <v>-32414.38</v>
          </cell>
          <cell r="D140">
            <v>-7370.89</v>
          </cell>
          <cell r="E140">
            <v>-8228.34</v>
          </cell>
          <cell r="F140">
            <v>-5687.37</v>
          </cell>
          <cell r="G140">
            <v>-6471.28</v>
          </cell>
          <cell r="H140">
            <v>-4032.18</v>
          </cell>
          <cell r="I140">
            <v>-624.32</v>
          </cell>
        </row>
        <row r="141">
          <cell r="A141">
            <v>23707</v>
          </cell>
          <cell r="B141" t="str">
            <v>BARRETT_IC_4</v>
          </cell>
          <cell r="C141">
            <v>-32414.38</v>
          </cell>
          <cell r="D141">
            <v>-7370.89</v>
          </cell>
          <cell r="E141">
            <v>-8228.34</v>
          </cell>
          <cell r="F141">
            <v>-5687.37</v>
          </cell>
          <cell r="G141">
            <v>-6471.28</v>
          </cell>
          <cell r="H141">
            <v>-4032.18</v>
          </cell>
          <cell r="I141">
            <v>-624.32</v>
          </cell>
        </row>
        <row r="142">
          <cell r="A142">
            <v>23708</v>
          </cell>
          <cell r="B142" t="str">
            <v>BARRETT_IC_5</v>
          </cell>
          <cell r="C142">
            <v>-32414.38</v>
          </cell>
          <cell r="D142">
            <v>-7370.89</v>
          </cell>
          <cell r="E142">
            <v>-8228.34</v>
          </cell>
          <cell r="F142">
            <v>-5687.37</v>
          </cell>
          <cell r="G142">
            <v>-6471.28</v>
          </cell>
          <cell r="H142">
            <v>-4032.18</v>
          </cell>
          <cell r="I142">
            <v>-624.32</v>
          </cell>
        </row>
        <row r="143">
          <cell r="A143">
            <v>23709</v>
          </cell>
          <cell r="B143" t="str">
            <v>BARRETT_IC_6</v>
          </cell>
          <cell r="C143">
            <v>-32414.38</v>
          </cell>
          <cell r="D143">
            <v>-7370.89</v>
          </cell>
          <cell r="E143">
            <v>-8228.34</v>
          </cell>
          <cell r="F143">
            <v>-5687.37</v>
          </cell>
          <cell r="G143">
            <v>-6471.28</v>
          </cell>
          <cell r="H143">
            <v>-4032.18</v>
          </cell>
          <cell r="I143">
            <v>-624.32</v>
          </cell>
        </row>
        <row r="144">
          <cell r="A144">
            <v>23710</v>
          </cell>
          <cell r="B144" t="str">
            <v>BARRETT_IC_7</v>
          </cell>
          <cell r="C144">
            <v>-32414.38</v>
          </cell>
          <cell r="D144">
            <v>-7370.89</v>
          </cell>
          <cell r="E144">
            <v>-8228.34</v>
          </cell>
          <cell r="F144">
            <v>-5687.37</v>
          </cell>
          <cell r="G144">
            <v>-6471.28</v>
          </cell>
          <cell r="H144">
            <v>-4032.18</v>
          </cell>
          <cell r="I144">
            <v>-624.32</v>
          </cell>
        </row>
        <row r="145">
          <cell r="A145">
            <v>23711</v>
          </cell>
          <cell r="B145" t="str">
            <v>BARRETT_IC_8</v>
          </cell>
          <cell r="C145">
            <v>-32414.38</v>
          </cell>
          <cell r="D145">
            <v>-7370.89</v>
          </cell>
          <cell r="E145">
            <v>-8228.34</v>
          </cell>
          <cell r="F145">
            <v>-5687.37</v>
          </cell>
          <cell r="G145">
            <v>-6471.28</v>
          </cell>
          <cell r="H145">
            <v>-4032.18</v>
          </cell>
          <cell r="I145">
            <v>-624.32</v>
          </cell>
        </row>
        <row r="146">
          <cell r="A146">
            <v>23712</v>
          </cell>
          <cell r="B146" t="str">
            <v>GLENWOOD_IC_1_G5</v>
          </cell>
          <cell r="C146">
            <v>-32173.65</v>
          </cell>
          <cell r="D146">
            <v>-7327.56</v>
          </cell>
          <cell r="E146">
            <v>-8394.69</v>
          </cell>
          <cell r="F146">
            <v>-6241.14</v>
          </cell>
          <cell r="G146">
            <v>-6770.86</v>
          </cell>
          <cell r="H146">
            <v>-2758.07</v>
          </cell>
          <cell r="I146">
            <v>-681.33</v>
          </cell>
        </row>
        <row r="147">
          <cell r="A147">
            <v>23713</v>
          </cell>
          <cell r="B147" t="str">
            <v>PORT_JEFF_IC</v>
          </cell>
          <cell r="C147">
            <v>-30320.73</v>
          </cell>
          <cell r="D147">
            <v>-7236.55</v>
          </cell>
          <cell r="E147">
            <v>-8226.47</v>
          </cell>
          <cell r="F147">
            <v>-5724.94</v>
          </cell>
          <cell r="G147">
            <v>-6101.57</v>
          </cell>
          <cell r="H147">
            <v>-2387.96</v>
          </cell>
          <cell r="I147">
            <v>-643.24</v>
          </cell>
        </row>
        <row r="148">
          <cell r="A148">
            <v>23714</v>
          </cell>
          <cell r="B148" t="str">
            <v>WEST BABYLON___IC</v>
          </cell>
          <cell r="C148">
            <v>-30604.27</v>
          </cell>
          <cell r="D148">
            <v>-7257.41</v>
          </cell>
          <cell r="E148">
            <v>-8245.79</v>
          </cell>
          <cell r="F148">
            <v>-5778.59</v>
          </cell>
          <cell r="G148">
            <v>-6196.59</v>
          </cell>
          <cell r="H148">
            <v>-2480.2</v>
          </cell>
          <cell r="I148">
            <v>-645.69</v>
          </cell>
        </row>
        <row r="149">
          <cell r="A149">
            <v>23715</v>
          </cell>
          <cell r="B149" t="str">
            <v>SHOREHAM_IC_1</v>
          </cell>
          <cell r="C149">
            <v>-30328.82</v>
          </cell>
          <cell r="D149">
            <v>-7243.66</v>
          </cell>
          <cell r="E149">
            <v>-8227.21</v>
          </cell>
          <cell r="F149">
            <v>-5724.21</v>
          </cell>
          <cell r="G149">
            <v>-6105.64</v>
          </cell>
          <cell r="H149">
            <v>-2384.85</v>
          </cell>
          <cell r="I149">
            <v>-643.25</v>
          </cell>
        </row>
        <row r="150">
          <cell r="A150">
            <v>23716</v>
          </cell>
          <cell r="B150" t="str">
            <v>SHOREHAM_IC_2</v>
          </cell>
          <cell r="C150">
            <v>-30328.82</v>
          </cell>
          <cell r="D150">
            <v>-7243.66</v>
          </cell>
          <cell r="E150">
            <v>-8227.21</v>
          </cell>
          <cell r="F150">
            <v>-5724.21</v>
          </cell>
          <cell r="G150">
            <v>-6105.64</v>
          </cell>
          <cell r="H150">
            <v>-2384.85</v>
          </cell>
          <cell r="I150">
            <v>-643.25</v>
          </cell>
        </row>
        <row r="151">
          <cell r="A151">
            <v>23717</v>
          </cell>
          <cell r="B151" t="str">
            <v>EAST HAMPTON___GT</v>
          </cell>
          <cell r="C151">
            <v>-30327.32</v>
          </cell>
          <cell r="D151">
            <v>-7244.97</v>
          </cell>
          <cell r="E151">
            <v>-8227.22</v>
          </cell>
          <cell r="F151">
            <v>-5722.88</v>
          </cell>
          <cell r="G151">
            <v>-6104.52</v>
          </cell>
          <cell r="H151">
            <v>-2384.51</v>
          </cell>
          <cell r="I151">
            <v>-643.22</v>
          </cell>
        </row>
        <row r="152">
          <cell r="A152">
            <v>23718</v>
          </cell>
          <cell r="B152" t="str">
            <v>NORTHPORT___IC</v>
          </cell>
          <cell r="C152">
            <v>-17535.7</v>
          </cell>
          <cell r="D152">
            <v>-6941.2</v>
          </cell>
          <cell r="E152">
            <v>-6633.52</v>
          </cell>
          <cell r="F152">
            <v>-4787.96</v>
          </cell>
          <cell r="G152">
            <v>3345.3</v>
          </cell>
          <cell r="H152">
            <v>-1875.45</v>
          </cell>
          <cell r="I152">
            <v>-642.87</v>
          </cell>
        </row>
        <row r="153">
          <cell r="A153">
            <v>23719</v>
          </cell>
          <cell r="B153" t="str">
            <v>SOUTHOLD___IC</v>
          </cell>
          <cell r="C153">
            <v>-30327.29</v>
          </cell>
          <cell r="D153">
            <v>-7244.97</v>
          </cell>
          <cell r="E153">
            <v>-8227.22</v>
          </cell>
          <cell r="F153">
            <v>-5722.88</v>
          </cell>
          <cell r="G153">
            <v>-6104.52</v>
          </cell>
          <cell r="H153">
            <v>-2384.48</v>
          </cell>
          <cell r="I153">
            <v>-643.22</v>
          </cell>
        </row>
        <row r="154">
          <cell r="A154">
            <v>23720</v>
          </cell>
          <cell r="B154" t="str">
            <v>SOUTH HAMPTN___IC</v>
          </cell>
          <cell r="C154">
            <v>-30326.86</v>
          </cell>
          <cell r="D154">
            <v>-7244.97</v>
          </cell>
          <cell r="E154">
            <v>-8227.22</v>
          </cell>
          <cell r="F154">
            <v>-5722.88</v>
          </cell>
          <cell r="G154">
            <v>-6104.06</v>
          </cell>
          <cell r="H154">
            <v>-2384.51</v>
          </cell>
          <cell r="I154">
            <v>-643.22</v>
          </cell>
        </row>
        <row r="155">
          <cell r="A155">
            <v>23721</v>
          </cell>
          <cell r="B155" t="str">
            <v>MONTAUK___DIESEL</v>
          </cell>
          <cell r="C155">
            <v>-30327.32</v>
          </cell>
          <cell r="D155">
            <v>-7244.97</v>
          </cell>
          <cell r="E155">
            <v>-8227.22</v>
          </cell>
          <cell r="F155">
            <v>-5722.88</v>
          </cell>
          <cell r="G155">
            <v>-6104.52</v>
          </cell>
          <cell r="H155">
            <v>-2384.51</v>
          </cell>
          <cell r="I155">
            <v>-643.22</v>
          </cell>
        </row>
        <row r="156">
          <cell r="A156">
            <v>23722</v>
          </cell>
          <cell r="B156" t="str">
            <v>EAST_HAMPTON___DIESEL</v>
          </cell>
          <cell r="C156">
            <v>-30327.32</v>
          </cell>
          <cell r="D156">
            <v>-7244.97</v>
          </cell>
          <cell r="E156">
            <v>-8227.22</v>
          </cell>
          <cell r="F156">
            <v>-5722.88</v>
          </cell>
          <cell r="G156">
            <v>-6104.52</v>
          </cell>
          <cell r="H156">
            <v>-2384.51</v>
          </cell>
          <cell r="I156">
            <v>-643.22</v>
          </cell>
        </row>
        <row r="157">
          <cell r="A157">
            <v>23726</v>
          </cell>
          <cell r="B157" t="str">
            <v>NARROWS_GT1_GRP</v>
          </cell>
          <cell r="C157">
            <v>-32278.35</v>
          </cell>
          <cell r="D157">
            <v>-6669.32</v>
          </cell>
          <cell r="E157">
            <v>-12434.82</v>
          </cell>
          <cell r="F157">
            <v>-8309.45</v>
          </cell>
          <cell r="G157">
            <v>-3608.78</v>
          </cell>
          <cell r="H157">
            <v>-694.27</v>
          </cell>
          <cell r="I157">
            <v>-561.71</v>
          </cell>
        </row>
        <row r="158">
          <cell r="A158">
            <v>23727</v>
          </cell>
          <cell r="B158" t="str">
            <v>ASTORIA GT4____</v>
          </cell>
          <cell r="C158">
            <v>-32259.61</v>
          </cell>
          <cell r="D158">
            <v>-6675.17</v>
          </cell>
          <cell r="E158">
            <v>-12438.85</v>
          </cell>
          <cell r="F158">
            <v>-8309.45</v>
          </cell>
          <cell r="G158">
            <v>-3580.19</v>
          </cell>
          <cell r="H158">
            <v>-694.26</v>
          </cell>
          <cell r="I158">
            <v>-561.69</v>
          </cell>
        </row>
        <row r="159">
          <cell r="A159">
            <v>23728</v>
          </cell>
          <cell r="B159" t="str">
            <v>RAVENS GT4-7____</v>
          </cell>
          <cell r="C159">
            <v>-14697.09</v>
          </cell>
          <cell r="D159">
            <v>-4490.17</v>
          </cell>
          <cell r="E159">
            <v>-5362.7</v>
          </cell>
          <cell r="F159">
            <v>-2220.88</v>
          </cell>
          <cell r="G159">
            <v>-2163.66</v>
          </cell>
          <cell r="H159">
            <v>-404.79</v>
          </cell>
          <cell r="I159">
            <v>-54.89</v>
          </cell>
        </row>
        <row r="160">
          <cell r="A160">
            <v>23729</v>
          </cell>
          <cell r="B160" t="str">
            <v>RAVENSWOOD_GT_1</v>
          </cell>
          <cell r="C160">
            <v>-32278.35</v>
          </cell>
          <cell r="D160">
            <v>-6669.32</v>
          </cell>
          <cell r="E160">
            <v>-12434.82</v>
          </cell>
          <cell r="F160">
            <v>-8309.45</v>
          </cell>
          <cell r="G160">
            <v>-3608.78</v>
          </cell>
          <cell r="H160">
            <v>-694.27</v>
          </cell>
          <cell r="I160">
            <v>-561.71</v>
          </cell>
        </row>
        <row r="161">
          <cell r="A161">
            <v>23730</v>
          </cell>
          <cell r="B161" t="str">
            <v>RAVENSWD GT2____</v>
          </cell>
          <cell r="C161">
            <v>-14696.7</v>
          </cell>
          <cell r="D161">
            <v>-4490.17</v>
          </cell>
          <cell r="E161">
            <v>-5362.7</v>
          </cell>
          <cell r="F161">
            <v>-2220.88</v>
          </cell>
          <cell r="G161">
            <v>-2163.66</v>
          </cell>
          <cell r="H161">
            <v>-404.79</v>
          </cell>
          <cell r="I161">
            <v>-54.5</v>
          </cell>
        </row>
        <row r="162">
          <cell r="A162">
            <v>23731</v>
          </cell>
          <cell r="B162" t="str">
            <v>ASTORIA GT3____</v>
          </cell>
          <cell r="C162">
            <v>-32259.61</v>
          </cell>
          <cell r="D162">
            <v>-6675.17</v>
          </cell>
          <cell r="E162">
            <v>-12438.85</v>
          </cell>
          <cell r="F162">
            <v>-8309.45</v>
          </cell>
          <cell r="G162">
            <v>-3580.19</v>
          </cell>
          <cell r="H162">
            <v>-694.26</v>
          </cell>
          <cell r="I162">
            <v>-561.69</v>
          </cell>
        </row>
        <row r="163">
          <cell r="A163">
            <v>23732</v>
          </cell>
          <cell r="B163" t="str">
            <v>GOWANUS_GT 1_GRP</v>
          </cell>
          <cell r="C163">
            <v>-32278.35</v>
          </cell>
          <cell r="D163">
            <v>-6669.32</v>
          </cell>
          <cell r="E163">
            <v>-12434.82</v>
          </cell>
          <cell r="F163">
            <v>-8309.45</v>
          </cell>
          <cell r="G163">
            <v>-3608.78</v>
          </cell>
          <cell r="H163">
            <v>-694.27</v>
          </cell>
          <cell r="I163">
            <v>-561.71</v>
          </cell>
        </row>
        <row r="164">
          <cell r="A164">
            <v>23733</v>
          </cell>
          <cell r="B164" t="str">
            <v>RAVENSWD GT3____</v>
          </cell>
          <cell r="C164">
            <v>-14511.43</v>
          </cell>
          <cell r="D164">
            <v>-4304.51</v>
          </cell>
          <cell r="E164">
            <v>-5362.7</v>
          </cell>
          <cell r="F164">
            <v>-2220.88</v>
          </cell>
          <cell r="G164">
            <v>-2163.66</v>
          </cell>
          <cell r="H164">
            <v>-404.79</v>
          </cell>
          <cell r="I164">
            <v>-54.89</v>
          </cell>
        </row>
        <row r="165">
          <cell r="A165">
            <v>23741</v>
          </cell>
          <cell r="B165" t="str">
            <v>NARROWS_GT2_GRP</v>
          </cell>
          <cell r="C165">
            <v>-32278.35</v>
          </cell>
          <cell r="D165">
            <v>-6669.32</v>
          </cell>
          <cell r="E165">
            <v>-12434.82</v>
          </cell>
          <cell r="F165">
            <v>-8309.45</v>
          </cell>
          <cell r="G165">
            <v>-3608.78</v>
          </cell>
          <cell r="H165">
            <v>-694.27</v>
          </cell>
          <cell r="I165">
            <v>-561.71</v>
          </cell>
        </row>
        <row r="166">
          <cell r="A166">
            <v>23743</v>
          </cell>
          <cell r="B166" t="str">
            <v>JARVIS____</v>
          </cell>
          <cell r="C166">
            <v>155.58</v>
          </cell>
          <cell r="D166">
            <v>35.05</v>
          </cell>
          <cell r="E166">
            <v>63.21</v>
          </cell>
          <cell r="F166">
            <v>21.07</v>
          </cell>
          <cell r="G166">
            <v>36.29</v>
          </cell>
          <cell r="H166">
            <v>-0.04</v>
          </cell>
          <cell r="I166">
            <v>0</v>
          </cell>
        </row>
        <row r="167">
          <cell r="A167">
            <v>23744</v>
          </cell>
          <cell r="B167" t="str">
            <v>NINE_MILE_2</v>
          </cell>
          <cell r="C167">
            <v>148.74</v>
          </cell>
          <cell r="D167">
            <v>-92.37</v>
          </cell>
          <cell r="E167">
            <v>313.26</v>
          </cell>
          <cell r="F167">
            <v>-18.68</v>
          </cell>
          <cell r="G167">
            <v>-86.18</v>
          </cell>
          <cell r="H167">
            <v>0</v>
          </cell>
          <cell r="I167">
            <v>32.71</v>
          </cell>
        </row>
        <row r="168">
          <cell r="A168">
            <v>23751</v>
          </cell>
          <cell r="B168" t="str">
            <v>GOWANUS_GT 4_GRP</v>
          </cell>
          <cell r="C168">
            <v>-32278.35</v>
          </cell>
          <cell r="D168">
            <v>-6669.32</v>
          </cell>
          <cell r="E168">
            <v>-12434.82</v>
          </cell>
          <cell r="F168">
            <v>-8309.45</v>
          </cell>
          <cell r="G168">
            <v>-3608.78</v>
          </cell>
          <cell r="H168">
            <v>-694.27</v>
          </cell>
          <cell r="I168">
            <v>-561.71</v>
          </cell>
        </row>
        <row r="169">
          <cell r="A169">
            <v>23752</v>
          </cell>
          <cell r="B169" t="str">
            <v>CORNELL____</v>
          </cell>
          <cell r="C169">
            <v>-874.37</v>
          </cell>
          <cell r="D169">
            <v>-260.12</v>
          </cell>
          <cell r="E169">
            <v>-230.36</v>
          </cell>
          <cell r="F169">
            <v>-106.12</v>
          </cell>
          <cell r="G169">
            <v>-272.07</v>
          </cell>
          <cell r="H169">
            <v>0</v>
          </cell>
          <cell r="I169">
            <v>-5.7</v>
          </cell>
        </row>
        <row r="170">
          <cell r="A170">
            <v>23754</v>
          </cell>
          <cell r="B170" t="str">
            <v>HIGH FALLS___HY</v>
          </cell>
          <cell r="C170">
            <v>-7782.07</v>
          </cell>
          <cell r="D170">
            <v>-2112.15</v>
          </cell>
          <cell r="E170">
            <v>-3309.32</v>
          </cell>
          <cell r="F170">
            <v>-1162.03</v>
          </cell>
          <cell r="G170">
            <v>-1197.16</v>
          </cell>
          <cell r="H170">
            <v>11.02</v>
          </cell>
          <cell r="I170">
            <v>-12.43</v>
          </cell>
        </row>
        <row r="171">
          <cell r="A171">
            <v>23756</v>
          </cell>
          <cell r="B171" t="str">
            <v>GILBOA___1</v>
          </cell>
          <cell r="C171">
            <v>-4430.37</v>
          </cell>
          <cell r="D171">
            <v>-1204.06</v>
          </cell>
          <cell r="E171">
            <v>-1613.25</v>
          </cell>
          <cell r="F171">
            <v>-219.01</v>
          </cell>
          <cell r="G171">
            <v>-1394.01</v>
          </cell>
          <cell r="H171">
            <v>0</v>
          </cell>
          <cell r="I171">
            <v>-0.0399999999999999</v>
          </cell>
        </row>
        <row r="172">
          <cell r="A172">
            <v>23757</v>
          </cell>
          <cell r="B172" t="str">
            <v>GILBOA___2</v>
          </cell>
          <cell r="C172">
            <v>-4430.37</v>
          </cell>
          <cell r="D172">
            <v>-1204.06</v>
          </cell>
          <cell r="E172">
            <v>-1613.25</v>
          </cell>
          <cell r="F172">
            <v>-219.01</v>
          </cell>
          <cell r="G172">
            <v>-1394.01</v>
          </cell>
          <cell r="H172">
            <v>0</v>
          </cell>
          <cell r="I172">
            <v>-0.0399999999999999</v>
          </cell>
        </row>
        <row r="173">
          <cell r="A173">
            <v>23758</v>
          </cell>
          <cell r="B173" t="str">
            <v>GILBOA___3</v>
          </cell>
          <cell r="C173">
            <v>-4430.37</v>
          </cell>
          <cell r="D173">
            <v>-1204.06</v>
          </cell>
          <cell r="E173">
            <v>-1613.25</v>
          </cell>
          <cell r="F173">
            <v>-219.01</v>
          </cell>
          <cell r="G173">
            <v>-1394.01</v>
          </cell>
          <cell r="H173">
            <v>0</v>
          </cell>
          <cell r="I173">
            <v>-0.0399999999999999</v>
          </cell>
        </row>
        <row r="174">
          <cell r="A174">
            <v>23759</v>
          </cell>
          <cell r="B174" t="str">
            <v>GILBOA___4</v>
          </cell>
          <cell r="C174">
            <v>-4430.37</v>
          </cell>
          <cell r="D174">
            <v>-1204.06</v>
          </cell>
          <cell r="E174">
            <v>-1613.25</v>
          </cell>
          <cell r="F174">
            <v>-219.01</v>
          </cell>
          <cell r="G174">
            <v>-1394.01</v>
          </cell>
          <cell r="H174">
            <v>0</v>
          </cell>
          <cell r="I174">
            <v>-0.0399999999999999</v>
          </cell>
        </row>
        <row r="175">
          <cell r="A175">
            <v>23760</v>
          </cell>
          <cell r="B175" t="str">
            <v>NIAGARA____</v>
          </cell>
          <cell r="C175">
            <v>-141.84</v>
          </cell>
          <cell r="D175">
            <v>131.73</v>
          </cell>
          <cell r="E175">
            <v>-81.64</v>
          </cell>
          <cell r="F175">
            <v>-77.9</v>
          </cell>
          <cell r="G175">
            <v>-113.91</v>
          </cell>
          <cell r="H175">
            <v>0</v>
          </cell>
          <cell r="I175">
            <v>-0.12</v>
          </cell>
        </row>
        <row r="176">
          <cell r="A176">
            <v>23765</v>
          </cell>
          <cell r="B176" t="str">
            <v>CH_MISC_IPPS</v>
          </cell>
          <cell r="C176">
            <v>-9575.08</v>
          </cell>
          <cell r="D176">
            <v>-2715.17</v>
          </cell>
          <cell r="E176">
            <v>-3844.63</v>
          </cell>
          <cell r="F176">
            <v>-1503.02</v>
          </cell>
          <cell r="G176">
            <v>-1490.77</v>
          </cell>
          <cell r="H176">
            <v>-5.75</v>
          </cell>
          <cell r="I176">
            <v>-15.74</v>
          </cell>
        </row>
        <row r="177">
          <cell r="A177">
            <v>23766</v>
          </cell>
          <cell r="B177" t="str">
            <v>FULTON COGEN____</v>
          </cell>
          <cell r="C177">
            <v>-245.08</v>
          </cell>
          <cell r="D177">
            <v>-110.38</v>
          </cell>
          <cell r="E177">
            <v>6.26999999999999</v>
          </cell>
          <cell r="F177">
            <v>-23.55</v>
          </cell>
          <cell r="G177">
            <v>-107</v>
          </cell>
          <cell r="H177">
            <v>0</v>
          </cell>
          <cell r="I177">
            <v>-10.42</v>
          </cell>
        </row>
        <row r="178">
          <cell r="A178">
            <v>23767</v>
          </cell>
          <cell r="B178" t="str">
            <v>NEG CENTRAL_HIGH_ACRES</v>
          </cell>
          <cell r="C178">
            <v>-273.04</v>
          </cell>
          <cell r="D178">
            <v>-97.18</v>
          </cell>
          <cell r="E178">
            <v>-1.71999999999998</v>
          </cell>
          <cell r="F178">
            <v>-34.87</v>
          </cell>
          <cell r="G178">
            <v>-139.27</v>
          </cell>
          <cell r="H178">
            <v>0</v>
          </cell>
          <cell r="I178">
            <v>0</v>
          </cell>
        </row>
        <row r="179">
          <cell r="A179">
            <v>23768</v>
          </cell>
          <cell r="B179" t="str">
            <v>NEG CENTRAL___INDECK</v>
          </cell>
          <cell r="C179">
            <v>-792.16</v>
          </cell>
          <cell r="D179">
            <v>-249.1</v>
          </cell>
          <cell r="E179">
            <v>-164.9</v>
          </cell>
          <cell r="F179">
            <v>-100.95</v>
          </cell>
          <cell r="G179">
            <v>-274.67</v>
          </cell>
          <cell r="H179">
            <v>0</v>
          </cell>
          <cell r="I179">
            <v>-2.54</v>
          </cell>
        </row>
        <row r="180">
          <cell r="A180">
            <v>23769</v>
          </cell>
          <cell r="B180" t="str">
            <v>LEDERLE____</v>
          </cell>
          <cell r="C180">
            <v>-9569.59</v>
          </cell>
          <cell r="D180">
            <v>-2988.41</v>
          </cell>
          <cell r="E180">
            <v>-3962.15</v>
          </cell>
          <cell r="F180">
            <v>-1459.6</v>
          </cell>
          <cell r="G180">
            <v>-1262.17</v>
          </cell>
          <cell r="H180">
            <v>109.57</v>
          </cell>
          <cell r="I180">
            <v>-6.83</v>
          </cell>
        </row>
        <row r="181">
          <cell r="A181">
            <v>23770</v>
          </cell>
          <cell r="B181" t="str">
            <v>YORK___WARBASSE</v>
          </cell>
          <cell r="C181">
            <v>-32278.35</v>
          </cell>
          <cell r="D181">
            <v>-6669.32</v>
          </cell>
          <cell r="E181">
            <v>-12434.82</v>
          </cell>
          <cell r="F181">
            <v>-8309.45</v>
          </cell>
          <cell r="G181">
            <v>-3608.78</v>
          </cell>
          <cell r="H181">
            <v>-694.27</v>
          </cell>
          <cell r="I181">
            <v>-561.71</v>
          </cell>
        </row>
        <row r="182">
          <cell r="A182">
            <v>23774</v>
          </cell>
          <cell r="B182" t="str">
            <v>NM WEST___NUG</v>
          </cell>
          <cell r="C182">
            <v>-240.49</v>
          </cell>
          <cell r="D182">
            <v>77.66</v>
          </cell>
          <cell r="E182">
            <v>-91.16</v>
          </cell>
          <cell r="F182">
            <v>-80.33</v>
          </cell>
          <cell r="G182">
            <v>-146.54</v>
          </cell>
          <cell r="H182">
            <v>0</v>
          </cell>
          <cell r="I182">
            <v>-0.12</v>
          </cell>
        </row>
        <row r="183">
          <cell r="A183">
            <v>23776</v>
          </cell>
          <cell r="B183" t="str">
            <v>E_FISHKILL___LBMP</v>
          </cell>
          <cell r="C183">
            <v>-10729.13</v>
          </cell>
          <cell r="D183">
            <v>-3049.68</v>
          </cell>
          <cell r="E183">
            <v>-4313.46</v>
          </cell>
          <cell r="F183">
            <v>-1736.64</v>
          </cell>
          <cell r="G183">
            <v>-1557.02</v>
          </cell>
          <cell r="H183">
            <v>-49.45</v>
          </cell>
          <cell r="I183">
            <v>-22.88</v>
          </cell>
        </row>
        <row r="184">
          <cell r="A184">
            <v>23777</v>
          </cell>
          <cell r="B184" t="str">
            <v>SITHE___STERLING</v>
          </cell>
          <cell r="C184">
            <v>12.72</v>
          </cell>
          <cell r="D184">
            <v>-32.99</v>
          </cell>
          <cell r="E184">
            <v>83.58</v>
          </cell>
          <cell r="F184">
            <v>4</v>
          </cell>
          <cell r="G184">
            <v>-40.52</v>
          </cell>
          <cell r="H184">
            <v>0</v>
          </cell>
          <cell r="I184">
            <v>-1.35</v>
          </cell>
        </row>
        <row r="185">
          <cell r="A185">
            <v>23778</v>
          </cell>
          <cell r="B185" t="str">
            <v>GLEN PARK____</v>
          </cell>
          <cell r="C185">
            <v>-39.99</v>
          </cell>
          <cell r="D185">
            <v>-56.69</v>
          </cell>
          <cell r="E185">
            <v>76.3</v>
          </cell>
          <cell r="F185">
            <v>-7.39</v>
          </cell>
          <cell r="G185">
            <v>-47.27</v>
          </cell>
          <cell r="H185">
            <v>0.16</v>
          </cell>
          <cell r="I185">
            <v>-5.1</v>
          </cell>
        </row>
        <row r="186">
          <cell r="A186">
            <v>23779</v>
          </cell>
          <cell r="B186" t="str">
            <v>BETHLEHEM___STEEL</v>
          </cell>
          <cell r="C186">
            <v>-750.95</v>
          </cell>
          <cell r="D186">
            <v>-120.83</v>
          </cell>
          <cell r="E186">
            <v>-139.47</v>
          </cell>
          <cell r="F186">
            <v>-89.27</v>
          </cell>
          <cell r="G186">
            <v>-399.8</v>
          </cell>
          <cell r="H186">
            <v>0</v>
          </cell>
          <cell r="I186">
            <v>-1.58</v>
          </cell>
        </row>
        <row r="187">
          <cell r="A187">
            <v>23780</v>
          </cell>
          <cell r="B187" t="str">
            <v>FORT_DRUM_COGEN</v>
          </cell>
          <cell r="C187">
            <v>-13.36</v>
          </cell>
          <cell r="D187">
            <v>-42.82</v>
          </cell>
          <cell r="E187">
            <v>74.28</v>
          </cell>
          <cell r="F187">
            <v>-0.32</v>
          </cell>
          <cell r="G187">
            <v>-40.19</v>
          </cell>
          <cell r="H187">
            <v>0.18</v>
          </cell>
          <cell r="I187">
            <v>-4.49</v>
          </cell>
        </row>
        <row r="188">
          <cell r="A188">
            <v>23781</v>
          </cell>
          <cell r="B188" t="str">
            <v>INDECK___YERKES</v>
          </cell>
          <cell r="C188">
            <v>-418.63</v>
          </cell>
          <cell r="D188">
            <v>-17.19</v>
          </cell>
          <cell r="E188">
            <v>-104.73</v>
          </cell>
          <cell r="F188">
            <v>-82.85</v>
          </cell>
          <cell r="G188">
            <v>-212.71</v>
          </cell>
          <cell r="H188">
            <v>0</v>
          </cell>
          <cell r="I188">
            <v>-1.15</v>
          </cell>
        </row>
        <row r="189">
          <cell r="A189">
            <v>23783</v>
          </cell>
          <cell r="B189" t="str">
            <v>INDECK___OSWEGO</v>
          </cell>
          <cell r="C189">
            <v>-265.65</v>
          </cell>
          <cell r="D189">
            <v>-105.93</v>
          </cell>
          <cell r="E189">
            <v>-18.54</v>
          </cell>
          <cell r="F189">
            <v>-22.56</v>
          </cell>
          <cell r="G189">
            <v>-104.38</v>
          </cell>
          <cell r="H189">
            <v>0</v>
          </cell>
          <cell r="I189">
            <v>-14.24</v>
          </cell>
        </row>
        <row r="190">
          <cell r="A190">
            <v>23786</v>
          </cell>
          <cell r="B190" t="str">
            <v>LINDEN COGEN____</v>
          </cell>
          <cell r="C190">
            <v>-9512.96</v>
          </cell>
          <cell r="D190">
            <v>-4039.1</v>
          </cell>
          <cell r="E190">
            <v>-5315.33</v>
          </cell>
          <cell r="F190">
            <v>-1785.37</v>
          </cell>
          <cell r="G190">
            <v>-11.85</v>
          </cell>
          <cell r="H190">
            <v>827.66</v>
          </cell>
          <cell r="I190">
            <v>811.03</v>
          </cell>
        </row>
        <row r="191">
          <cell r="A191">
            <v>23790</v>
          </cell>
          <cell r="B191" t="str">
            <v>BINGHAMTON___COGEN</v>
          </cell>
          <cell r="C191">
            <v>-1925.21</v>
          </cell>
          <cell r="D191">
            <v>-552.33</v>
          </cell>
          <cell r="E191">
            <v>-666.05</v>
          </cell>
          <cell r="F191">
            <v>-200.13</v>
          </cell>
          <cell r="G191">
            <v>-499.37</v>
          </cell>
          <cell r="H191">
            <v>0</v>
          </cell>
          <cell r="I191">
            <v>-7.33</v>
          </cell>
        </row>
        <row r="192">
          <cell r="A192">
            <v>23791</v>
          </cell>
          <cell r="B192" t="str">
            <v>NEG WEST_LEA_LOCKPORT</v>
          </cell>
          <cell r="C192">
            <v>-310.01</v>
          </cell>
          <cell r="D192">
            <v>52.75</v>
          </cell>
          <cell r="E192">
            <v>-88.71</v>
          </cell>
          <cell r="F192">
            <v>-80.21</v>
          </cell>
          <cell r="G192">
            <v>-192.78</v>
          </cell>
          <cell r="H192">
            <v>0</v>
          </cell>
          <cell r="I192">
            <v>-1.06</v>
          </cell>
        </row>
        <row r="193">
          <cell r="A193">
            <v>23792</v>
          </cell>
          <cell r="B193" t="str">
            <v>NEG NORTH_KES_CHATEGAY</v>
          </cell>
          <cell r="C193">
            <v>148.48</v>
          </cell>
          <cell r="D193">
            <v>9.36</v>
          </cell>
          <cell r="E193">
            <v>72.7</v>
          </cell>
          <cell r="F193">
            <v>7.96</v>
          </cell>
          <cell r="G193">
            <v>57.6</v>
          </cell>
          <cell r="H193">
            <v>0.86</v>
          </cell>
          <cell r="I193">
            <v>0</v>
          </cell>
        </row>
        <row r="194">
          <cell r="A194">
            <v>23793</v>
          </cell>
          <cell r="B194" t="str">
            <v>NEG NORTH_FLCN_SEA</v>
          </cell>
          <cell r="C194">
            <v>205.25</v>
          </cell>
          <cell r="D194">
            <v>8.81999999999998</v>
          </cell>
          <cell r="E194">
            <v>92.15</v>
          </cell>
          <cell r="F194">
            <v>11.92</v>
          </cell>
          <cell r="G194">
            <v>91.79</v>
          </cell>
          <cell r="H194">
            <v>0.84</v>
          </cell>
          <cell r="I194">
            <v>-0.27</v>
          </cell>
        </row>
        <row r="195">
          <cell r="A195">
            <v>23794</v>
          </cell>
          <cell r="B195" t="str">
            <v>NYPA___HOLTSVILL</v>
          </cell>
          <cell r="C195">
            <v>-30329.34</v>
          </cell>
          <cell r="D195">
            <v>-7248.33</v>
          </cell>
          <cell r="E195">
            <v>-8227.56</v>
          </cell>
          <cell r="F195">
            <v>-5722.61</v>
          </cell>
          <cell r="G195">
            <v>-6105.98</v>
          </cell>
          <cell r="H195">
            <v>-2381.6</v>
          </cell>
          <cell r="I195">
            <v>-643.26</v>
          </cell>
        </row>
        <row r="196">
          <cell r="A196">
            <v>23796</v>
          </cell>
          <cell r="B196" t="str">
            <v>RENSSELAER___COGEN</v>
          </cell>
          <cell r="C196">
            <v>-5457.92</v>
          </cell>
          <cell r="D196">
            <v>-2085.5</v>
          </cell>
          <cell r="E196">
            <v>-1250.47</v>
          </cell>
          <cell r="F196">
            <v>-301.81</v>
          </cell>
          <cell r="G196">
            <v>-1816.19</v>
          </cell>
          <cell r="H196">
            <v>-1.68</v>
          </cell>
          <cell r="I196">
            <v>-2.27</v>
          </cell>
        </row>
        <row r="197">
          <cell r="A197">
            <v>23797</v>
          </cell>
          <cell r="B197" t="str">
            <v>SENECA___ENERGY</v>
          </cell>
          <cell r="C197">
            <v>-504.82</v>
          </cell>
          <cell r="D197">
            <v>-163.8</v>
          </cell>
          <cell r="E197">
            <v>-88.8</v>
          </cell>
          <cell r="F197">
            <v>-69.94</v>
          </cell>
          <cell r="G197">
            <v>-176.4</v>
          </cell>
          <cell r="H197">
            <v>0</v>
          </cell>
          <cell r="I197">
            <v>-5.88</v>
          </cell>
        </row>
        <row r="198">
          <cell r="A198">
            <v>23798</v>
          </cell>
          <cell r="B198" t="str">
            <v>ADK RESOURCE___RCVRY</v>
          </cell>
          <cell r="C198">
            <v>-6027.73</v>
          </cell>
          <cell r="D198">
            <v>-2329.62</v>
          </cell>
          <cell r="E198">
            <v>-1434.67</v>
          </cell>
          <cell r="F198">
            <v>-377.15</v>
          </cell>
          <cell r="G198">
            <v>-1883.07</v>
          </cell>
          <cell r="H198">
            <v>-1.53</v>
          </cell>
          <cell r="I198">
            <v>-1.69</v>
          </cell>
        </row>
        <row r="199">
          <cell r="A199">
            <v>23799</v>
          </cell>
          <cell r="B199" t="str">
            <v>SELKIRK___II</v>
          </cell>
          <cell r="C199">
            <v>-5199.49</v>
          </cell>
          <cell r="D199">
            <v>-1938.46</v>
          </cell>
          <cell r="E199">
            <v>-1163.57</v>
          </cell>
          <cell r="F199">
            <v>-290</v>
          </cell>
          <cell r="G199">
            <v>-1804.17</v>
          </cell>
          <cell r="H199">
            <v>-1.52</v>
          </cell>
          <cell r="I199">
            <v>-1.77</v>
          </cell>
        </row>
        <row r="200">
          <cell r="A200">
            <v>23800</v>
          </cell>
          <cell r="B200" t="str">
            <v>SITHE___INDEPEND</v>
          </cell>
          <cell r="C200">
            <v>123.06</v>
          </cell>
          <cell r="D200">
            <v>-94.37</v>
          </cell>
          <cell r="E200">
            <v>295.1</v>
          </cell>
          <cell r="F200">
            <v>-18.94</v>
          </cell>
          <cell r="G200">
            <v>-88.06</v>
          </cell>
          <cell r="H200">
            <v>0</v>
          </cell>
          <cell r="I200">
            <v>29.33</v>
          </cell>
        </row>
        <row r="201">
          <cell r="A201">
            <v>23801</v>
          </cell>
          <cell r="B201" t="str">
            <v>SELKIRK___l</v>
          </cell>
          <cell r="C201">
            <v>-5191.27</v>
          </cell>
          <cell r="D201">
            <v>-1942.82</v>
          </cell>
          <cell r="E201">
            <v>-1156.94</v>
          </cell>
          <cell r="F201">
            <v>-288.66</v>
          </cell>
          <cell r="G201">
            <v>-1799.24</v>
          </cell>
          <cell r="H201">
            <v>-1.68</v>
          </cell>
          <cell r="I201">
            <v>-1.93</v>
          </cell>
        </row>
        <row r="202">
          <cell r="A202">
            <v>23802</v>
          </cell>
          <cell r="B202" t="str">
            <v>INDECK___CORINTH</v>
          </cell>
          <cell r="C202">
            <v>-6059.36</v>
          </cell>
          <cell r="D202">
            <v>-2333.05</v>
          </cell>
          <cell r="E202">
            <v>-1445.83</v>
          </cell>
          <cell r="F202">
            <v>-377.35</v>
          </cell>
          <cell r="G202">
            <v>-1900.03</v>
          </cell>
          <cell r="H202">
            <v>-1.52</v>
          </cell>
          <cell r="I202">
            <v>-1.58</v>
          </cell>
        </row>
        <row r="203">
          <cell r="A203">
            <v>23803</v>
          </cell>
          <cell r="B203" t="str">
            <v>BURROWS___LYONSDAL</v>
          </cell>
          <cell r="C203">
            <v>103.5</v>
          </cell>
          <cell r="D203">
            <v>15.03</v>
          </cell>
          <cell r="E203">
            <v>75.84</v>
          </cell>
          <cell r="F203">
            <v>13.82</v>
          </cell>
          <cell r="G203">
            <v>0</v>
          </cell>
          <cell r="H203">
            <v>0.07</v>
          </cell>
          <cell r="I203">
            <v>-1.26</v>
          </cell>
        </row>
        <row r="204">
          <cell r="A204">
            <v>23804</v>
          </cell>
          <cell r="B204" t="str">
            <v>IP___TICONDEROGA</v>
          </cell>
          <cell r="C204">
            <v>-6393.62</v>
          </cell>
          <cell r="D204">
            <v>-2486.95</v>
          </cell>
          <cell r="E204">
            <v>-1597.12</v>
          </cell>
          <cell r="F204">
            <v>-444.76</v>
          </cell>
          <cell r="G204">
            <v>-1859.63</v>
          </cell>
          <cell r="H204">
            <v>-1.71</v>
          </cell>
          <cell r="I204">
            <v>-3.45</v>
          </cell>
        </row>
        <row r="205">
          <cell r="A205">
            <v>23805</v>
          </cell>
          <cell r="B205" t="str">
            <v>WATERTOWN___HYD</v>
          </cell>
          <cell r="C205">
            <v>-25.64</v>
          </cell>
          <cell r="D205">
            <v>-48.87</v>
          </cell>
          <cell r="E205">
            <v>75.01</v>
          </cell>
          <cell r="F205">
            <v>-6.34</v>
          </cell>
          <cell r="G205">
            <v>-40.95</v>
          </cell>
          <cell r="H205">
            <v>0.17</v>
          </cell>
          <cell r="I205">
            <v>-4.66</v>
          </cell>
        </row>
        <row r="206">
          <cell r="A206">
            <v>23807</v>
          </cell>
          <cell r="B206" t="str">
            <v>DOGLEVILLE___HYD</v>
          </cell>
          <cell r="C206">
            <v>155.58</v>
          </cell>
          <cell r="D206">
            <v>35.05</v>
          </cell>
          <cell r="E206">
            <v>63.21</v>
          </cell>
          <cell r="F206">
            <v>21.07</v>
          </cell>
          <cell r="G206">
            <v>36.29</v>
          </cell>
          <cell r="H206">
            <v>-0.04</v>
          </cell>
          <cell r="I206">
            <v>0</v>
          </cell>
        </row>
        <row r="207">
          <cell r="A207">
            <v>23808</v>
          </cell>
          <cell r="B207" t="str">
            <v>GENERAL___MILLS</v>
          </cell>
          <cell r="C207">
            <v>-750.95</v>
          </cell>
          <cell r="D207">
            <v>-120.83</v>
          </cell>
          <cell r="E207">
            <v>-139.47</v>
          </cell>
          <cell r="F207">
            <v>-89.27</v>
          </cell>
          <cell r="G207">
            <v>-399.8</v>
          </cell>
          <cell r="H207">
            <v>0</v>
          </cell>
          <cell r="I207">
            <v>-1.58</v>
          </cell>
        </row>
        <row r="208">
          <cell r="A208">
            <v>23809</v>
          </cell>
          <cell r="B208" t="str">
            <v>US___GYPSUM</v>
          </cell>
          <cell r="C208">
            <v>-530.54</v>
          </cell>
          <cell r="D208">
            <v>-181.2</v>
          </cell>
          <cell r="E208">
            <v>-88.89</v>
          </cell>
          <cell r="F208">
            <v>-76.71</v>
          </cell>
          <cell r="G208">
            <v>-182.77</v>
          </cell>
          <cell r="H208">
            <v>0</v>
          </cell>
          <cell r="I208">
            <v>-0.97</v>
          </cell>
        </row>
        <row r="209">
          <cell r="A209">
            <v>23810</v>
          </cell>
          <cell r="B209" t="str">
            <v>HUDSON AVE_GT_3</v>
          </cell>
          <cell r="C209">
            <v>-14603.52</v>
          </cell>
          <cell r="D209">
            <v>-4368.32</v>
          </cell>
          <cell r="E209">
            <v>-5315.33</v>
          </cell>
          <cell r="F209">
            <v>-2207.83</v>
          </cell>
          <cell r="G209">
            <v>-2219.44</v>
          </cell>
          <cell r="H209">
            <v>-435.06</v>
          </cell>
          <cell r="I209">
            <v>-57.54</v>
          </cell>
        </row>
        <row r="210">
          <cell r="A210">
            <v>23811</v>
          </cell>
          <cell r="B210" t="str">
            <v>NEG WEST___LANCASTR</v>
          </cell>
          <cell r="C210">
            <v>-847.91</v>
          </cell>
          <cell r="D210">
            <v>-143.24</v>
          </cell>
          <cell r="E210">
            <v>-190.79</v>
          </cell>
          <cell r="F210">
            <v>-103.45</v>
          </cell>
          <cell r="G210">
            <v>-408.21</v>
          </cell>
          <cell r="H210">
            <v>0</v>
          </cell>
          <cell r="I210">
            <v>-2.22</v>
          </cell>
        </row>
        <row r="211">
          <cell r="A211">
            <v>23856</v>
          </cell>
          <cell r="B211" t="str">
            <v>FIBERTEK___ENERGY</v>
          </cell>
          <cell r="C211">
            <v>-328.55</v>
          </cell>
          <cell r="D211">
            <v>-132.72</v>
          </cell>
          <cell r="E211">
            <v>-22.88</v>
          </cell>
          <cell r="F211">
            <v>-29.51</v>
          </cell>
          <cell r="G211">
            <v>-135.04</v>
          </cell>
          <cell r="H211">
            <v>0</v>
          </cell>
          <cell r="I211">
            <v>-8.4</v>
          </cell>
        </row>
        <row r="212">
          <cell r="A212">
            <v>23857</v>
          </cell>
          <cell r="B212" t="str">
            <v>CARTHAGE___PAPER</v>
          </cell>
          <cell r="C212">
            <v>8.35</v>
          </cell>
          <cell r="D212">
            <v>-33.06</v>
          </cell>
          <cell r="E212">
            <v>77.63</v>
          </cell>
          <cell r="F212">
            <v>1.24</v>
          </cell>
          <cell r="G212">
            <v>-33.49</v>
          </cell>
          <cell r="H212">
            <v>0.19</v>
          </cell>
          <cell r="I212">
            <v>-4.16</v>
          </cell>
        </row>
        <row r="213">
          <cell r="A213">
            <v>23858</v>
          </cell>
          <cell r="B213" t="str">
            <v>NSINS_S._GLNS_FALLS</v>
          </cell>
          <cell r="C213">
            <v>-6038.9</v>
          </cell>
          <cell r="D213">
            <v>-2332.3</v>
          </cell>
          <cell r="E213">
            <v>-1437.56</v>
          </cell>
          <cell r="F213">
            <v>-376.15</v>
          </cell>
          <cell r="G213">
            <v>-1889.7</v>
          </cell>
          <cell r="H213">
            <v>-1.53</v>
          </cell>
          <cell r="I213">
            <v>-1.66</v>
          </cell>
        </row>
        <row r="214">
          <cell r="A214">
            <v>23895</v>
          </cell>
          <cell r="B214" t="str">
            <v>CH_RES_NIAGARA</v>
          </cell>
          <cell r="C214">
            <v>-240.49</v>
          </cell>
          <cell r="D214">
            <v>77.66</v>
          </cell>
          <cell r="E214">
            <v>-91.16</v>
          </cell>
          <cell r="F214">
            <v>-80.33</v>
          </cell>
          <cell r="G214">
            <v>-146.54</v>
          </cell>
          <cell r="H214">
            <v>0</v>
          </cell>
          <cell r="I214">
            <v>-0.12</v>
          </cell>
        </row>
        <row r="215">
          <cell r="A215">
            <v>23900</v>
          </cell>
          <cell r="B215" t="str">
            <v>FORT ORANGE____</v>
          </cell>
          <cell r="C215">
            <v>-5830.85</v>
          </cell>
          <cell r="D215">
            <v>-2138.47</v>
          </cell>
          <cell r="E215">
            <v>-1487.83</v>
          </cell>
          <cell r="F215">
            <v>-406.97</v>
          </cell>
          <cell r="G215">
            <v>-1792.64</v>
          </cell>
          <cell r="H215">
            <v>-1.68</v>
          </cell>
          <cell r="I215">
            <v>-3.26</v>
          </cell>
        </row>
        <row r="216">
          <cell r="A216">
            <v>23901</v>
          </cell>
          <cell r="B216" t="str">
            <v>NEPA___ENERGY</v>
          </cell>
          <cell r="C216">
            <v>-1065.89</v>
          </cell>
          <cell r="D216">
            <v>-236.15</v>
          </cell>
          <cell r="E216">
            <v>-264.78</v>
          </cell>
          <cell r="F216">
            <v>-119.08</v>
          </cell>
          <cell r="G216">
            <v>-442.8</v>
          </cell>
          <cell r="H216">
            <v>0</v>
          </cell>
          <cell r="I216">
            <v>-3.08</v>
          </cell>
        </row>
        <row r="217">
          <cell r="A217">
            <v>23902</v>
          </cell>
          <cell r="B217" t="str">
            <v>SITHE___MASSENA</v>
          </cell>
          <cell r="C217">
            <v>122.61</v>
          </cell>
          <cell r="D217">
            <v>19.64</v>
          </cell>
          <cell r="E217">
            <v>59.49</v>
          </cell>
          <cell r="F217">
            <v>9.48</v>
          </cell>
          <cell r="G217">
            <v>33.13</v>
          </cell>
          <cell r="H217">
            <v>0.87</v>
          </cell>
          <cell r="I217">
            <v>0</v>
          </cell>
        </row>
        <row r="218">
          <cell r="A218">
            <v>23903</v>
          </cell>
          <cell r="B218" t="str">
            <v>AMERICAN___BRASS</v>
          </cell>
          <cell r="C218">
            <v>-418.63</v>
          </cell>
          <cell r="D218">
            <v>-17.19</v>
          </cell>
          <cell r="E218">
            <v>-104.73</v>
          </cell>
          <cell r="F218">
            <v>-82.85</v>
          </cell>
          <cell r="G218">
            <v>-212.71</v>
          </cell>
          <cell r="H218">
            <v>0</v>
          </cell>
          <cell r="I218">
            <v>-1.15</v>
          </cell>
        </row>
        <row r="219">
          <cell r="A219">
            <v>23913</v>
          </cell>
          <cell r="B219" t="str">
            <v>NEG NORTH___LWR_SARANAC</v>
          </cell>
          <cell r="C219">
            <v>196.8</v>
          </cell>
          <cell r="D219">
            <v>8.53000000000001</v>
          </cell>
          <cell r="E219">
            <v>89.16</v>
          </cell>
          <cell r="F219">
            <v>11.45</v>
          </cell>
          <cell r="G219">
            <v>87.09</v>
          </cell>
          <cell r="H219">
            <v>0.84</v>
          </cell>
          <cell r="I219">
            <v>-0.27</v>
          </cell>
        </row>
        <row r="220">
          <cell r="A220">
            <v>23914</v>
          </cell>
          <cell r="B220" t="str">
            <v>RUSSELL___STATION</v>
          </cell>
          <cell r="C220">
            <v>-331.37</v>
          </cell>
          <cell r="D220">
            <v>-110.98</v>
          </cell>
          <cell r="E220">
            <v>-12.06</v>
          </cell>
          <cell r="F220">
            <v>-64.65</v>
          </cell>
          <cell r="G220">
            <v>-143.58</v>
          </cell>
          <cell r="H220">
            <v>0</v>
          </cell>
          <cell r="I220">
            <v>-0.1</v>
          </cell>
        </row>
        <row r="221">
          <cell r="A221">
            <v>23915</v>
          </cell>
          <cell r="B221" t="str">
            <v>NEG NORTH___ALICE_FALLS</v>
          </cell>
          <cell r="C221">
            <v>196.63</v>
          </cell>
          <cell r="D221">
            <v>8.45000000000001</v>
          </cell>
          <cell r="E221">
            <v>89.07</v>
          </cell>
          <cell r="F221">
            <v>11.45</v>
          </cell>
          <cell r="G221">
            <v>87.09</v>
          </cell>
          <cell r="H221">
            <v>0.84</v>
          </cell>
          <cell r="I221">
            <v>-0.27</v>
          </cell>
        </row>
        <row r="222">
          <cell r="A222">
            <v>23982</v>
          </cell>
          <cell r="B222" t="str">
            <v>INDECK___OLEAN</v>
          </cell>
          <cell r="C222">
            <v>-840.94</v>
          </cell>
          <cell r="D222">
            <v>-154.42</v>
          </cell>
          <cell r="E222">
            <v>-166.31</v>
          </cell>
          <cell r="F222">
            <v>-101.16</v>
          </cell>
          <cell r="G222">
            <v>-417.11</v>
          </cell>
          <cell r="H222">
            <v>0</v>
          </cell>
          <cell r="I222">
            <v>-1.94</v>
          </cell>
        </row>
        <row r="223">
          <cell r="A223">
            <v>23983</v>
          </cell>
          <cell r="B223" t="str">
            <v>CH_RES_BVR_FALLS</v>
          </cell>
          <cell r="C223">
            <v>303.76</v>
          </cell>
          <cell r="D223">
            <v>97.7</v>
          </cell>
          <cell r="E223">
            <v>86.16</v>
          </cell>
          <cell r="F223">
            <v>38.35</v>
          </cell>
          <cell r="G223">
            <v>80.04</v>
          </cell>
          <cell r="H223">
            <v>1.51</v>
          </cell>
          <cell r="I223">
            <v>0</v>
          </cell>
        </row>
        <row r="224">
          <cell r="A224">
            <v>23985</v>
          </cell>
          <cell r="B224" t="str">
            <v>CH_RES_SYRACUSE</v>
          </cell>
          <cell r="C224">
            <v>-328.55</v>
          </cell>
          <cell r="D224">
            <v>-132.72</v>
          </cell>
          <cell r="E224">
            <v>-22.88</v>
          </cell>
          <cell r="F224">
            <v>-29.51</v>
          </cell>
          <cell r="G224">
            <v>-135.04</v>
          </cell>
          <cell r="H224">
            <v>0</v>
          </cell>
          <cell r="I224">
            <v>-8.4</v>
          </cell>
        </row>
        <row r="225">
          <cell r="A225">
            <v>23986</v>
          </cell>
          <cell r="B225" t="str">
            <v>ONONDAGA___COGEN</v>
          </cell>
          <cell r="C225">
            <v>-328.55</v>
          </cell>
          <cell r="D225">
            <v>-132.72</v>
          </cell>
          <cell r="E225">
            <v>-22.88</v>
          </cell>
          <cell r="F225">
            <v>-29.51</v>
          </cell>
          <cell r="G225">
            <v>-135.04</v>
          </cell>
          <cell r="H225">
            <v>0</v>
          </cell>
          <cell r="I225">
            <v>-8.4</v>
          </cell>
        </row>
        <row r="226">
          <cell r="A226">
            <v>23987</v>
          </cell>
          <cell r="B226" t="str">
            <v>ONONDAGA_REF_OCCRA</v>
          </cell>
          <cell r="C226">
            <v>-294.52</v>
          </cell>
          <cell r="D226">
            <v>-128.54</v>
          </cell>
          <cell r="E226">
            <v>-0.270000000000005</v>
          </cell>
          <cell r="F226">
            <v>-28.69</v>
          </cell>
          <cell r="G226">
            <v>-129.48</v>
          </cell>
          <cell r="H226">
            <v>0</v>
          </cell>
          <cell r="I226">
            <v>-7.54</v>
          </cell>
        </row>
        <row r="227">
          <cell r="A227">
            <v>23988</v>
          </cell>
          <cell r="B227" t="str">
            <v>IP CORINTH___1</v>
          </cell>
          <cell r="C227">
            <v>-6059.36</v>
          </cell>
          <cell r="D227">
            <v>-2333.05</v>
          </cell>
          <cell r="E227">
            <v>-1445.83</v>
          </cell>
          <cell r="F227">
            <v>-377.35</v>
          </cell>
          <cell r="G227">
            <v>-1900.03</v>
          </cell>
          <cell r="H227">
            <v>-1.52</v>
          </cell>
          <cell r="I227">
            <v>-1.58</v>
          </cell>
        </row>
        <row r="228">
          <cell r="A228">
            <v>23990</v>
          </cell>
          <cell r="B228" t="str">
            <v>PROJECT___ORANGE</v>
          </cell>
          <cell r="C228">
            <v>-215.89</v>
          </cell>
          <cell r="D228">
            <v>-116.24</v>
          </cell>
          <cell r="E228">
            <v>41.4</v>
          </cell>
          <cell r="F228">
            <v>-25.25</v>
          </cell>
          <cell r="G228">
            <v>-114.36</v>
          </cell>
          <cell r="H228">
            <v>0</v>
          </cell>
          <cell r="I228">
            <v>-1.44</v>
          </cell>
        </row>
        <row r="229">
          <cell r="A229">
            <v>24000</v>
          </cell>
          <cell r="B229" t="str">
            <v>PLEASANTVLY___LBMP</v>
          </cell>
          <cell r="C229">
            <v>-11041.16</v>
          </cell>
          <cell r="D229">
            <v>-3317.39</v>
          </cell>
          <cell r="E229">
            <v>-4448.95</v>
          </cell>
          <cell r="F229">
            <v>-1749.72</v>
          </cell>
          <cell r="G229">
            <v>-1502.38</v>
          </cell>
          <cell r="H229">
            <v>-4.41</v>
          </cell>
          <cell r="I229">
            <v>-18.31</v>
          </cell>
        </row>
        <row r="230">
          <cell r="A230">
            <v>24008</v>
          </cell>
          <cell r="B230" t="str">
            <v>NYISO_LBMP_REFERENCE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24010</v>
          </cell>
          <cell r="B231" t="str">
            <v>AMERICAN_REF_FUEL</v>
          </cell>
          <cell r="C231">
            <v>-348.88</v>
          </cell>
          <cell r="D231">
            <v>25.95</v>
          </cell>
          <cell r="E231">
            <v>-100.44</v>
          </cell>
          <cell r="F231">
            <v>-82.53</v>
          </cell>
          <cell r="G231">
            <v>-190.79</v>
          </cell>
          <cell r="H231">
            <v>0</v>
          </cell>
          <cell r="I231">
            <v>-1.07</v>
          </cell>
        </row>
        <row r="232">
          <cell r="A232">
            <v>24011</v>
          </cell>
          <cell r="B232" t="str">
            <v>ADK HUDSON___FALLS</v>
          </cell>
          <cell r="C232">
            <v>-6027.73</v>
          </cell>
          <cell r="D232">
            <v>-2329.62</v>
          </cell>
          <cell r="E232">
            <v>-1434.67</v>
          </cell>
          <cell r="F232">
            <v>-377.15</v>
          </cell>
          <cell r="G232">
            <v>-1883.07</v>
          </cell>
          <cell r="H232">
            <v>-1.53</v>
          </cell>
          <cell r="I232">
            <v>-1.69</v>
          </cell>
        </row>
        <row r="233">
          <cell r="A233">
            <v>24013</v>
          </cell>
          <cell r="B233" t="str">
            <v>LITTLE FALLS___HYD</v>
          </cell>
          <cell r="C233">
            <v>155.58</v>
          </cell>
          <cell r="D233">
            <v>35.05</v>
          </cell>
          <cell r="E233">
            <v>63.21</v>
          </cell>
          <cell r="F233">
            <v>21.07</v>
          </cell>
          <cell r="G233">
            <v>36.29</v>
          </cell>
          <cell r="H233">
            <v>-0.04</v>
          </cell>
          <cell r="I233">
            <v>0</v>
          </cell>
        </row>
        <row r="234">
          <cell r="A234">
            <v>24014</v>
          </cell>
          <cell r="B234" t="str">
            <v>LONG_LAKE_PHOENIX</v>
          </cell>
          <cell r="C234">
            <v>-249.53</v>
          </cell>
          <cell r="D234">
            <v>-109.97</v>
          </cell>
          <cell r="E234">
            <v>1.99999999999998</v>
          </cell>
          <cell r="F234">
            <v>-23.55</v>
          </cell>
          <cell r="G234">
            <v>-107</v>
          </cell>
          <cell r="H234">
            <v>0</v>
          </cell>
          <cell r="I234">
            <v>-11.01</v>
          </cell>
        </row>
        <row r="235">
          <cell r="A235">
            <v>24015</v>
          </cell>
          <cell r="B235" t="str">
            <v>MEDINA___POWER</v>
          </cell>
          <cell r="C235">
            <v>-739</v>
          </cell>
          <cell r="D235">
            <v>-80.89</v>
          </cell>
          <cell r="E235">
            <v>-154.51</v>
          </cell>
          <cell r="F235">
            <v>-93.09</v>
          </cell>
          <cell r="G235">
            <v>-408.77</v>
          </cell>
          <cell r="H235">
            <v>0</v>
          </cell>
          <cell r="I235">
            <v>-1.74</v>
          </cell>
        </row>
        <row r="236">
          <cell r="A236">
            <v>24016</v>
          </cell>
          <cell r="B236" t="str">
            <v>HARZA MOOSE___RIVER</v>
          </cell>
          <cell r="C236">
            <v>103.5</v>
          </cell>
          <cell r="D236">
            <v>15.03</v>
          </cell>
          <cell r="E236">
            <v>75.84</v>
          </cell>
          <cell r="F236">
            <v>13.82</v>
          </cell>
          <cell r="G236">
            <v>0</v>
          </cell>
          <cell r="H236">
            <v>0.07</v>
          </cell>
          <cell r="I236">
            <v>-1.26</v>
          </cell>
        </row>
        <row r="237">
          <cell r="A237">
            <v>24017</v>
          </cell>
          <cell r="B237" t="str">
            <v>SYRACUSE___POWER</v>
          </cell>
          <cell r="C237">
            <v>-294.52</v>
          </cell>
          <cell r="D237">
            <v>-128.54</v>
          </cell>
          <cell r="E237">
            <v>-0.270000000000005</v>
          </cell>
          <cell r="F237">
            <v>-28.69</v>
          </cell>
          <cell r="G237">
            <v>-129.48</v>
          </cell>
          <cell r="H237">
            <v>0</v>
          </cell>
          <cell r="I237">
            <v>-7.54</v>
          </cell>
        </row>
        <row r="238">
          <cell r="A238">
            <v>24018</v>
          </cell>
          <cell r="B238" t="str">
            <v>CRESCENT___HYD</v>
          </cell>
          <cell r="C238">
            <v>-5636.46</v>
          </cell>
          <cell r="D238">
            <v>-2197.98</v>
          </cell>
          <cell r="E238">
            <v>-1290.76</v>
          </cell>
          <cell r="F238">
            <v>-307.95</v>
          </cell>
          <cell r="G238">
            <v>-1835.76</v>
          </cell>
          <cell r="H238">
            <v>-1.68</v>
          </cell>
          <cell r="I238">
            <v>-2.33</v>
          </cell>
        </row>
        <row r="239">
          <cell r="A239">
            <v>24019</v>
          </cell>
          <cell r="B239" t="str">
            <v>INDIAN POINT_GT_3</v>
          </cell>
          <cell r="C239">
            <v>-10216.69</v>
          </cell>
          <cell r="D239">
            <v>-3393.15</v>
          </cell>
          <cell r="E239">
            <v>-4154.21</v>
          </cell>
          <cell r="F239">
            <v>-1576.87</v>
          </cell>
          <cell r="G239">
            <v>-1227.47</v>
          </cell>
          <cell r="H239">
            <v>139.6</v>
          </cell>
          <cell r="I239">
            <v>-4.59</v>
          </cell>
        </row>
        <row r="240">
          <cell r="A240">
            <v>24020</v>
          </cell>
          <cell r="B240" t="str">
            <v>VISCHER___FERRY HYD</v>
          </cell>
          <cell r="C240">
            <v>-5636.46</v>
          </cell>
          <cell r="D240">
            <v>-2197.98</v>
          </cell>
          <cell r="E240">
            <v>-1290.76</v>
          </cell>
          <cell r="F240">
            <v>-307.95</v>
          </cell>
          <cell r="G240">
            <v>-1835.76</v>
          </cell>
          <cell r="H240">
            <v>-1.68</v>
          </cell>
          <cell r="I240">
            <v>-2.33</v>
          </cell>
        </row>
        <row r="241">
          <cell r="A241">
            <v>24021</v>
          </cell>
          <cell r="B241" t="str">
            <v>SITHE___OGDNSBRG</v>
          </cell>
          <cell r="C241">
            <v>111.91</v>
          </cell>
          <cell r="D241">
            <v>13.85</v>
          </cell>
          <cell r="E241">
            <v>63.36</v>
          </cell>
          <cell r="F241">
            <v>7.9</v>
          </cell>
          <cell r="G241">
            <v>26.01</v>
          </cell>
          <cell r="H241">
            <v>0.79</v>
          </cell>
          <cell r="I241">
            <v>0</v>
          </cell>
        </row>
        <row r="242">
          <cell r="A242">
            <v>24023</v>
          </cell>
          <cell r="B242" t="str">
            <v>PYRITES___HYD</v>
          </cell>
          <cell r="C242">
            <v>74.96</v>
          </cell>
          <cell r="D242">
            <v>11.5</v>
          </cell>
          <cell r="E242">
            <v>53.36</v>
          </cell>
          <cell r="F242">
            <v>7.13</v>
          </cell>
          <cell r="G242">
            <v>3.19</v>
          </cell>
          <cell r="H242">
            <v>0.72</v>
          </cell>
          <cell r="I242">
            <v>-0.94</v>
          </cell>
        </row>
        <row r="243">
          <cell r="A243">
            <v>24024</v>
          </cell>
          <cell r="B243" t="str">
            <v>SITHE___BATAVIA</v>
          </cell>
          <cell r="C243">
            <v>-505.4</v>
          </cell>
          <cell r="D243">
            <v>-172.29</v>
          </cell>
          <cell r="E243">
            <v>-80.24</v>
          </cell>
          <cell r="F243">
            <v>-75.98</v>
          </cell>
          <cell r="G243">
            <v>-176.77</v>
          </cell>
          <cell r="H243">
            <v>0</v>
          </cell>
          <cell r="I243">
            <v>-0.12</v>
          </cell>
        </row>
        <row r="244">
          <cell r="A244">
            <v>24026</v>
          </cell>
          <cell r="B244" t="str">
            <v>OXBOW____</v>
          </cell>
          <cell r="C244">
            <v>-335.46</v>
          </cell>
          <cell r="D244">
            <v>29.1</v>
          </cell>
          <cell r="E244">
            <v>-100.2</v>
          </cell>
          <cell r="F244">
            <v>-82.49</v>
          </cell>
          <cell r="G244">
            <v>-180.8</v>
          </cell>
          <cell r="H244">
            <v>0</v>
          </cell>
          <cell r="I244">
            <v>-1.07</v>
          </cell>
        </row>
        <row r="245">
          <cell r="A245">
            <v>24028</v>
          </cell>
          <cell r="B245" t="str">
            <v>ADK S GLENS___FALLS</v>
          </cell>
          <cell r="C245">
            <v>-6027.73</v>
          </cell>
          <cell r="D245">
            <v>-2329.62</v>
          </cell>
          <cell r="E245">
            <v>-1434.67</v>
          </cell>
          <cell r="F245">
            <v>-377.15</v>
          </cell>
          <cell r="G245">
            <v>-1883.07</v>
          </cell>
          <cell r="H245">
            <v>-1.53</v>
          </cell>
          <cell r="I245">
            <v>-1.69</v>
          </cell>
        </row>
        <row r="246">
          <cell r="A246">
            <v>24031</v>
          </cell>
          <cell r="B246" t="str">
            <v>HOLTSVIL 1-5___GRP1</v>
          </cell>
          <cell r="C246">
            <v>-30329.34</v>
          </cell>
          <cell r="D246">
            <v>-7248.33</v>
          </cell>
          <cell r="E246">
            <v>-8227.56</v>
          </cell>
          <cell r="F246">
            <v>-5722.61</v>
          </cell>
          <cell r="G246">
            <v>-6105.98</v>
          </cell>
          <cell r="H246">
            <v>-2381.6</v>
          </cell>
          <cell r="I246">
            <v>-643.26</v>
          </cell>
        </row>
        <row r="247">
          <cell r="A247">
            <v>24032</v>
          </cell>
          <cell r="B247" t="str">
            <v>HOLTSVIL6-10___GRP2</v>
          </cell>
          <cell r="C247">
            <v>-30333.26</v>
          </cell>
          <cell r="D247">
            <v>-7239.07</v>
          </cell>
          <cell r="E247">
            <v>-8228.3</v>
          </cell>
          <cell r="F247">
            <v>-5726.4</v>
          </cell>
          <cell r="G247">
            <v>-6105.65</v>
          </cell>
          <cell r="H247">
            <v>-2390.46</v>
          </cell>
          <cell r="I247">
            <v>-643.38</v>
          </cell>
        </row>
        <row r="248">
          <cell r="A248">
            <v>24033</v>
          </cell>
          <cell r="B248" t="str">
            <v>BARRETT 9-12___GRP3</v>
          </cell>
          <cell r="C248">
            <v>-32414.38</v>
          </cell>
          <cell r="D248">
            <v>-7370.89</v>
          </cell>
          <cell r="E248">
            <v>-8228.34</v>
          </cell>
          <cell r="F248">
            <v>-5687.37</v>
          </cell>
          <cell r="G248">
            <v>-6471.28</v>
          </cell>
          <cell r="H248">
            <v>-4032.18</v>
          </cell>
          <cell r="I248">
            <v>-624.32</v>
          </cell>
        </row>
        <row r="249">
          <cell r="A249">
            <v>24034</v>
          </cell>
          <cell r="B249" t="str">
            <v>BARRETT 1-8___GRP4</v>
          </cell>
          <cell r="C249">
            <v>-32414.38</v>
          </cell>
          <cell r="D249">
            <v>-7370.89</v>
          </cell>
          <cell r="E249">
            <v>-8228.34</v>
          </cell>
          <cell r="F249">
            <v>-5687.37</v>
          </cell>
          <cell r="G249">
            <v>-6471.28</v>
          </cell>
          <cell r="H249">
            <v>-4032.18</v>
          </cell>
          <cell r="I249">
            <v>-624.32</v>
          </cell>
        </row>
        <row r="250">
          <cell r="A250">
            <v>24038</v>
          </cell>
          <cell r="B250" t="str">
            <v>WADING RIVER_1-3_GRP5</v>
          </cell>
          <cell r="C250">
            <v>-30328.38</v>
          </cell>
          <cell r="D250">
            <v>-7247.04</v>
          </cell>
          <cell r="E250">
            <v>-8227.37</v>
          </cell>
          <cell r="F250">
            <v>-5722.75</v>
          </cell>
          <cell r="G250">
            <v>-6105.23</v>
          </cell>
          <cell r="H250">
            <v>-2382.75</v>
          </cell>
          <cell r="I250">
            <v>-643.24</v>
          </cell>
        </row>
        <row r="251">
          <cell r="A251">
            <v>24039</v>
          </cell>
          <cell r="B251" t="str">
            <v>GARDENVILLE___LBMP</v>
          </cell>
          <cell r="C251">
            <v>-824.64</v>
          </cell>
          <cell r="D251">
            <v>-153.49</v>
          </cell>
          <cell r="E251">
            <v>-137.69</v>
          </cell>
          <cell r="F251">
            <v>-89.13</v>
          </cell>
          <cell r="G251">
            <v>-442.75</v>
          </cell>
          <cell r="H251">
            <v>0</v>
          </cell>
          <cell r="I251">
            <v>-1.58</v>
          </cell>
        </row>
        <row r="252">
          <cell r="A252">
            <v>24041</v>
          </cell>
          <cell r="B252" t="str">
            <v>SENECA OSWGO___HYD</v>
          </cell>
          <cell r="C252">
            <v>-245.08</v>
          </cell>
          <cell r="D252">
            <v>-110.38</v>
          </cell>
          <cell r="E252">
            <v>6.26999999999999</v>
          </cell>
          <cell r="F252">
            <v>-23.55</v>
          </cell>
          <cell r="G252">
            <v>-107</v>
          </cell>
          <cell r="H252">
            <v>0</v>
          </cell>
          <cell r="I252">
            <v>-10.42</v>
          </cell>
        </row>
        <row r="253">
          <cell r="A253">
            <v>24042</v>
          </cell>
          <cell r="B253" t="str">
            <v>N SALMON___HYD</v>
          </cell>
          <cell r="C253">
            <v>102.22</v>
          </cell>
          <cell r="D253">
            <v>-21.55</v>
          </cell>
          <cell r="E253">
            <v>69.48</v>
          </cell>
          <cell r="F253">
            <v>6.13</v>
          </cell>
          <cell r="G253">
            <v>47.34</v>
          </cell>
          <cell r="H253">
            <v>0.82</v>
          </cell>
          <cell r="I253">
            <v>0</v>
          </cell>
        </row>
        <row r="254">
          <cell r="A254">
            <v>24043</v>
          </cell>
          <cell r="B254" t="str">
            <v>S SALMON___HYD</v>
          </cell>
          <cell r="C254">
            <v>-195.27</v>
          </cell>
          <cell r="D254">
            <v>-94.27</v>
          </cell>
          <cell r="E254">
            <v>19.45</v>
          </cell>
          <cell r="F254">
            <v>-20.29</v>
          </cell>
          <cell r="G254">
            <v>-92.6</v>
          </cell>
          <cell r="H254">
            <v>0.06</v>
          </cell>
          <cell r="I254">
            <v>-7.62</v>
          </cell>
        </row>
        <row r="255">
          <cell r="A255">
            <v>24044</v>
          </cell>
          <cell r="B255" t="str">
            <v>OSWEGATCHIE___HYD</v>
          </cell>
          <cell r="C255">
            <v>84.39</v>
          </cell>
          <cell r="D255">
            <v>8.27</v>
          </cell>
          <cell r="E255">
            <v>67.49</v>
          </cell>
          <cell r="F255">
            <v>7.94</v>
          </cell>
          <cell r="G255">
            <v>2.08</v>
          </cell>
          <cell r="H255">
            <v>0.47</v>
          </cell>
          <cell r="I255">
            <v>-1.86</v>
          </cell>
        </row>
        <row r="256">
          <cell r="A256">
            <v>24046</v>
          </cell>
          <cell r="B256" t="str">
            <v>OAK ORCHARD___HYD</v>
          </cell>
          <cell r="C256">
            <v>-355.33</v>
          </cell>
          <cell r="D256">
            <v>-115.97</v>
          </cell>
          <cell r="E256">
            <v>-27.91</v>
          </cell>
          <cell r="F256">
            <v>-65.25</v>
          </cell>
          <cell r="G256">
            <v>-146.1</v>
          </cell>
          <cell r="H256">
            <v>0</v>
          </cell>
          <cell r="I256">
            <v>-0.1</v>
          </cell>
        </row>
        <row r="257">
          <cell r="A257">
            <v>24047</v>
          </cell>
          <cell r="B257" t="str">
            <v>BLACK RIVER___HYD</v>
          </cell>
          <cell r="C257">
            <v>-25.64</v>
          </cell>
          <cell r="D257">
            <v>-48.87</v>
          </cell>
          <cell r="E257">
            <v>75.01</v>
          </cell>
          <cell r="F257">
            <v>-6.34</v>
          </cell>
          <cell r="G257">
            <v>-40.95</v>
          </cell>
          <cell r="H257">
            <v>0.17</v>
          </cell>
          <cell r="I257">
            <v>-4.66</v>
          </cell>
        </row>
        <row r="258">
          <cell r="A258">
            <v>24048</v>
          </cell>
          <cell r="B258" t="str">
            <v>BEAVER RIVER___HYD</v>
          </cell>
          <cell r="C258">
            <v>86.94</v>
          </cell>
          <cell r="D258">
            <v>-4.51</v>
          </cell>
          <cell r="E258">
            <v>85.93</v>
          </cell>
          <cell r="F258">
            <v>7.99</v>
          </cell>
          <cell r="G258">
            <v>0</v>
          </cell>
          <cell r="H258">
            <v>0.25</v>
          </cell>
          <cell r="I258">
            <v>-2.72</v>
          </cell>
        </row>
        <row r="259">
          <cell r="A259">
            <v>24049</v>
          </cell>
          <cell r="B259" t="str">
            <v>WEST CANADA___HYD</v>
          </cell>
          <cell r="C259">
            <v>155.58</v>
          </cell>
          <cell r="D259">
            <v>35.05</v>
          </cell>
          <cell r="E259">
            <v>63.21</v>
          </cell>
          <cell r="F259">
            <v>21.07</v>
          </cell>
          <cell r="G259">
            <v>36.29</v>
          </cell>
          <cell r="H259">
            <v>-0.04</v>
          </cell>
          <cell r="I259">
            <v>0</v>
          </cell>
        </row>
        <row r="260">
          <cell r="A260">
            <v>24050</v>
          </cell>
          <cell r="B260" t="str">
            <v>E_CANADA_MHWK_HY</v>
          </cell>
          <cell r="C260">
            <v>155.58</v>
          </cell>
          <cell r="D260">
            <v>35.05</v>
          </cell>
          <cell r="E260">
            <v>63.21</v>
          </cell>
          <cell r="F260">
            <v>21.07</v>
          </cell>
          <cell r="G260">
            <v>36.29</v>
          </cell>
          <cell r="H260">
            <v>-0.04</v>
          </cell>
          <cell r="I260">
            <v>0</v>
          </cell>
        </row>
        <row r="261">
          <cell r="A261">
            <v>24051</v>
          </cell>
          <cell r="B261" t="str">
            <v>E_CANADA_CAP_HY</v>
          </cell>
          <cell r="C261">
            <v>-7036.66</v>
          </cell>
          <cell r="D261">
            <v>-2502.35</v>
          </cell>
          <cell r="E261">
            <v>-1838.98</v>
          </cell>
          <cell r="F261">
            <v>-385.82</v>
          </cell>
          <cell r="G261">
            <v>-2308.92</v>
          </cell>
          <cell r="H261">
            <v>0</v>
          </cell>
          <cell r="I261">
            <v>-0.59</v>
          </cell>
        </row>
        <row r="262">
          <cell r="A262">
            <v>24053</v>
          </cell>
          <cell r="B262" t="str">
            <v>NM_ST_REGIS___HYD</v>
          </cell>
          <cell r="C262">
            <v>116.65</v>
          </cell>
          <cell r="D262">
            <v>14.42</v>
          </cell>
          <cell r="E262">
            <v>68.7</v>
          </cell>
          <cell r="F262">
            <v>7.52</v>
          </cell>
          <cell r="G262">
            <v>26.22</v>
          </cell>
          <cell r="H262">
            <v>0.73</v>
          </cell>
          <cell r="I262">
            <v>-0.94</v>
          </cell>
        </row>
        <row r="263">
          <cell r="A263">
            <v>24054</v>
          </cell>
          <cell r="B263" t="str">
            <v>FRANKLIN_FALL_HYD</v>
          </cell>
          <cell r="C263">
            <v>102.22</v>
          </cell>
          <cell r="D263">
            <v>-21.55</v>
          </cell>
          <cell r="E263">
            <v>69.48</v>
          </cell>
          <cell r="F263">
            <v>6.13</v>
          </cell>
          <cell r="G263">
            <v>47.34</v>
          </cell>
          <cell r="H263">
            <v>0.82</v>
          </cell>
          <cell r="I263">
            <v>0</v>
          </cell>
        </row>
        <row r="264">
          <cell r="A264">
            <v>24055</v>
          </cell>
          <cell r="B264" t="str">
            <v>NM NORTH___NUG</v>
          </cell>
          <cell r="C264">
            <v>122.61</v>
          </cell>
          <cell r="D264">
            <v>19.64</v>
          </cell>
          <cell r="E264">
            <v>59.49</v>
          </cell>
          <cell r="F264">
            <v>9.48</v>
          </cell>
          <cell r="G264">
            <v>33.13</v>
          </cell>
          <cell r="H264">
            <v>0.87</v>
          </cell>
          <cell r="I264">
            <v>0</v>
          </cell>
        </row>
        <row r="265">
          <cell r="A265">
            <v>24056</v>
          </cell>
          <cell r="B265" t="str">
            <v>UPPER RAQUET___HYD</v>
          </cell>
          <cell r="C265">
            <v>70.64</v>
          </cell>
          <cell r="D265">
            <v>11.67</v>
          </cell>
          <cell r="E265">
            <v>48.99</v>
          </cell>
          <cell r="F265">
            <v>7.13</v>
          </cell>
          <cell r="G265">
            <v>3.16</v>
          </cell>
          <cell r="H265">
            <v>0.71</v>
          </cell>
          <cell r="I265">
            <v>-1.02</v>
          </cell>
        </row>
        <row r="266">
          <cell r="A266">
            <v>24057</v>
          </cell>
          <cell r="B266" t="str">
            <v>LOWER RAQUET___HYD</v>
          </cell>
          <cell r="C266">
            <v>70.64</v>
          </cell>
          <cell r="D266">
            <v>11.67</v>
          </cell>
          <cell r="E266">
            <v>48.99</v>
          </cell>
          <cell r="F266">
            <v>7.13</v>
          </cell>
          <cell r="G266">
            <v>3.16</v>
          </cell>
          <cell r="H266">
            <v>0.71</v>
          </cell>
          <cell r="I266">
            <v>-1.02</v>
          </cell>
        </row>
        <row r="267">
          <cell r="A267">
            <v>24058</v>
          </cell>
          <cell r="B267" t="str">
            <v>UPPER HUDSON___HYD</v>
          </cell>
          <cell r="C267">
            <v>-6059.36</v>
          </cell>
          <cell r="D267">
            <v>-2333.05</v>
          </cell>
          <cell r="E267">
            <v>-1445.83</v>
          </cell>
          <cell r="F267">
            <v>-377.35</v>
          </cell>
          <cell r="G267">
            <v>-1900.03</v>
          </cell>
          <cell r="H267">
            <v>-1.52</v>
          </cell>
          <cell r="I267">
            <v>-1.58</v>
          </cell>
        </row>
        <row r="268">
          <cell r="A268">
            <v>24059</v>
          </cell>
          <cell r="B268" t="str">
            <v>LOWER___HUDSON</v>
          </cell>
          <cell r="C268">
            <v>-5636.46</v>
          </cell>
          <cell r="D268">
            <v>-2197.98</v>
          </cell>
          <cell r="E268">
            <v>-1290.76</v>
          </cell>
          <cell r="F268">
            <v>-307.95</v>
          </cell>
          <cell r="G268">
            <v>-1835.76</v>
          </cell>
          <cell r="H268">
            <v>-1.68</v>
          </cell>
          <cell r="I268">
            <v>-2.33</v>
          </cell>
        </row>
        <row r="269">
          <cell r="A269">
            <v>24060</v>
          </cell>
          <cell r="B269" t="str">
            <v>CARR STREET_E._SYR</v>
          </cell>
          <cell r="C269">
            <v>-220.37</v>
          </cell>
          <cell r="D269">
            <v>-118.12</v>
          </cell>
          <cell r="E269">
            <v>41.72</v>
          </cell>
          <cell r="F269">
            <v>-25.77</v>
          </cell>
          <cell r="G269">
            <v>-117.03</v>
          </cell>
          <cell r="H269">
            <v>0</v>
          </cell>
          <cell r="I269">
            <v>-1.17</v>
          </cell>
        </row>
        <row r="270">
          <cell r="A270">
            <v>24062</v>
          </cell>
          <cell r="B270" t="str">
            <v>N.E._GEN_SANDY PD</v>
          </cell>
          <cell r="C270">
            <v>-7270.62</v>
          </cell>
          <cell r="D270">
            <v>-3362.63</v>
          </cell>
          <cell r="E270">
            <v>-2118.15</v>
          </cell>
          <cell r="F270">
            <v>-691.43</v>
          </cell>
          <cell r="G270">
            <v>-1345.96</v>
          </cell>
          <cell r="H270">
            <v>64.47</v>
          </cell>
          <cell r="I270">
            <v>183.08</v>
          </cell>
        </row>
        <row r="271">
          <cell r="A271">
            <v>24063</v>
          </cell>
          <cell r="B271" t="str">
            <v>O.H._GEN_BRUCE</v>
          </cell>
          <cell r="C271">
            <v>566.38</v>
          </cell>
          <cell r="D271">
            <v>158.31</v>
          </cell>
          <cell r="E271">
            <v>-62.95</v>
          </cell>
          <cell r="F271">
            <v>-52.55</v>
          </cell>
          <cell r="G271">
            <v>266.48</v>
          </cell>
          <cell r="H271">
            <v>66.78</v>
          </cell>
          <cell r="I271">
            <v>190.31</v>
          </cell>
        </row>
        <row r="272">
          <cell r="A272">
            <v>24065</v>
          </cell>
          <cell r="B272" t="str">
            <v>PJM_GEN_KEYSTONE</v>
          </cell>
          <cell r="C272">
            <v>685.68</v>
          </cell>
          <cell r="D272">
            <v>842.16</v>
          </cell>
          <cell r="E272">
            <v>-356.38</v>
          </cell>
          <cell r="F272">
            <v>-115.27</v>
          </cell>
          <cell r="G272">
            <v>-62.84</v>
          </cell>
          <cell r="H272">
            <v>167.76</v>
          </cell>
          <cell r="I272">
            <v>210.25</v>
          </cell>
        </row>
        <row r="273">
          <cell r="A273">
            <v>24077</v>
          </cell>
          <cell r="B273" t="str">
            <v>GOWANUS_GT1_1</v>
          </cell>
          <cell r="C273">
            <v>-32278.35</v>
          </cell>
          <cell r="D273">
            <v>-6669.32</v>
          </cell>
          <cell r="E273">
            <v>-12434.82</v>
          </cell>
          <cell r="F273">
            <v>-8309.45</v>
          </cell>
          <cell r="G273">
            <v>-3608.78</v>
          </cell>
          <cell r="H273">
            <v>-694.27</v>
          </cell>
          <cell r="I273">
            <v>-561.71</v>
          </cell>
        </row>
        <row r="274">
          <cell r="A274">
            <v>24078</v>
          </cell>
          <cell r="B274" t="str">
            <v>GOWANUS_GT1_2</v>
          </cell>
          <cell r="C274">
            <v>-32278.35</v>
          </cell>
          <cell r="D274">
            <v>-6669.32</v>
          </cell>
          <cell r="E274">
            <v>-12434.82</v>
          </cell>
          <cell r="F274">
            <v>-8309.45</v>
          </cell>
          <cell r="G274">
            <v>-3608.78</v>
          </cell>
          <cell r="H274">
            <v>-694.27</v>
          </cell>
          <cell r="I274">
            <v>-561.71</v>
          </cell>
        </row>
        <row r="275">
          <cell r="A275">
            <v>24079</v>
          </cell>
          <cell r="B275" t="str">
            <v>GOWANUS_GT1_3</v>
          </cell>
          <cell r="C275">
            <v>-32278.35</v>
          </cell>
          <cell r="D275">
            <v>-6669.32</v>
          </cell>
          <cell r="E275">
            <v>-12434.82</v>
          </cell>
          <cell r="F275">
            <v>-8309.45</v>
          </cell>
          <cell r="G275">
            <v>-3608.78</v>
          </cell>
          <cell r="H275">
            <v>-694.27</v>
          </cell>
          <cell r="I275">
            <v>-561.71</v>
          </cell>
        </row>
        <row r="276">
          <cell r="A276">
            <v>24080</v>
          </cell>
          <cell r="B276" t="str">
            <v>GOWANUS_GT1_4</v>
          </cell>
          <cell r="C276">
            <v>-32278.35</v>
          </cell>
          <cell r="D276">
            <v>-6669.32</v>
          </cell>
          <cell r="E276">
            <v>-12434.82</v>
          </cell>
          <cell r="F276">
            <v>-8309.45</v>
          </cell>
          <cell r="G276">
            <v>-3608.78</v>
          </cell>
          <cell r="H276">
            <v>-694.27</v>
          </cell>
          <cell r="I276">
            <v>-561.71</v>
          </cell>
        </row>
        <row r="277">
          <cell r="A277">
            <v>24084</v>
          </cell>
          <cell r="B277" t="str">
            <v>GOWANUS_GT1_5</v>
          </cell>
          <cell r="C277">
            <v>-32278.35</v>
          </cell>
          <cell r="D277">
            <v>-6669.32</v>
          </cell>
          <cell r="E277">
            <v>-12434.82</v>
          </cell>
          <cell r="F277">
            <v>-8309.45</v>
          </cell>
          <cell r="G277">
            <v>-3608.78</v>
          </cell>
          <cell r="H277">
            <v>-694.27</v>
          </cell>
          <cell r="I277">
            <v>-561.71</v>
          </cell>
        </row>
        <row r="278">
          <cell r="A278">
            <v>24094</v>
          </cell>
          <cell r="B278" t="str">
            <v>ASTORIA_GT2_1</v>
          </cell>
          <cell r="C278">
            <v>-32239.65</v>
          </cell>
          <cell r="D278">
            <v>-6675.17</v>
          </cell>
          <cell r="E278">
            <v>-12418.89</v>
          </cell>
          <cell r="F278">
            <v>-8309.45</v>
          </cell>
          <cell r="G278">
            <v>-3580.19</v>
          </cell>
          <cell r="H278">
            <v>-694.26</v>
          </cell>
          <cell r="I278">
            <v>-561.69</v>
          </cell>
        </row>
        <row r="279">
          <cell r="A279">
            <v>24095</v>
          </cell>
          <cell r="B279" t="str">
            <v>ASTORIA_GT2_2</v>
          </cell>
          <cell r="C279">
            <v>-32259.61</v>
          </cell>
          <cell r="D279">
            <v>-6675.17</v>
          </cell>
          <cell r="E279">
            <v>-12438.85</v>
          </cell>
          <cell r="F279">
            <v>-8309.45</v>
          </cell>
          <cell r="G279">
            <v>-3580.19</v>
          </cell>
          <cell r="H279">
            <v>-694.26</v>
          </cell>
          <cell r="I279">
            <v>-561.69</v>
          </cell>
        </row>
        <row r="280">
          <cell r="A280">
            <v>24096</v>
          </cell>
          <cell r="B280" t="str">
            <v>ASTORIA_GT2_3</v>
          </cell>
          <cell r="C280">
            <v>-32259.61</v>
          </cell>
          <cell r="D280">
            <v>-6675.17</v>
          </cell>
          <cell r="E280">
            <v>-12438.85</v>
          </cell>
          <cell r="F280">
            <v>-8309.45</v>
          </cell>
          <cell r="G280">
            <v>-3580.19</v>
          </cell>
          <cell r="H280">
            <v>-694.26</v>
          </cell>
          <cell r="I280">
            <v>-561.69</v>
          </cell>
        </row>
        <row r="281">
          <cell r="A281">
            <v>24097</v>
          </cell>
          <cell r="B281" t="str">
            <v>ASTORIA_GT2_4</v>
          </cell>
          <cell r="C281">
            <v>-32259.61</v>
          </cell>
          <cell r="D281">
            <v>-6675.17</v>
          </cell>
          <cell r="E281">
            <v>-12438.85</v>
          </cell>
          <cell r="F281">
            <v>-8309.45</v>
          </cell>
          <cell r="G281">
            <v>-3580.19</v>
          </cell>
          <cell r="H281">
            <v>-694.26</v>
          </cell>
          <cell r="I281">
            <v>-561.69</v>
          </cell>
        </row>
        <row r="282">
          <cell r="A282">
            <v>24098</v>
          </cell>
          <cell r="B282" t="str">
            <v>ASTORIA_GT3_1</v>
          </cell>
          <cell r="C282">
            <v>-32259.61</v>
          </cell>
          <cell r="D282">
            <v>-6675.17</v>
          </cell>
          <cell r="E282">
            <v>-12438.85</v>
          </cell>
          <cell r="F282">
            <v>-8309.45</v>
          </cell>
          <cell r="G282">
            <v>-3580.19</v>
          </cell>
          <cell r="H282">
            <v>-694.26</v>
          </cell>
          <cell r="I282">
            <v>-561.69</v>
          </cell>
        </row>
        <row r="283">
          <cell r="A283">
            <v>24099</v>
          </cell>
          <cell r="B283" t="str">
            <v>ASTORIA_GT3_2</v>
          </cell>
          <cell r="C283">
            <v>-32259.61</v>
          </cell>
          <cell r="D283">
            <v>-6675.17</v>
          </cell>
          <cell r="E283">
            <v>-12438.85</v>
          </cell>
          <cell r="F283">
            <v>-8309.45</v>
          </cell>
          <cell r="G283">
            <v>-3580.19</v>
          </cell>
          <cell r="H283">
            <v>-694.26</v>
          </cell>
          <cell r="I283">
            <v>-561.69</v>
          </cell>
        </row>
        <row r="284">
          <cell r="A284">
            <v>24100</v>
          </cell>
          <cell r="B284" t="str">
            <v>ASTORIA_GT3_3</v>
          </cell>
          <cell r="C284">
            <v>-32259.61</v>
          </cell>
          <cell r="D284">
            <v>-6675.17</v>
          </cell>
          <cell r="E284">
            <v>-12438.85</v>
          </cell>
          <cell r="F284">
            <v>-8309.45</v>
          </cell>
          <cell r="G284">
            <v>-3580.19</v>
          </cell>
          <cell r="H284">
            <v>-694.26</v>
          </cell>
          <cell r="I284">
            <v>-561.69</v>
          </cell>
        </row>
        <row r="285">
          <cell r="A285">
            <v>24101</v>
          </cell>
          <cell r="B285" t="str">
            <v>ASTORIA_GT3_4</v>
          </cell>
          <cell r="C285">
            <v>-32259.61</v>
          </cell>
          <cell r="D285">
            <v>-6675.17</v>
          </cell>
          <cell r="E285">
            <v>-12438.85</v>
          </cell>
          <cell r="F285">
            <v>-8309.45</v>
          </cell>
          <cell r="G285">
            <v>-3580.19</v>
          </cell>
          <cell r="H285">
            <v>-694.26</v>
          </cell>
          <cell r="I285">
            <v>-561.69</v>
          </cell>
        </row>
        <row r="286">
          <cell r="A286">
            <v>24102</v>
          </cell>
          <cell r="B286" t="str">
            <v>ASTORIA_GT4_1</v>
          </cell>
          <cell r="C286">
            <v>-32259.61</v>
          </cell>
          <cell r="D286">
            <v>-6675.17</v>
          </cell>
          <cell r="E286">
            <v>-12438.85</v>
          </cell>
          <cell r="F286">
            <v>-8309.45</v>
          </cell>
          <cell r="G286">
            <v>-3580.19</v>
          </cell>
          <cell r="H286">
            <v>-694.26</v>
          </cell>
          <cell r="I286">
            <v>-561.69</v>
          </cell>
        </row>
        <row r="287">
          <cell r="A287">
            <v>24103</v>
          </cell>
          <cell r="B287" t="str">
            <v>ASTORIA_GT4_2</v>
          </cell>
          <cell r="C287">
            <v>-32259.61</v>
          </cell>
          <cell r="D287">
            <v>-6675.17</v>
          </cell>
          <cell r="E287">
            <v>-12438.85</v>
          </cell>
          <cell r="F287">
            <v>-8309.45</v>
          </cell>
          <cell r="G287">
            <v>-3580.19</v>
          </cell>
          <cell r="H287">
            <v>-694.26</v>
          </cell>
          <cell r="I287">
            <v>-561.69</v>
          </cell>
        </row>
        <row r="288">
          <cell r="A288">
            <v>24104</v>
          </cell>
          <cell r="B288" t="str">
            <v>ASTORIA_GT4_3</v>
          </cell>
          <cell r="C288">
            <v>-32259.61</v>
          </cell>
          <cell r="D288">
            <v>-6675.17</v>
          </cell>
          <cell r="E288">
            <v>-12438.85</v>
          </cell>
          <cell r="F288">
            <v>-8309.45</v>
          </cell>
          <cell r="G288">
            <v>-3580.19</v>
          </cell>
          <cell r="H288">
            <v>-694.26</v>
          </cell>
          <cell r="I288">
            <v>-561.69</v>
          </cell>
        </row>
        <row r="289">
          <cell r="A289">
            <v>24105</v>
          </cell>
          <cell r="B289" t="str">
            <v>ASTORIA_GT4_4</v>
          </cell>
          <cell r="C289">
            <v>-32259.61</v>
          </cell>
          <cell r="D289">
            <v>-6675.17</v>
          </cell>
          <cell r="E289">
            <v>-12438.85</v>
          </cell>
          <cell r="F289">
            <v>-8309.45</v>
          </cell>
          <cell r="G289">
            <v>-3580.19</v>
          </cell>
          <cell r="H289">
            <v>-694.26</v>
          </cell>
          <cell r="I289">
            <v>-561.69</v>
          </cell>
        </row>
        <row r="290">
          <cell r="A290">
            <v>24106</v>
          </cell>
          <cell r="B290" t="str">
            <v>ASTORIA_GT_5</v>
          </cell>
          <cell r="C290">
            <v>-32259.61</v>
          </cell>
          <cell r="D290">
            <v>-6675.17</v>
          </cell>
          <cell r="E290">
            <v>-12438.85</v>
          </cell>
          <cell r="F290">
            <v>-8309.45</v>
          </cell>
          <cell r="G290">
            <v>-3580.19</v>
          </cell>
          <cell r="H290">
            <v>-694.26</v>
          </cell>
          <cell r="I290">
            <v>-561.69</v>
          </cell>
        </row>
        <row r="291">
          <cell r="A291">
            <v>24107</v>
          </cell>
          <cell r="B291" t="str">
            <v>ASTORIA_GT_7</v>
          </cell>
          <cell r="C291">
            <v>-32259.61</v>
          </cell>
          <cell r="D291">
            <v>-6675.17</v>
          </cell>
          <cell r="E291">
            <v>-12438.85</v>
          </cell>
          <cell r="F291">
            <v>-8309.45</v>
          </cell>
          <cell r="G291">
            <v>-3580.19</v>
          </cell>
          <cell r="H291">
            <v>-694.26</v>
          </cell>
          <cell r="I291">
            <v>-561.69</v>
          </cell>
        </row>
        <row r="292">
          <cell r="A292">
            <v>24108</v>
          </cell>
          <cell r="B292" t="str">
            <v>ASTORIA_GT_8</v>
          </cell>
          <cell r="C292">
            <v>-32259.61</v>
          </cell>
          <cell r="D292">
            <v>-6675.17</v>
          </cell>
          <cell r="E292">
            <v>-12438.85</v>
          </cell>
          <cell r="F292">
            <v>-8309.45</v>
          </cell>
          <cell r="G292">
            <v>-3580.19</v>
          </cell>
          <cell r="H292">
            <v>-694.26</v>
          </cell>
          <cell r="I292">
            <v>-561.69</v>
          </cell>
        </row>
        <row r="293">
          <cell r="A293">
            <v>24109</v>
          </cell>
          <cell r="B293" t="str">
            <v>ASTORIA_GT_9</v>
          </cell>
          <cell r="C293">
            <v>-32259.61</v>
          </cell>
          <cell r="D293">
            <v>-6675.17</v>
          </cell>
          <cell r="E293">
            <v>-12438.85</v>
          </cell>
          <cell r="F293">
            <v>-8309.45</v>
          </cell>
          <cell r="G293">
            <v>-3580.19</v>
          </cell>
          <cell r="H293">
            <v>-694.26</v>
          </cell>
          <cell r="I293">
            <v>-561.69</v>
          </cell>
        </row>
        <row r="294">
          <cell r="A294">
            <v>24110</v>
          </cell>
          <cell r="B294" t="str">
            <v>ASTORIA_GT_10</v>
          </cell>
          <cell r="C294">
            <v>-32254.96</v>
          </cell>
          <cell r="D294">
            <v>-6669.32</v>
          </cell>
          <cell r="E294">
            <v>-12434.82</v>
          </cell>
          <cell r="F294">
            <v>-8309.45</v>
          </cell>
          <cell r="G294">
            <v>-3585.42</v>
          </cell>
          <cell r="H294">
            <v>-694.26</v>
          </cell>
          <cell r="I294">
            <v>-561.69</v>
          </cell>
        </row>
        <row r="295">
          <cell r="A295">
            <v>24111</v>
          </cell>
          <cell r="B295" t="str">
            <v>GOWANUS_GT1_6</v>
          </cell>
          <cell r="C295">
            <v>-32278.35</v>
          </cell>
          <cell r="D295">
            <v>-6669.32</v>
          </cell>
          <cell r="E295">
            <v>-12434.82</v>
          </cell>
          <cell r="F295">
            <v>-8309.45</v>
          </cell>
          <cell r="G295">
            <v>-3608.78</v>
          </cell>
          <cell r="H295">
            <v>-694.27</v>
          </cell>
          <cell r="I295">
            <v>-561.71</v>
          </cell>
        </row>
        <row r="296">
          <cell r="A296">
            <v>24112</v>
          </cell>
          <cell r="B296" t="str">
            <v>GOWANUS_GT1_7</v>
          </cell>
          <cell r="C296">
            <v>-32278.35</v>
          </cell>
          <cell r="D296">
            <v>-6669.32</v>
          </cell>
          <cell r="E296">
            <v>-12434.82</v>
          </cell>
          <cell r="F296">
            <v>-8309.45</v>
          </cell>
          <cell r="G296">
            <v>-3608.78</v>
          </cell>
          <cell r="H296">
            <v>-694.27</v>
          </cell>
          <cell r="I296">
            <v>-561.71</v>
          </cell>
        </row>
        <row r="297">
          <cell r="A297">
            <v>24113</v>
          </cell>
          <cell r="B297" t="str">
            <v>GOWANUS_GT1_8</v>
          </cell>
          <cell r="C297">
            <v>-32278.35</v>
          </cell>
          <cell r="D297">
            <v>-6669.32</v>
          </cell>
          <cell r="E297">
            <v>-12434.82</v>
          </cell>
          <cell r="F297">
            <v>-8309.45</v>
          </cell>
          <cell r="G297">
            <v>-3608.78</v>
          </cell>
          <cell r="H297">
            <v>-694.27</v>
          </cell>
          <cell r="I297">
            <v>-561.71</v>
          </cell>
        </row>
        <row r="298">
          <cell r="A298">
            <v>24114</v>
          </cell>
          <cell r="B298" t="str">
            <v>GOWANUS_GT2_1</v>
          </cell>
          <cell r="C298">
            <v>-32278.35</v>
          </cell>
          <cell r="D298">
            <v>-6669.32</v>
          </cell>
          <cell r="E298">
            <v>-12434.82</v>
          </cell>
          <cell r="F298">
            <v>-8309.45</v>
          </cell>
          <cell r="G298">
            <v>-3608.78</v>
          </cell>
          <cell r="H298">
            <v>-694.27</v>
          </cell>
          <cell r="I298">
            <v>-561.71</v>
          </cell>
        </row>
        <row r="299">
          <cell r="A299">
            <v>24115</v>
          </cell>
          <cell r="B299" t="str">
            <v>GOWANUS_GT2_2</v>
          </cell>
          <cell r="C299">
            <v>-32278.35</v>
          </cell>
          <cell r="D299">
            <v>-6669.32</v>
          </cell>
          <cell r="E299">
            <v>-12434.82</v>
          </cell>
          <cell r="F299">
            <v>-8309.45</v>
          </cell>
          <cell r="G299">
            <v>-3608.78</v>
          </cell>
          <cell r="H299">
            <v>-694.27</v>
          </cell>
          <cell r="I299">
            <v>-561.71</v>
          </cell>
        </row>
        <row r="300">
          <cell r="A300">
            <v>24116</v>
          </cell>
          <cell r="B300" t="str">
            <v>GOWANUS_GT2_3</v>
          </cell>
          <cell r="C300">
            <v>-32278.35</v>
          </cell>
          <cell r="D300">
            <v>-6669.32</v>
          </cell>
          <cell r="E300">
            <v>-12434.82</v>
          </cell>
          <cell r="F300">
            <v>-8309.45</v>
          </cell>
          <cell r="G300">
            <v>-3608.78</v>
          </cell>
          <cell r="H300">
            <v>-694.27</v>
          </cell>
          <cell r="I300">
            <v>-561.71</v>
          </cell>
        </row>
        <row r="301">
          <cell r="A301">
            <v>24117</v>
          </cell>
          <cell r="B301" t="str">
            <v>GOWANUS_GT2_4</v>
          </cell>
          <cell r="C301">
            <v>-32278.35</v>
          </cell>
          <cell r="D301">
            <v>-6669.32</v>
          </cell>
          <cell r="E301">
            <v>-12434.82</v>
          </cell>
          <cell r="F301">
            <v>-8309.45</v>
          </cell>
          <cell r="G301">
            <v>-3608.78</v>
          </cell>
          <cell r="H301">
            <v>-694.27</v>
          </cell>
          <cell r="I301">
            <v>-561.71</v>
          </cell>
        </row>
        <row r="302">
          <cell r="A302">
            <v>24118</v>
          </cell>
          <cell r="B302" t="str">
            <v>GOWANUS_GT2_5</v>
          </cell>
          <cell r="C302">
            <v>-32278.35</v>
          </cell>
          <cell r="D302">
            <v>-6669.32</v>
          </cell>
          <cell r="E302">
            <v>-12434.82</v>
          </cell>
          <cell r="F302">
            <v>-8309.45</v>
          </cell>
          <cell r="G302">
            <v>-3608.78</v>
          </cell>
          <cell r="H302">
            <v>-694.27</v>
          </cell>
          <cell r="I302">
            <v>-561.71</v>
          </cell>
        </row>
        <row r="303">
          <cell r="A303">
            <v>24119</v>
          </cell>
          <cell r="B303" t="str">
            <v>GOWANUS_GT2_6</v>
          </cell>
          <cell r="C303">
            <v>-32278.35</v>
          </cell>
          <cell r="D303">
            <v>-6669.32</v>
          </cell>
          <cell r="E303">
            <v>-12434.82</v>
          </cell>
          <cell r="F303">
            <v>-8309.45</v>
          </cell>
          <cell r="G303">
            <v>-3608.78</v>
          </cell>
          <cell r="H303">
            <v>-694.27</v>
          </cell>
          <cell r="I303">
            <v>-561.71</v>
          </cell>
        </row>
        <row r="304">
          <cell r="A304">
            <v>24120</v>
          </cell>
          <cell r="B304" t="str">
            <v>GOWANUS_GT2_7</v>
          </cell>
          <cell r="C304">
            <v>-32278.35</v>
          </cell>
          <cell r="D304">
            <v>-6669.32</v>
          </cell>
          <cell r="E304">
            <v>-12434.82</v>
          </cell>
          <cell r="F304">
            <v>-8309.45</v>
          </cell>
          <cell r="G304">
            <v>-3608.78</v>
          </cell>
          <cell r="H304">
            <v>-694.27</v>
          </cell>
          <cell r="I304">
            <v>-561.71</v>
          </cell>
        </row>
        <row r="305">
          <cell r="A305">
            <v>24121</v>
          </cell>
          <cell r="B305" t="str">
            <v>GOWANUS_GT2_8</v>
          </cell>
          <cell r="C305">
            <v>-32278.35</v>
          </cell>
          <cell r="D305">
            <v>-6669.32</v>
          </cell>
          <cell r="E305">
            <v>-12434.82</v>
          </cell>
          <cell r="F305">
            <v>-8309.45</v>
          </cell>
          <cell r="G305">
            <v>-3608.78</v>
          </cell>
          <cell r="H305">
            <v>-694.27</v>
          </cell>
          <cell r="I305">
            <v>-561.71</v>
          </cell>
        </row>
        <row r="306">
          <cell r="A306">
            <v>24122</v>
          </cell>
          <cell r="B306" t="str">
            <v>GOWANUS_GT3_1</v>
          </cell>
          <cell r="C306">
            <v>-32278.35</v>
          </cell>
          <cell r="D306">
            <v>-6669.32</v>
          </cell>
          <cell r="E306">
            <v>-12434.82</v>
          </cell>
          <cell r="F306">
            <v>-8309.45</v>
          </cell>
          <cell r="G306">
            <v>-3608.78</v>
          </cell>
          <cell r="H306">
            <v>-694.27</v>
          </cell>
          <cell r="I306">
            <v>-561.71</v>
          </cell>
        </row>
        <row r="307">
          <cell r="A307">
            <v>24123</v>
          </cell>
          <cell r="B307" t="str">
            <v>GOWANUS_GT3_2</v>
          </cell>
          <cell r="C307">
            <v>-32278.35</v>
          </cell>
          <cell r="D307">
            <v>-6669.32</v>
          </cell>
          <cell r="E307">
            <v>-12434.82</v>
          </cell>
          <cell r="F307">
            <v>-8309.45</v>
          </cell>
          <cell r="G307">
            <v>-3608.78</v>
          </cell>
          <cell r="H307">
            <v>-694.27</v>
          </cell>
          <cell r="I307">
            <v>-561.71</v>
          </cell>
        </row>
        <row r="308">
          <cell r="A308">
            <v>24124</v>
          </cell>
          <cell r="B308" t="str">
            <v>GOWANUS_GT3_3</v>
          </cell>
          <cell r="C308">
            <v>-32278.35</v>
          </cell>
          <cell r="D308">
            <v>-6669.32</v>
          </cell>
          <cell r="E308">
            <v>-12434.82</v>
          </cell>
          <cell r="F308">
            <v>-8309.45</v>
          </cell>
          <cell r="G308">
            <v>-3608.78</v>
          </cell>
          <cell r="H308">
            <v>-694.27</v>
          </cell>
          <cell r="I308">
            <v>-561.71</v>
          </cell>
        </row>
        <row r="309">
          <cell r="A309">
            <v>24125</v>
          </cell>
          <cell r="B309" t="str">
            <v>GOWANUS_GT3_4</v>
          </cell>
          <cell r="C309">
            <v>-32266.99</v>
          </cell>
          <cell r="D309">
            <v>-6657.96</v>
          </cell>
          <cell r="E309">
            <v>-12434.82</v>
          </cell>
          <cell r="F309">
            <v>-8309.45</v>
          </cell>
          <cell r="G309">
            <v>-3608.78</v>
          </cell>
          <cell r="H309">
            <v>-694.27</v>
          </cell>
          <cell r="I309">
            <v>-561.71</v>
          </cell>
        </row>
        <row r="310">
          <cell r="A310">
            <v>24126</v>
          </cell>
          <cell r="B310" t="str">
            <v>GOWANUS_GT3_5</v>
          </cell>
          <cell r="C310">
            <v>-32278.35</v>
          </cell>
          <cell r="D310">
            <v>-6669.32</v>
          </cell>
          <cell r="E310">
            <v>-12434.82</v>
          </cell>
          <cell r="F310">
            <v>-8309.45</v>
          </cell>
          <cell r="G310">
            <v>-3608.78</v>
          </cell>
          <cell r="H310">
            <v>-694.27</v>
          </cell>
          <cell r="I310">
            <v>-561.71</v>
          </cell>
        </row>
        <row r="311">
          <cell r="A311">
            <v>24127</v>
          </cell>
          <cell r="B311" t="str">
            <v>GOWANUS_GT3_6</v>
          </cell>
          <cell r="C311">
            <v>-32278.35</v>
          </cell>
          <cell r="D311">
            <v>-6669.32</v>
          </cell>
          <cell r="E311">
            <v>-12434.82</v>
          </cell>
          <cell r="F311">
            <v>-8309.45</v>
          </cell>
          <cell r="G311">
            <v>-3608.78</v>
          </cell>
          <cell r="H311">
            <v>-694.27</v>
          </cell>
          <cell r="I311">
            <v>-561.71</v>
          </cell>
        </row>
        <row r="312">
          <cell r="A312">
            <v>24128</v>
          </cell>
          <cell r="B312" t="str">
            <v>GOWANUS_GT3_7</v>
          </cell>
          <cell r="C312">
            <v>-32278.35</v>
          </cell>
          <cell r="D312">
            <v>-6669.32</v>
          </cell>
          <cell r="E312">
            <v>-12434.82</v>
          </cell>
          <cell r="F312">
            <v>-8309.45</v>
          </cell>
          <cell r="G312">
            <v>-3608.78</v>
          </cell>
          <cell r="H312">
            <v>-694.27</v>
          </cell>
          <cell r="I312">
            <v>-561.71</v>
          </cell>
        </row>
        <row r="313">
          <cell r="A313">
            <v>24129</v>
          </cell>
          <cell r="B313" t="str">
            <v>GOWANUS_GT3_8</v>
          </cell>
          <cell r="C313">
            <v>-32278.35</v>
          </cell>
          <cell r="D313">
            <v>-6669.32</v>
          </cell>
          <cell r="E313">
            <v>-12434.82</v>
          </cell>
          <cell r="F313">
            <v>-8309.45</v>
          </cell>
          <cell r="G313">
            <v>-3608.78</v>
          </cell>
          <cell r="H313">
            <v>-694.27</v>
          </cell>
          <cell r="I313">
            <v>-561.71</v>
          </cell>
        </row>
        <row r="314">
          <cell r="A314">
            <v>24130</v>
          </cell>
          <cell r="B314" t="str">
            <v>GOWANUS_GT4_1</v>
          </cell>
          <cell r="C314">
            <v>-32278.35</v>
          </cell>
          <cell r="D314">
            <v>-6669.32</v>
          </cell>
          <cell r="E314">
            <v>-12434.82</v>
          </cell>
          <cell r="F314">
            <v>-8309.45</v>
          </cell>
          <cell r="G314">
            <v>-3608.78</v>
          </cell>
          <cell r="H314">
            <v>-694.27</v>
          </cell>
          <cell r="I314">
            <v>-561.71</v>
          </cell>
        </row>
        <row r="315">
          <cell r="A315">
            <v>24131</v>
          </cell>
          <cell r="B315" t="str">
            <v>GOWANUS_GT4_2</v>
          </cell>
          <cell r="C315">
            <v>-32278.35</v>
          </cell>
          <cell r="D315">
            <v>-6669.32</v>
          </cell>
          <cell r="E315">
            <v>-12434.82</v>
          </cell>
          <cell r="F315">
            <v>-8309.45</v>
          </cell>
          <cell r="G315">
            <v>-3608.78</v>
          </cell>
          <cell r="H315">
            <v>-694.27</v>
          </cell>
          <cell r="I315">
            <v>-561.71</v>
          </cell>
        </row>
        <row r="316">
          <cell r="A316">
            <v>24132</v>
          </cell>
          <cell r="B316" t="str">
            <v>GOWANUS_GT4_3</v>
          </cell>
          <cell r="C316">
            <v>-32278.35</v>
          </cell>
          <cell r="D316">
            <v>-6669.32</v>
          </cell>
          <cell r="E316">
            <v>-12434.82</v>
          </cell>
          <cell r="F316">
            <v>-8309.45</v>
          </cell>
          <cell r="G316">
            <v>-3608.78</v>
          </cell>
          <cell r="H316">
            <v>-694.27</v>
          </cell>
          <cell r="I316">
            <v>-561.71</v>
          </cell>
        </row>
        <row r="317">
          <cell r="A317">
            <v>24133</v>
          </cell>
          <cell r="B317" t="str">
            <v>GOWANUS_GT4_4</v>
          </cell>
          <cell r="C317">
            <v>-32278.35</v>
          </cell>
          <cell r="D317">
            <v>-6669.32</v>
          </cell>
          <cell r="E317">
            <v>-12434.82</v>
          </cell>
          <cell r="F317">
            <v>-8309.45</v>
          </cell>
          <cell r="G317">
            <v>-3608.78</v>
          </cell>
          <cell r="H317">
            <v>-694.27</v>
          </cell>
          <cell r="I317">
            <v>-561.71</v>
          </cell>
        </row>
        <row r="318">
          <cell r="A318">
            <v>24134</v>
          </cell>
          <cell r="B318" t="str">
            <v>GOWANUS_GT4_5</v>
          </cell>
          <cell r="C318">
            <v>-32278.35</v>
          </cell>
          <cell r="D318">
            <v>-6669.32</v>
          </cell>
          <cell r="E318">
            <v>-12434.82</v>
          </cell>
          <cell r="F318">
            <v>-8309.45</v>
          </cell>
          <cell r="G318">
            <v>-3608.78</v>
          </cell>
          <cell r="H318">
            <v>-694.27</v>
          </cell>
          <cell r="I318">
            <v>-561.71</v>
          </cell>
        </row>
        <row r="319">
          <cell r="A319">
            <v>24135</v>
          </cell>
          <cell r="B319" t="str">
            <v>GOWANUS_GT4_6</v>
          </cell>
          <cell r="C319">
            <v>-32278.35</v>
          </cell>
          <cell r="D319">
            <v>-6669.32</v>
          </cell>
          <cell r="E319">
            <v>-12434.82</v>
          </cell>
          <cell r="F319">
            <v>-8309.45</v>
          </cell>
          <cell r="G319">
            <v>-3608.78</v>
          </cell>
          <cell r="H319">
            <v>-694.27</v>
          </cell>
          <cell r="I319">
            <v>-561.71</v>
          </cell>
        </row>
        <row r="320">
          <cell r="A320">
            <v>24136</v>
          </cell>
          <cell r="B320" t="str">
            <v>GOWANUS_GT4_7</v>
          </cell>
          <cell r="C320">
            <v>-32278.35</v>
          </cell>
          <cell r="D320">
            <v>-6669.32</v>
          </cell>
          <cell r="E320">
            <v>-12434.82</v>
          </cell>
          <cell r="F320">
            <v>-8309.45</v>
          </cell>
          <cell r="G320">
            <v>-3608.78</v>
          </cell>
          <cell r="H320">
            <v>-694.27</v>
          </cell>
          <cell r="I320">
            <v>-561.71</v>
          </cell>
        </row>
        <row r="321">
          <cell r="A321">
            <v>24137</v>
          </cell>
          <cell r="B321" t="str">
            <v>GOWANUS_GT4_8</v>
          </cell>
          <cell r="C321">
            <v>-32278.35</v>
          </cell>
          <cell r="D321">
            <v>-6669.32</v>
          </cell>
          <cell r="E321">
            <v>-12434.82</v>
          </cell>
          <cell r="F321">
            <v>-8309.45</v>
          </cell>
          <cell r="G321">
            <v>-3608.78</v>
          </cell>
          <cell r="H321">
            <v>-694.27</v>
          </cell>
          <cell r="I321">
            <v>-561.71</v>
          </cell>
        </row>
        <row r="322">
          <cell r="A322">
            <v>24138</v>
          </cell>
          <cell r="B322" t="str">
            <v>59TH STREET_GT_1</v>
          </cell>
          <cell r="C322">
            <v>-14603.52</v>
          </cell>
          <cell r="D322">
            <v>-4368.32</v>
          </cell>
          <cell r="E322">
            <v>-5315.33</v>
          </cell>
          <cell r="F322">
            <v>-2207.83</v>
          </cell>
          <cell r="G322">
            <v>-2219.44</v>
          </cell>
          <cell r="H322">
            <v>-435.06</v>
          </cell>
          <cell r="I322">
            <v>-57.54</v>
          </cell>
        </row>
        <row r="323">
          <cell r="A323">
            <v>24139</v>
          </cell>
          <cell r="B323" t="str">
            <v>INDIAN POINT_GT_1</v>
          </cell>
          <cell r="C323">
            <v>-10216.69</v>
          </cell>
          <cell r="D323">
            <v>-3393.15</v>
          </cell>
          <cell r="E323">
            <v>-4154.21</v>
          </cell>
          <cell r="F323">
            <v>-1576.87</v>
          </cell>
          <cell r="G323">
            <v>-1227.47</v>
          </cell>
          <cell r="H323">
            <v>139.6</v>
          </cell>
          <cell r="I323">
            <v>-4.59</v>
          </cell>
        </row>
        <row r="324">
          <cell r="A324">
            <v>24143</v>
          </cell>
          <cell r="B324" t="str">
            <v>WESTERN_NY_WIND</v>
          </cell>
          <cell r="C324">
            <v>-517.26</v>
          </cell>
          <cell r="D324">
            <v>-176.64</v>
          </cell>
          <cell r="E324">
            <v>-84.36</v>
          </cell>
          <cell r="F324">
            <v>-76.32</v>
          </cell>
          <cell r="G324">
            <v>-179.82</v>
          </cell>
          <cell r="H324">
            <v>0</v>
          </cell>
          <cell r="I324">
            <v>-0.12</v>
          </cell>
        </row>
        <row r="325">
          <cell r="A325">
            <v>24146</v>
          </cell>
          <cell r="B325" t="str">
            <v>PGE MADISON___WINDPWR</v>
          </cell>
          <cell r="C325">
            <v>-1749.36</v>
          </cell>
          <cell r="D325">
            <v>-513.85</v>
          </cell>
          <cell r="E325">
            <v>-658.64</v>
          </cell>
          <cell r="F325">
            <v>-178.62</v>
          </cell>
          <cell r="G325">
            <v>-392.3</v>
          </cell>
          <cell r="H325">
            <v>0</v>
          </cell>
          <cell r="I325">
            <v>-5.95</v>
          </cell>
        </row>
        <row r="326">
          <cell r="A326">
            <v>24147</v>
          </cell>
          <cell r="B326" t="str">
            <v>NEG CENTRAL___STATE_STREET</v>
          </cell>
          <cell r="C326">
            <v>-485.91</v>
          </cell>
          <cell r="D326">
            <v>-156.1</v>
          </cell>
          <cell r="E326">
            <v>-85.71</v>
          </cell>
          <cell r="F326">
            <v>-68.2</v>
          </cell>
          <cell r="G326">
            <v>-169.09</v>
          </cell>
          <cell r="H326">
            <v>0</v>
          </cell>
          <cell r="I326">
            <v>-6.81</v>
          </cell>
        </row>
        <row r="327">
          <cell r="A327">
            <v>24148</v>
          </cell>
          <cell r="B327" t="str">
            <v>WALDEN___HYDRO</v>
          </cell>
          <cell r="C327">
            <v>-9268.74</v>
          </cell>
          <cell r="D327">
            <v>-2613.49</v>
          </cell>
          <cell r="E327">
            <v>-3774.12</v>
          </cell>
          <cell r="F327">
            <v>-1471.02</v>
          </cell>
          <cell r="G327">
            <v>-1406.46</v>
          </cell>
          <cell r="H327">
            <v>10.5</v>
          </cell>
          <cell r="I327">
            <v>-14.15</v>
          </cell>
        </row>
        <row r="328">
          <cell r="A328">
            <v>24149</v>
          </cell>
          <cell r="B328" t="str">
            <v>ASTORIA___2</v>
          </cell>
          <cell r="C328">
            <v>-32259.61</v>
          </cell>
          <cell r="D328">
            <v>-6675.17</v>
          </cell>
          <cell r="E328">
            <v>-12438.85</v>
          </cell>
          <cell r="F328">
            <v>-8309.45</v>
          </cell>
          <cell r="G328">
            <v>-3580.19</v>
          </cell>
          <cell r="H328">
            <v>-694.26</v>
          </cell>
          <cell r="I328">
            <v>-561.69</v>
          </cell>
        </row>
        <row r="329">
          <cell r="A329">
            <v>24151</v>
          </cell>
          <cell r="B329" t="str">
            <v>Stony___Brook</v>
          </cell>
          <cell r="C329">
            <v>-30320.73</v>
          </cell>
          <cell r="D329">
            <v>-7236.55</v>
          </cell>
          <cell r="E329">
            <v>-8226.47</v>
          </cell>
          <cell r="F329">
            <v>-5724.94</v>
          </cell>
          <cell r="G329">
            <v>-6101.57</v>
          </cell>
          <cell r="H329">
            <v>-2387.96</v>
          </cell>
          <cell r="I329">
            <v>-643.24</v>
          </cell>
        </row>
        <row r="330">
          <cell r="A330">
            <v>24152</v>
          </cell>
          <cell r="B330" t="str">
            <v>NYPA_KENT_____GT</v>
          </cell>
          <cell r="C330">
            <v>-23135.27</v>
          </cell>
          <cell r="D330">
            <v>-1140.92</v>
          </cell>
          <cell r="E330">
            <v>-8820.14</v>
          </cell>
          <cell r="F330">
            <v>-8309.45</v>
          </cell>
          <cell r="G330">
            <v>-3608.78</v>
          </cell>
          <cell r="H330">
            <v>-694.27</v>
          </cell>
          <cell r="I330">
            <v>-561.71</v>
          </cell>
        </row>
        <row r="331">
          <cell r="A331">
            <v>24155</v>
          </cell>
          <cell r="B331" t="str">
            <v>NYPA_POUCH1_____GT</v>
          </cell>
          <cell r="C331">
            <v>-27035.63</v>
          </cell>
          <cell r="D331">
            <v>-1426.6</v>
          </cell>
          <cell r="E331">
            <v>-12434.82</v>
          </cell>
          <cell r="F331">
            <v>-8309.45</v>
          </cell>
          <cell r="G331">
            <v>-3608.78</v>
          </cell>
          <cell r="H331">
            <v>-694.27</v>
          </cell>
          <cell r="I331">
            <v>-561.71</v>
          </cell>
        </row>
        <row r="332">
          <cell r="A332">
            <v>24156</v>
          </cell>
          <cell r="B332" t="str">
            <v>NYPA_GOWANUS_____GT1</v>
          </cell>
          <cell r="C332">
            <v>-4959.59</v>
          </cell>
          <cell r="D332">
            <v>0</v>
          </cell>
          <cell r="E332">
            <v>0</v>
          </cell>
          <cell r="F332">
            <v>-94.83</v>
          </cell>
          <cell r="G332">
            <v>-3608.78</v>
          </cell>
          <cell r="H332">
            <v>-694.27</v>
          </cell>
          <cell r="I332">
            <v>-561.71</v>
          </cell>
        </row>
        <row r="333">
          <cell r="A333">
            <v>24157</v>
          </cell>
          <cell r="B333" t="str">
            <v>NYPA_GOWANUS_____GT2</v>
          </cell>
          <cell r="C333">
            <v>-4959.59</v>
          </cell>
          <cell r="D333">
            <v>0</v>
          </cell>
          <cell r="E333">
            <v>0</v>
          </cell>
          <cell r="F333">
            <v>-94.83</v>
          </cell>
          <cell r="G333">
            <v>-3608.78</v>
          </cell>
          <cell r="H333">
            <v>-694.27</v>
          </cell>
          <cell r="I333">
            <v>-561.71</v>
          </cell>
        </row>
        <row r="334">
          <cell r="A334">
            <v>24158</v>
          </cell>
          <cell r="B334" t="str">
            <v>NYPA_____HELLGATE_GT1</v>
          </cell>
          <cell r="C334">
            <v>-28004.56</v>
          </cell>
          <cell r="D334">
            <v>-2424.15</v>
          </cell>
          <cell r="E334">
            <v>-12434.82</v>
          </cell>
          <cell r="F334">
            <v>-8309.45</v>
          </cell>
          <cell r="G334">
            <v>-3580.19</v>
          </cell>
          <cell r="H334">
            <v>-694.26</v>
          </cell>
          <cell r="I334">
            <v>-561.69</v>
          </cell>
        </row>
        <row r="335">
          <cell r="A335">
            <v>24159</v>
          </cell>
          <cell r="B335" t="str">
            <v>NYPA_____HELLGATE_GT2</v>
          </cell>
          <cell r="C335">
            <v>-28004.56</v>
          </cell>
          <cell r="D335">
            <v>-2424.15</v>
          </cell>
          <cell r="E335">
            <v>-12434.82</v>
          </cell>
          <cell r="F335">
            <v>-8309.45</v>
          </cell>
          <cell r="G335">
            <v>-3580.19</v>
          </cell>
          <cell r="H335">
            <v>-694.26</v>
          </cell>
          <cell r="I335">
            <v>-561.69</v>
          </cell>
        </row>
        <row r="336">
          <cell r="A336">
            <v>24160</v>
          </cell>
          <cell r="B336" t="str">
            <v>NYPA_HARLEM__RVR__GT1</v>
          </cell>
          <cell r="C336">
            <v>-28004.56</v>
          </cell>
          <cell r="D336">
            <v>-2424.15</v>
          </cell>
          <cell r="E336">
            <v>-12434.82</v>
          </cell>
          <cell r="F336">
            <v>-8309.45</v>
          </cell>
          <cell r="G336">
            <v>-3580.19</v>
          </cell>
          <cell r="H336">
            <v>-694.26</v>
          </cell>
          <cell r="I336">
            <v>-561.69</v>
          </cell>
        </row>
        <row r="337">
          <cell r="A337">
            <v>24161</v>
          </cell>
          <cell r="B337" t="str">
            <v>NYPA_HARLEM__RVR__GT2</v>
          </cell>
          <cell r="C337">
            <v>-28004.56</v>
          </cell>
          <cell r="D337">
            <v>-2424.15</v>
          </cell>
          <cell r="E337">
            <v>-12434.82</v>
          </cell>
          <cell r="F337">
            <v>-8309.45</v>
          </cell>
          <cell r="G337">
            <v>-3580.19</v>
          </cell>
          <cell r="H337">
            <v>-694.26</v>
          </cell>
          <cell r="I337">
            <v>-561.69</v>
          </cell>
        </row>
        <row r="338">
          <cell r="A338">
            <v>24162</v>
          </cell>
          <cell r="B338" t="str">
            <v>NYPA_VERNON_____GT1</v>
          </cell>
          <cell r="C338">
            <v>-28033.18</v>
          </cell>
          <cell r="D338">
            <v>-2424.15</v>
          </cell>
          <cell r="E338">
            <v>-12434.82</v>
          </cell>
          <cell r="F338">
            <v>-8309.45</v>
          </cell>
          <cell r="G338">
            <v>-3608.78</v>
          </cell>
          <cell r="H338">
            <v>-694.27</v>
          </cell>
          <cell r="I338">
            <v>-561.71</v>
          </cell>
        </row>
        <row r="339">
          <cell r="A339">
            <v>24163</v>
          </cell>
          <cell r="B339" t="str">
            <v>NYPA_VERNON_____GT2</v>
          </cell>
          <cell r="C339">
            <v>-28033.18</v>
          </cell>
          <cell r="D339">
            <v>-2424.15</v>
          </cell>
          <cell r="E339">
            <v>-12434.82</v>
          </cell>
          <cell r="F339">
            <v>-8309.45</v>
          </cell>
          <cell r="G339">
            <v>-3608.78</v>
          </cell>
          <cell r="H339">
            <v>-694.27</v>
          </cell>
          <cell r="I339">
            <v>-561.71</v>
          </cell>
        </row>
        <row r="340">
          <cell r="A340">
            <v>24164</v>
          </cell>
          <cell r="B340" t="str">
            <v>NYPA_BRENTWD_____GT</v>
          </cell>
          <cell r="C340">
            <v>-25590.93</v>
          </cell>
          <cell r="D340">
            <v>-2472.51</v>
          </cell>
          <cell r="E340">
            <v>-8229.51</v>
          </cell>
          <cell r="F340">
            <v>-5730.16</v>
          </cell>
          <cell r="G340">
            <v>-6110.16</v>
          </cell>
          <cell r="H340">
            <v>-2405.01</v>
          </cell>
          <cell r="I340">
            <v>-643.58</v>
          </cell>
        </row>
        <row r="341">
          <cell r="A341">
            <v>24167</v>
          </cell>
          <cell r="B341" t="str">
            <v>MODEL_CITY_ENERGY</v>
          </cell>
          <cell r="C341">
            <v>-400.32</v>
          </cell>
          <cell r="D341">
            <v>-38.37</v>
          </cell>
          <cell r="E341">
            <v>-91.84</v>
          </cell>
          <cell r="F341">
            <v>-80.5</v>
          </cell>
          <cell r="G341">
            <v>-188.55</v>
          </cell>
          <cell r="H341">
            <v>0</v>
          </cell>
          <cell r="I341">
            <v>-1.06</v>
          </cell>
        </row>
        <row r="342">
          <cell r="A342">
            <v>24168</v>
          </cell>
          <cell r="B342" t="str">
            <v>HUDSON_AVE_10</v>
          </cell>
          <cell r="C342">
            <v>-12684.51</v>
          </cell>
          <cell r="D342">
            <v>-2449.31</v>
          </cell>
          <cell r="E342">
            <v>-5315.33</v>
          </cell>
          <cell r="F342">
            <v>-2207.83</v>
          </cell>
          <cell r="G342">
            <v>-2219.44</v>
          </cell>
          <cell r="H342">
            <v>-435.06</v>
          </cell>
          <cell r="I342">
            <v>-57.54</v>
          </cell>
        </row>
        <row r="343">
          <cell r="A343">
            <v>24169</v>
          </cell>
          <cell r="B343" t="str">
            <v>SITHE_IND_GS1</v>
          </cell>
          <cell r="C343">
            <v>123.06</v>
          </cell>
          <cell r="D343">
            <v>-94.37</v>
          </cell>
          <cell r="E343">
            <v>295.1</v>
          </cell>
          <cell r="F343">
            <v>-18.94</v>
          </cell>
          <cell r="G343">
            <v>-88.06</v>
          </cell>
          <cell r="H343">
            <v>0</v>
          </cell>
          <cell r="I343">
            <v>29.33</v>
          </cell>
        </row>
        <row r="344">
          <cell r="A344">
            <v>24170</v>
          </cell>
          <cell r="B344" t="str">
            <v>SITHE_IND_GS2</v>
          </cell>
          <cell r="C344">
            <v>123.06</v>
          </cell>
          <cell r="D344">
            <v>-94.37</v>
          </cell>
          <cell r="E344">
            <v>295.1</v>
          </cell>
          <cell r="F344">
            <v>-18.94</v>
          </cell>
          <cell r="G344">
            <v>-88.06</v>
          </cell>
          <cell r="H344">
            <v>0</v>
          </cell>
          <cell r="I344">
            <v>29.33</v>
          </cell>
        </row>
        <row r="345">
          <cell r="A345">
            <v>24171</v>
          </cell>
          <cell r="B345" t="str">
            <v>SITHE_IND_GS3</v>
          </cell>
          <cell r="C345">
            <v>123.06</v>
          </cell>
          <cell r="D345">
            <v>-94.37</v>
          </cell>
          <cell r="E345">
            <v>295.1</v>
          </cell>
          <cell r="F345">
            <v>-18.94</v>
          </cell>
          <cell r="G345">
            <v>-88.06</v>
          </cell>
          <cell r="H345">
            <v>0</v>
          </cell>
          <cell r="I345">
            <v>29.33</v>
          </cell>
        </row>
        <row r="346">
          <cell r="A346">
            <v>24172</v>
          </cell>
          <cell r="B346" t="str">
            <v>SITHE_IND_GS4</v>
          </cell>
          <cell r="C346">
            <v>123.06</v>
          </cell>
          <cell r="D346">
            <v>-94.37</v>
          </cell>
          <cell r="E346">
            <v>295.1</v>
          </cell>
          <cell r="F346">
            <v>-18.94</v>
          </cell>
          <cell r="G346">
            <v>-88.06</v>
          </cell>
          <cell r="H346">
            <v>0</v>
          </cell>
          <cell r="I346">
            <v>29.33</v>
          </cell>
        </row>
        <row r="347">
          <cell r="A347">
            <v>24225</v>
          </cell>
          <cell r="B347" t="str">
            <v>ASTORIA_GT_11</v>
          </cell>
          <cell r="C347">
            <v>-32254.96</v>
          </cell>
          <cell r="D347">
            <v>-6669.32</v>
          </cell>
          <cell r="E347">
            <v>-12434.82</v>
          </cell>
          <cell r="F347">
            <v>-8309.45</v>
          </cell>
          <cell r="G347">
            <v>-3585.42</v>
          </cell>
          <cell r="H347">
            <v>-694.26</v>
          </cell>
          <cell r="I347">
            <v>-561.69</v>
          </cell>
        </row>
        <row r="348">
          <cell r="A348">
            <v>24226</v>
          </cell>
          <cell r="B348" t="str">
            <v>ASTORIA_GT_12</v>
          </cell>
          <cell r="C348">
            <v>-32254.96</v>
          </cell>
          <cell r="D348">
            <v>-6669.32</v>
          </cell>
          <cell r="E348">
            <v>-12434.82</v>
          </cell>
          <cell r="F348">
            <v>-8309.45</v>
          </cell>
          <cell r="G348">
            <v>-3585.42</v>
          </cell>
          <cell r="H348">
            <v>-694.26</v>
          </cell>
          <cell r="I348">
            <v>-561.69</v>
          </cell>
        </row>
        <row r="349">
          <cell r="A349">
            <v>24227</v>
          </cell>
          <cell r="B349" t="str">
            <v>ASTORIA_GT_13</v>
          </cell>
          <cell r="C349">
            <v>-32254.96</v>
          </cell>
          <cell r="D349">
            <v>-6669.32</v>
          </cell>
          <cell r="E349">
            <v>-12434.82</v>
          </cell>
          <cell r="F349">
            <v>-8309.45</v>
          </cell>
          <cell r="G349">
            <v>-3585.42</v>
          </cell>
          <cell r="H349">
            <v>-694.26</v>
          </cell>
          <cell r="I349">
            <v>-561.69</v>
          </cell>
        </row>
        <row r="350">
          <cell r="A350">
            <v>24228</v>
          </cell>
          <cell r="B350" t="str">
            <v>NARROWS_GT1_1</v>
          </cell>
          <cell r="C350">
            <v>-32278.35</v>
          </cell>
          <cell r="D350">
            <v>-6669.32</v>
          </cell>
          <cell r="E350">
            <v>-12434.82</v>
          </cell>
          <cell r="F350">
            <v>-8309.45</v>
          </cell>
          <cell r="G350">
            <v>-3608.78</v>
          </cell>
          <cell r="H350">
            <v>-694.27</v>
          </cell>
          <cell r="I350">
            <v>-561.71</v>
          </cell>
        </row>
        <row r="351">
          <cell r="A351">
            <v>24229</v>
          </cell>
          <cell r="B351" t="str">
            <v>NARROWS_GT1_2</v>
          </cell>
          <cell r="C351">
            <v>-32278.35</v>
          </cell>
          <cell r="D351">
            <v>-6669.32</v>
          </cell>
          <cell r="E351">
            <v>-12434.82</v>
          </cell>
          <cell r="F351">
            <v>-8309.45</v>
          </cell>
          <cell r="G351">
            <v>-3608.78</v>
          </cell>
          <cell r="H351">
            <v>-694.27</v>
          </cell>
          <cell r="I351">
            <v>-561.71</v>
          </cell>
        </row>
        <row r="352">
          <cell r="A352">
            <v>24230</v>
          </cell>
          <cell r="B352" t="str">
            <v>NARROWS_GT1_3</v>
          </cell>
          <cell r="C352">
            <v>-32278.35</v>
          </cell>
          <cell r="D352">
            <v>-6669.32</v>
          </cell>
          <cell r="E352">
            <v>-12434.82</v>
          </cell>
          <cell r="F352">
            <v>-8309.45</v>
          </cell>
          <cell r="G352">
            <v>-3608.78</v>
          </cell>
          <cell r="H352">
            <v>-694.27</v>
          </cell>
          <cell r="I352">
            <v>-561.71</v>
          </cell>
        </row>
        <row r="353">
          <cell r="A353">
            <v>24231</v>
          </cell>
          <cell r="B353" t="str">
            <v>NARROWS_GT1_4</v>
          </cell>
          <cell r="C353">
            <v>-32278.35</v>
          </cell>
          <cell r="D353">
            <v>-6669.32</v>
          </cell>
          <cell r="E353">
            <v>-12434.82</v>
          </cell>
          <cell r="F353">
            <v>-8309.45</v>
          </cell>
          <cell r="G353">
            <v>-3608.78</v>
          </cell>
          <cell r="H353">
            <v>-694.27</v>
          </cell>
          <cell r="I353">
            <v>-561.71</v>
          </cell>
        </row>
        <row r="354">
          <cell r="A354">
            <v>24232</v>
          </cell>
          <cell r="B354" t="str">
            <v>NARROWS_GT1_5</v>
          </cell>
          <cell r="C354">
            <v>-32278.35</v>
          </cell>
          <cell r="D354">
            <v>-6669.32</v>
          </cell>
          <cell r="E354">
            <v>-12434.82</v>
          </cell>
          <cell r="F354">
            <v>-8309.45</v>
          </cell>
          <cell r="G354">
            <v>-3608.78</v>
          </cell>
          <cell r="H354">
            <v>-694.27</v>
          </cell>
          <cell r="I354">
            <v>-561.71</v>
          </cell>
        </row>
        <row r="355">
          <cell r="A355">
            <v>24233</v>
          </cell>
          <cell r="B355" t="str">
            <v>NARROWS_GT1_6</v>
          </cell>
          <cell r="C355">
            <v>-32278.35</v>
          </cell>
          <cell r="D355">
            <v>-6669.32</v>
          </cell>
          <cell r="E355">
            <v>-12434.82</v>
          </cell>
          <cell r="F355">
            <v>-8309.45</v>
          </cell>
          <cell r="G355">
            <v>-3608.78</v>
          </cell>
          <cell r="H355">
            <v>-694.27</v>
          </cell>
          <cell r="I355">
            <v>-561.71</v>
          </cell>
        </row>
        <row r="356">
          <cell r="A356">
            <v>24234</v>
          </cell>
          <cell r="B356" t="str">
            <v>NARROWS_GT1_7</v>
          </cell>
          <cell r="C356">
            <v>-32278.35</v>
          </cell>
          <cell r="D356">
            <v>-6669.32</v>
          </cell>
          <cell r="E356">
            <v>-12434.82</v>
          </cell>
          <cell r="F356">
            <v>-8309.45</v>
          </cell>
          <cell r="G356">
            <v>-3608.78</v>
          </cell>
          <cell r="H356">
            <v>-694.27</v>
          </cell>
          <cell r="I356">
            <v>-561.71</v>
          </cell>
        </row>
        <row r="357">
          <cell r="A357">
            <v>24235</v>
          </cell>
          <cell r="B357" t="str">
            <v>NARROWS_GT1_8</v>
          </cell>
          <cell r="C357">
            <v>-32278.35</v>
          </cell>
          <cell r="D357">
            <v>-6669.32</v>
          </cell>
          <cell r="E357">
            <v>-12434.82</v>
          </cell>
          <cell r="F357">
            <v>-8309.45</v>
          </cell>
          <cell r="G357">
            <v>-3608.78</v>
          </cell>
          <cell r="H357">
            <v>-694.27</v>
          </cell>
          <cell r="I357">
            <v>-561.71</v>
          </cell>
        </row>
        <row r="358">
          <cell r="A358">
            <v>24236</v>
          </cell>
          <cell r="B358" t="str">
            <v>NARROWS_GT2_1</v>
          </cell>
          <cell r="C358">
            <v>-32278.35</v>
          </cell>
          <cell r="D358">
            <v>-6669.32</v>
          </cell>
          <cell r="E358">
            <v>-12434.82</v>
          </cell>
          <cell r="F358">
            <v>-8309.45</v>
          </cell>
          <cell r="G358">
            <v>-3608.78</v>
          </cell>
          <cell r="H358">
            <v>-694.27</v>
          </cell>
          <cell r="I358">
            <v>-561.71</v>
          </cell>
        </row>
        <row r="359">
          <cell r="A359">
            <v>24237</v>
          </cell>
          <cell r="B359" t="str">
            <v>NARROWS_GT2_2</v>
          </cell>
          <cell r="C359">
            <v>-32278.35</v>
          </cell>
          <cell r="D359">
            <v>-6669.32</v>
          </cell>
          <cell r="E359">
            <v>-12434.82</v>
          </cell>
          <cell r="F359">
            <v>-8309.45</v>
          </cell>
          <cell r="G359">
            <v>-3608.78</v>
          </cell>
          <cell r="H359">
            <v>-694.27</v>
          </cell>
          <cell r="I359">
            <v>-561.71</v>
          </cell>
        </row>
        <row r="360">
          <cell r="A360">
            <v>24238</v>
          </cell>
          <cell r="B360" t="str">
            <v>NARROWS_GT2_3</v>
          </cell>
          <cell r="C360">
            <v>-32278.35</v>
          </cell>
          <cell r="D360">
            <v>-6669.32</v>
          </cell>
          <cell r="E360">
            <v>-12434.82</v>
          </cell>
          <cell r="F360">
            <v>-8309.45</v>
          </cell>
          <cell r="G360">
            <v>-3608.78</v>
          </cell>
          <cell r="H360">
            <v>-694.27</v>
          </cell>
          <cell r="I360">
            <v>-561.71</v>
          </cell>
        </row>
        <row r="361">
          <cell r="A361">
            <v>24239</v>
          </cell>
          <cell r="B361" t="str">
            <v>NARROWS_GT2_4</v>
          </cell>
          <cell r="C361">
            <v>-32278.35</v>
          </cell>
          <cell r="D361">
            <v>-6669.32</v>
          </cell>
          <cell r="E361">
            <v>-12434.82</v>
          </cell>
          <cell r="F361">
            <v>-8309.45</v>
          </cell>
          <cell r="G361">
            <v>-3608.78</v>
          </cell>
          <cell r="H361">
            <v>-694.27</v>
          </cell>
          <cell r="I361">
            <v>-561.71</v>
          </cell>
        </row>
        <row r="362">
          <cell r="A362">
            <v>24240</v>
          </cell>
          <cell r="B362" t="str">
            <v>NARROWS_GT2_5</v>
          </cell>
          <cell r="C362">
            <v>-32278.35</v>
          </cell>
          <cell r="D362">
            <v>-6669.32</v>
          </cell>
          <cell r="E362">
            <v>-12434.82</v>
          </cell>
          <cell r="F362">
            <v>-8309.45</v>
          </cell>
          <cell r="G362">
            <v>-3608.78</v>
          </cell>
          <cell r="H362">
            <v>-694.27</v>
          </cell>
          <cell r="I362">
            <v>-561.71</v>
          </cell>
        </row>
        <row r="363">
          <cell r="A363">
            <v>24241</v>
          </cell>
          <cell r="B363" t="str">
            <v>NARROWS_GT2_6</v>
          </cell>
          <cell r="C363">
            <v>-32278.35</v>
          </cell>
          <cell r="D363">
            <v>-6669.32</v>
          </cell>
          <cell r="E363">
            <v>-12434.82</v>
          </cell>
          <cell r="F363">
            <v>-8309.45</v>
          </cell>
          <cell r="G363">
            <v>-3608.78</v>
          </cell>
          <cell r="H363">
            <v>-694.27</v>
          </cell>
          <cell r="I363">
            <v>-561.71</v>
          </cell>
        </row>
        <row r="364">
          <cell r="A364">
            <v>24242</v>
          </cell>
          <cell r="B364" t="str">
            <v>NARROWS_GT2_7</v>
          </cell>
          <cell r="C364">
            <v>-32278.35</v>
          </cell>
          <cell r="D364">
            <v>-6669.32</v>
          </cell>
          <cell r="E364">
            <v>-12434.82</v>
          </cell>
          <cell r="F364">
            <v>-8309.45</v>
          </cell>
          <cell r="G364">
            <v>-3608.78</v>
          </cell>
          <cell r="H364">
            <v>-694.27</v>
          </cell>
          <cell r="I364">
            <v>-561.71</v>
          </cell>
        </row>
        <row r="365">
          <cell r="A365">
            <v>24243</v>
          </cell>
          <cell r="B365" t="str">
            <v>NARROWS_GT2_8</v>
          </cell>
          <cell r="C365">
            <v>-32278.35</v>
          </cell>
          <cell r="D365">
            <v>-6669.32</v>
          </cell>
          <cell r="E365">
            <v>-12434.82</v>
          </cell>
          <cell r="F365">
            <v>-8309.45</v>
          </cell>
          <cell r="G365">
            <v>-3608.78</v>
          </cell>
          <cell r="H365">
            <v>-694.27</v>
          </cell>
          <cell r="I365">
            <v>-561.71</v>
          </cell>
        </row>
        <row r="366">
          <cell r="A366">
            <v>24244</v>
          </cell>
          <cell r="B366" t="str">
            <v>RAVENSWOOD_GT2_1</v>
          </cell>
          <cell r="C366">
            <v>-14696.7</v>
          </cell>
          <cell r="D366">
            <v>-4490.17</v>
          </cell>
          <cell r="E366">
            <v>-5362.7</v>
          </cell>
          <cell r="F366">
            <v>-2220.88</v>
          </cell>
          <cell r="G366">
            <v>-2163.66</v>
          </cell>
          <cell r="H366">
            <v>-404.79</v>
          </cell>
          <cell r="I366">
            <v>-54.5</v>
          </cell>
        </row>
        <row r="367">
          <cell r="A367">
            <v>24245</v>
          </cell>
          <cell r="B367" t="str">
            <v>RAVENSWOOD_GT2_2</v>
          </cell>
          <cell r="C367">
            <v>-14696.7</v>
          </cell>
          <cell r="D367">
            <v>-4490.17</v>
          </cell>
          <cell r="E367">
            <v>-5362.7</v>
          </cell>
          <cell r="F367">
            <v>-2220.88</v>
          </cell>
          <cell r="G367">
            <v>-2163.66</v>
          </cell>
          <cell r="H367">
            <v>-404.79</v>
          </cell>
          <cell r="I367">
            <v>-54.5</v>
          </cell>
        </row>
        <row r="368">
          <cell r="A368">
            <v>24246</v>
          </cell>
          <cell r="B368" t="str">
            <v>RAVENSWOOD_GT2_3</v>
          </cell>
          <cell r="C368">
            <v>-14691.84</v>
          </cell>
          <cell r="D368">
            <v>-4490.17</v>
          </cell>
          <cell r="E368">
            <v>-5362.7</v>
          </cell>
          <cell r="F368">
            <v>-2220.88</v>
          </cell>
          <cell r="G368">
            <v>-2163.66</v>
          </cell>
          <cell r="H368">
            <v>-404.79</v>
          </cell>
          <cell r="I368">
            <v>-49.64</v>
          </cell>
        </row>
        <row r="369">
          <cell r="A369">
            <v>24247</v>
          </cell>
          <cell r="B369" t="str">
            <v>RAVENSWOOD_GT2_4</v>
          </cell>
          <cell r="C369">
            <v>-14691.84</v>
          </cell>
          <cell r="D369">
            <v>-4490.17</v>
          </cell>
          <cell r="E369">
            <v>-5362.7</v>
          </cell>
          <cell r="F369">
            <v>-2220.88</v>
          </cell>
          <cell r="G369">
            <v>-2163.66</v>
          </cell>
          <cell r="H369">
            <v>-404.79</v>
          </cell>
          <cell r="I369">
            <v>-49.64</v>
          </cell>
        </row>
        <row r="370">
          <cell r="A370">
            <v>24248</v>
          </cell>
          <cell r="B370" t="str">
            <v>RAVENSWOOD_GT3_1</v>
          </cell>
          <cell r="C370">
            <v>-14511.43</v>
          </cell>
          <cell r="D370">
            <v>-4304.51</v>
          </cell>
          <cell r="E370">
            <v>-5362.7</v>
          </cell>
          <cell r="F370">
            <v>-2220.88</v>
          </cell>
          <cell r="G370">
            <v>-2163.66</v>
          </cell>
          <cell r="H370">
            <v>-404.79</v>
          </cell>
          <cell r="I370">
            <v>-54.89</v>
          </cell>
        </row>
        <row r="371">
          <cell r="A371">
            <v>24249</v>
          </cell>
          <cell r="B371" t="str">
            <v>RAVENSWOOD_GT3_2</v>
          </cell>
          <cell r="C371">
            <v>-14511.43</v>
          </cell>
          <cell r="D371">
            <v>-4304.51</v>
          </cell>
          <cell r="E371">
            <v>-5362.7</v>
          </cell>
          <cell r="F371">
            <v>-2220.88</v>
          </cell>
          <cell r="G371">
            <v>-2163.66</v>
          </cell>
          <cell r="H371">
            <v>-404.79</v>
          </cell>
          <cell r="I371">
            <v>-54.89</v>
          </cell>
        </row>
        <row r="372">
          <cell r="A372">
            <v>24250</v>
          </cell>
          <cell r="B372" t="str">
            <v>RAVENSWOOD_GT3_3</v>
          </cell>
          <cell r="C372">
            <v>-14697.09</v>
          </cell>
          <cell r="D372">
            <v>-4490.17</v>
          </cell>
          <cell r="E372">
            <v>-5362.7</v>
          </cell>
          <cell r="F372">
            <v>-2220.88</v>
          </cell>
          <cell r="G372">
            <v>-2163.66</v>
          </cell>
          <cell r="H372">
            <v>-404.79</v>
          </cell>
          <cell r="I372">
            <v>-54.89</v>
          </cell>
        </row>
        <row r="373">
          <cell r="A373">
            <v>24251</v>
          </cell>
          <cell r="B373" t="str">
            <v>RAVENSWOOD_GT3_4</v>
          </cell>
          <cell r="C373">
            <v>-14697.09</v>
          </cell>
          <cell r="D373">
            <v>-4490.17</v>
          </cell>
          <cell r="E373">
            <v>-5362.7</v>
          </cell>
          <cell r="F373">
            <v>-2220.88</v>
          </cell>
          <cell r="G373">
            <v>-2163.66</v>
          </cell>
          <cell r="H373">
            <v>-404.79</v>
          </cell>
          <cell r="I373">
            <v>-54.89</v>
          </cell>
        </row>
        <row r="374">
          <cell r="A374">
            <v>24252</v>
          </cell>
          <cell r="B374" t="str">
            <v>RAVENSWOOD_GT_4</v>
          </cell>
          <cell r="C374">
            <v>-14697.09</v>
          </cell>
          <cell r="D374">
            <v>-4490.17</v>
          </cell>
          <cell r="E374">
            <v>-5362.7</v>
          </cell>
          <cell r="F374">
            <v>-2220.88</v>
          </cell>
          <cell r="G374">
            <v>-2163.66</v>
          </cell>
          <cell r="H374">
            <v>-404.79</v>
          </cell>
          <cell r="I374">
            <v>-54.89</v>
          </cell>
        </row>
        <row r="375">
          <cell r="A375">
            <v>24253</v>
          </cell>
          <cell r="B375" t="str">
            <v>RAVENSWOOD_GT_6</v>
          </cell>
          <cell r="C375">
            <v>-14697.09</v>
          </cell>
          <cell r="D375">
            <v>-4490.17</v>
          </cell>
          <cell r="E375">
            <v>-5362.7</v>
          </cell>
          <cell r="F375">
            <v>-2220.88</v>
          </cell>
          <cell r="G375">
            <v>-2163.66</v>
          </cell>
          <cell r="H375">
            <v>-404.79</v>
          </cell>
          <cell r="I375">
            <v>-54.89</v>
          </cell>
        </row>
        <row r="376">
          <cell r="A376">
            <v>24254</v>
          </cell>
          <cell r="B376" t="str">
            <v>RAVENSWOOD_GT_5</v>
          </cell>
          <cell r="C376">
            <v>-14697.09</v>
          </cell>
          <cell r="D376">
            <v>-4490.17</v>
          </cell>
          <cell r="E376">
            <v>-5362.7</v>
          </cell>
          <cell r="F376">
            <v>-2220.88</v>
          </cell>
          <cell r="G376">
            <v>-2163.66</v>
          </cell>
          <cell r="H376">
            <v>-404.79</v>
          </cell>
          <cell r="I376">
            <v>-54.89</v>
          </cell>
        </row>
        <row r="377">
          <cell r="A377">
            <v>24255</v>
          </cell>
          <cell r="B377" t="str">
            <v>RAVENSWOOD_GT_7</v>
          </cell>
          <cell r="C377">
            <v>-14697.09</v>
          </cell>
          <cell r="D377">
            <v>-4490.17</v>
          </cell>
          <cell r="E377">
            <v>-5362.7</v>
          </cell>
          <cell r="F377">
            <v>-2220.88</v>
          </cell>
          <cell r="G377">
            <v>-2163.66</v>
          </cell>
          <cell r="H377">
            <v>-404.79</v>
          </cell>
          <cell r="I377">
            <v>-54.89</v>
          </cell>
        </row>
        <row r="378">
          <cell r="A378">
            <v>24256</v>
          </cell>
          <cell r="B378" t="str">
            <v>RAVENSWOOD_GT_8  TEMP GRP(8-11)</v>
          </cell>
          <cell r="C378">
            <v>-14696.7</v>
          </cell>
          <cell r="D378">
            <v>-4490.17</v>
          </cell>
          <cell r="E378">
            <v>-5362.7</v>
          </cell>
          <cell r="F378">
            <v>-2220.88</v>
          </cell>
          <cell r="G378">
            <v>-2163.66</v>
          </cell>
          <cell r="H378">
            <v>-404.79</v>
          </cell>
          <cell r="I378">
            <v>-54.5</v>
          </cell>
        </row>
        <row r="379">
          <cell r="A379">
            <v>24257</v>
          </cell>
          <cell r="B379" t="str">
            <v>RAVENSWOOD_GT_9</v>
          </cell>
          <cell r="C379">
            <v>-14696.7</v>
          </cell>
          <cell r="D379">
            <v>-4490.17</v>
          </cell>
          <cell r="E379">
            <v>-5362.7</v>
          </cell>
          <cell r="F379">
            <v>-2220.88</v>
          </cell>
          <cell r="G379">
            <v>-2163.66</v>
          </cell>
          <cell r="H379">
            <v>-404.79</v>
          </cell>
          <cell r="I379">
            <v>-54.5</v>
          </cell>
        </row>
        <row r="380">
          <cell r="A380">
            <v>24258</v>
          </cell>
          <cell r="B380" t="str">
            <v>RAVENSWOOD_GT_10</v>
          </cell>
          <cell r="C380">
            <v>-14696.7</v>
          </cell>
          <cell r="D380">
            <v>-4490.17</v>
          </cell>
          <cell r="E380">
            <v>-5362.7</v>
          </cell>
          <cell r="F380">
            <v>-2220.88</v>
          </cell>
          <cell r="G380">
            <v>-2163.66</v>
          </cell>
          <cell r="H380">
            <v>-404.79</v>
          </cell>
          <cell r="I380">
            <v>-54.5</v>
          </cell>
        </row>
        <row r="381">
          <cell r="A381">
            <v>24259</v>
          </cell>
          <cell r="B381" t="str">
            <v>RAVENSWOOD_GT_11</v>
          </cell>
          <cell r="C381">
            <v>-14696.7</v>
          </cell>
          <cell r="D381">
            <v>-4490.17</v>
          </cell>
          <cell r="E381">
            <v>-5362.7</v>
          </cell>
          <cell r="F381">
            <v>-2220.88</v>
          </cell>
          <cell r="G381">
            <v>-2163.66</v>
          </cell>
          <cell r="H381">
            <v>-404.79</v>
          </cell>
          <cell r="I381">
            <v>-54.5</v>
          </cell>
        </row>
        <row r="382">
          <cell r="A382">
            <v>24260</v>
          </cell>
          <cell r="B382" t="str">
            <v>74TH STREET_GT_1</v>
          </cell>
          <cell r="C382">
            <v>-14603.52</v>
          </cell>
          <cell r="D382">
            <v>-4368.32</v>
          </cell>
          <cell r="E382">
            <v>-5315.33</v>
          </cell>
          <cell r="F382">
            <v>-2207.83</v>
          </cell>
          <cell r="G382">
            <v>-2219.44</v>
          </cell>
          <cell r="H382">
            <v>-435.06</v>
          </cell>
          <cell r="I382">
            <v>-57.54</v>
          </cell>
        </row>
        <row r="383">
          <cell r="A383">
            <v>24261</v>
          </cell>
          <cell r="B383" t="str">
            <v>74TH STREET_GT_2</v>
          </cell>
          <cell r="C383">
            <v>-14603.52</v>
          </cell>
          <cell r="D383">
            <v>-4368.32</v>
          </cell>
          <cell r="E383">
            <v>-5315.33</v>
          </cell>
          <cell r="F383">
            <v>-2207.83</v>
          </cell>
          <cell r="G383">
            <v>-2219.44</v>
          </cell>
          <cell r="H383">
            <v>-435.06</v>
          </cell>
          <cell r="I383">
            <v>-57.54</v>
          </cell>
        </row>
        <row r="384">
          <cell r="A384">
            <v>61752</v>
          </cell>
          <cell r="B384" t="str">
            <v>WEST</v>
          </cell>
          <cell r="C384">
            <v>-483.3</v>
          </cell>
          <cell r="D384">
            <v>-33.23</v>
          </cell>
          <cell r="E384">
            <v>-118.24</v>
          </cell>
          <cell r="F384">
            <v>-86.4</v>
          </cell>
          <cell r="G384">
            <v>-244.44</v>
          </cell>
          <cell r="H384">
            <v>0</v>
          </cell>
          <cell r="I384">
            <v>-0.99</v>
          </cell>
        </row>
        <row r="385">
          <cell r="A385">
            <v>61753</v>
          </cell>
          <cell r="B385" t="str">
            <v>GENESE</v>
          </cell>
          <cell r="C385">
            <v>-376.79</v>
          </cell>
          <cell r="D385">
            <v>-125.81</v>
          </cell>
          <cell r="E385">
            <v>-29.07</v>
          </cell>
          <cell r="F385">
            <v>-65.17</v>
          </cell>
          <cell r="G385">
            <v>-156.47</v>
          </cell>
          <cell r="H385">
            <v>0</v>
          </cell>
          <cell r="I385">
            <v>-0.27</v>
          </cell>
        </row>
        <row r="386">
          <cell r="A386">
            <v>61754</v>
          </cell>
          <cell r="B386" t="str">
            <v>CENTRL</v>
          </cell>
          <cell r="C386">
            <v>-507.4</v>
          </cell>
          <cell r="D386">
            <v>-183.71</v>
          </cell>
          <cell r="E386">
            <v>-76.21</v>
          </cell>
          <cell r="F386">
            <v>-58.87</v>
          </cell>
          <cell r="G386">
            <v>-184.91</v>
          </cell>
          <cell r="H386">
            <v>0</v>
          </cell>
          <cell r="I386">
            <v>-3.7</v>
          </cell>
        </row>
        <row r="387">
          <cell r="A387">
            <v>61755</v>
          </cell>
          <cell r="B387" t="str">
            <v>NORTH</v>
          </cell>
          <cell r="C387">
            <v>136.87</v>
          </cell>
          <cell r="D387">
            <v>23.77</v>
          </cell>
          <cell r="E387">
            <v>62.7</v>
          </cell>
          <cell r="F387">
            <v>10.42</v>
          </cell>
          <cell r="G387">
            <v>39.12</v>
          </cell>
          <cell r="H387">
            <v>0.88</v>
          </cell>
          <cell r="I387">
            <v>-0.02</v>
          </cell>
        </row>
        <row r="388">
          <cell r="A388">
            <v>61756</v>
          </cell>
          <cell r="B388" t="str">
            <v>MHK VL</v>
          </cell>
          <cell r="C388">
            <v>-120.55</v>
          </cell>
          <cell r="D388">
            <v>-50.64</v>
          </cell>
          <cell r="E388">
            <v>-13.15</v>
          </cell>
          <cell r="F388">
            <v>-9.82</v>
          </cell>
          <cell r="G388">
            <v>-45.39</v>
          </cell>
          <cell r="H388">
            <v>0.13</v>
          </cell>
          <cell r="I388">
            <v>-1.68</v>
          </cell>
        </row>
        <row r="389">
          <cell r="A389">
            <v>61757</v>
          </cell>
          <cell r="B389" t="str">
            <v>CAPITL</v>
          </cell>
          <cell r="C389">
            <v>-5661.19</v>
          </cell>
          <cell r="D389">
            <v>-2116.16</v>
          </cell>
          <cell r="E389">
            <v>-1360.55</v>
          </cell>
          <cell r="F389">
            <v>-324.02</v>
          </cell>
          <cell r="G389">
            <v>-1857.41</v>
          </cell>
          <cell r="H389">
            <v>-1.34</v>
          </cell>
          <cell r="I389">
            <v>-1.71</v>
          </cell>
        </row>
        <row r="390">
          <cell r="A390">
            <v>61758</v>
          </cell>
          <cell r="B390" t="str">
            <v>HUD VL</v>
          </cell>
          <cell r="C390">
            <v>-9381.15</v>
          </cell>
          <cell r="D390">
            <v>-2761.1</v>
          </cell>
          <cell r="E390">
            <v>-3833.78</v>
          </cell>
          <cell r="F390">
            <v>-1453.25</v>
          </cell>
          <cell r="G390">
            <v>-1372.48</v>
          </cell>
          <cell r="H390">
            <v>50.43</v>
          </cell>
          <cell r="I390">
            <v>-10.97</v>
          </cell>
        </row>
        <row r="391">
          <cell r="A391">
            <v>61759</v>
          </cell>
          <cell r="B391" t="str">
            <v>MILLWD</v>
          </cell>
          <cell r="C391">
            <v>-9491.06</v>
          </cell>
          <cell r="D391">
            <v>-2978.3</v>
          </cell>
          <cell r="E391">
            <v>-3948.84</v>
          </cell>
          <cell r="F391">
            <v>-1474.02</v>
          </cell>
          <cell r="G391">
            <v>-1220.69</v>
          </cell>
          <cell r="H391">
            <v>135.68</v>
          </cell>
          <cell r="I391">
            <v>-4.89</v>
          </cell>
        </row>
        <row r="392">
          <cell r="A392">
            <v>61760</v>
          </cell>
          <cell r="B392" t="str">
            <v>DUNWOD</v>
          </cell>
          <cell r="C392">
            <v>-10642.18</v>
          </cell>
          <cell r="D392">
            <v>-3773.19</v>
          </cell>
          <cell r="E392">
            <v>-4263.01</v>
          </cell>
          <cell r="F392">
            <v>-1587.97</v>
          </cell>
          <cell r="G392">
            <v>-1183.34</v>
          </cell>
          <cell r="H392">
            <v>167.39</v>
          </cell>
          <cell r="I392">
            <v>-2.06</v>
          </cell>
        </row>
        <row r="393">
          <cell r="A393">
            <v>61761</v>
          </cell>
          <cell r="B393" t="str">
            <v>N.Y.C.</v>
          </cell>
          <cell r="C393">
            <v>-20944.37</v>
          </cell>
          <cell r="D393">
            <v>-5249.5</v>
          </cell>
          <cell r="E393">
            <v>-7913.48</v>
          </cell>
          <cell r="F393">
            <v>-4412.93</v>
          </cell>
          <cell r="G393">
            <v>-2651.58</v>
          </cell>
          <cell r="H393">
            <v>-492.95</v>
          </cell>
          <cell r="I393">
            <v>-223.93</v>
          </cell>
        </row>
        <row r="394">
          <cell r="A394">
            <v>61762</v>
          </cell>
          <cell r="B394" t="str">
            <v>LONGIL</v>
          </cell>
          <cell r="C394">
            <v>-28105.03</v>
          </cell>
          <cell r="D394">
            <v>-7137.03</v>
          </cell>
          <cell r="E394">
            <v>-7902.33</v>
          </cell>
          <cell r="F394">
            <v>-5652.22</v>
          </cell>
          <cell r="G394">
            <v>-4222.29</v>
          </cell>
          <cell r="H394">
            <v>-2538.38</v>
          </cell>
          <cell r="I394">
            <v>-652.78</v>
          </cell>
        </row>
        <row r="395">
          <cell r="A395">
            <v>61844</v>
          </cell>
          <cell r="B395" t="str">
            <v>H Q</v>
          </cell>
          <cell r="C395">
            <v>2302.4</v>
          </cell>
          <cell r="D395">
            <v>131.52</v>
          </cell>
          <cell r="E395">
            <v>418.81</v>
          </cell>
          <cell r="F395">
            <v>312.65</v>
          </cell>
          <cell r="G395">
            <v>1217.89</v>
          </cell>
          <cell r="H395">
            <v>59.34</v>
          </cell>
          <cell r="I395">
            <v>162.19</v>
          </cell>
        </row>
        <row r="396">
          <cell r="A396">
            <v>61845</v>
          </cell>
          <cell r="B396" t="str">
            <v>NPX</v>
          </cell>
          <cell r="C396">
            <v>-7270.62</v>
          </cell>
          <cell r="D396">
            <v>-3362.63</v>
          </cell>
          <cell r="E396">
            <v>-2118.15</v>
          </cell>
          <cell r="F396">
            <v>-691.43</v>
          </cell>
          <cell r="G396">
            <v>-1345.96</v>
          </cell>
          <cell r="H396">
            <v>64.47</v>
          </cell>
          <cell r="I396">
            <v>183.08</v>
          </cell>
        </row>
        <row r="397">
          <cell r="A397">
            <v>61846</v>
          </cell>
          <cell r="B397" t="str">
            <v>O H</v>
          </cell>
          <cell r="C397">
            <v>566.38</v>
          </cell>
          <cell r="D397">
            <v>158.31</v>
          </cell>
          <cell r="E397">
            <v>-62.95</v>
          </cell>
          <cell r="F397">
            <v>-52.55</v>
          </cell>
          <cell r="G397">
            <v>266.48</v>
          </cell>
          <cell r="H397">
            <v>66.78</v>
          </cell>
          <cell r="I397">
            <v>190.31</v>
          </cell>
        </row>
        <row r="398">
          <cell r="A398">
            <v>61847</v>
          </cell>
          <cell r="B398" t="str">
            <v>PJM</v>
          </cell>
          <cell r="C398">
            <v>685.68</v>
          </cell>
          <cell r="D398">
            <v>842.16</v>
          </cell>
          <cell r="E398">
            <v>-356.38</v>
          </cell>
          <cell r="F398">
            <v>-115.27</v>
          </cell>
          <cell r="G398">
            <v>-62.84</v>
          </cell>
          <cell r="H398">
            <v>167.76</v>
          </cell>
          <cell r="I398">
            <v>210.25</v>
          </cell>
        </row>
        <row r="399">
          <cell r="A399">
            <v>24190</v>
          </cell>
          <cell r="B399" t="str">
            <v>AIR_PRODUCTS___DRP</v>
          </cell>
        </row>
        <row r="400">
          <cell r="A400">
            <v>24188</v>
          </cell>
          <cell r="B400" t="str">
            <v>ALCOA_RYNLDS___DRP</v>
          </cell>
        </row>
        <row r="401">
          <cell r="A401">
            <v>24182</v>
          </cell>
          <cell r="B401" t="str">
            <v>BLUE_CIRC_CHEM_DRP</v>
          </cell>
        </row>
        <row r="402">
          <cell r="A402">
            <v>24189</v>
          </cell>
          <cell r="B402" t="str">
            <v>BOC_GAS_DRP</v>
          </cell>
        </row>
        <row r="403">
          <cell r="A403">
            <v>24191</v>
          </cell>
          <cell r="B403" t="str">
            <v>BROOKHAVEN___DRP</v>
          </cell>
        </row>
        <row r="404">
          <cell r="A404">
            <v>24200</v>
          </cell>
          <cell r="B404" t="str">
            <v>CALSPAN___DRP</v>
          </cell>
        </row>
        <row r="405">
          <cell r="A405">
            <v>24194</v>
          </cell>
          <cell r="B405" t="str">
            <v>CE_DUNWOOD___DRP</v>
          </cell>
        </row>
        <row r="406">
          <cell r="A406">
            <v>24193</v>
          </cell>
          <cell r="B406" t="str">
            <v>CE_MILLWOOD___DRP</v>
          </cell>
        </row>
        <row r="407">
          <cell r="A407">
            <v>24202</v>
          </cell>
          <cell r="B407" t="str">
            <v>CE_NYC2_DRP</v>
          </cell>
        </row>
        <row r="408">
          <cell r="A408">
            <v>24195</v>
          </cell>
          <cell r="B408" t="str">
            <v>CE_NYC_DRP</v>
          </cell>
        </row>
        <row r="409">
          <cell r="A409">
            <v>24192</v>
          </cell>
          <cell r="B409" t="str">
            <v>CH_MIDHUDSON___DRP</v>
          </cell>
        </row>
        <row r="410">
          <cell r="A410">
            <v>24180</v>
          </cell>
          <cell r="B410" t="str">
            <v>CRUCIBLE_METL_DRP</v>
          </cell>
        </row>
        <row r="411">
          <cell r="A411">
            <v>24184</v>
          </cell>
          <cell r="B411" t="str">
            <v>G.F.CEMENT___DRP</v>
          </cell>
        </row>
        <row r="412">
          <cell r="A412">
            <v>24183</v>
          </cell>
          <cell r="B412" t="str">
            <v>GE_PLASTICS___DRP</v>
          </cell>
        </row>
        <row r="413">
          <cell r="A413">
            <v>24185</v>
          </cell>
          <cell r="B413" t="str">
            <v>MG INDUSTRY___DRP</v>
          </cell>
        </row>
        <row r="414">
          <cell r="A414">
            <v>24187</v>
          </cell>
          <cell r="B414" t="str">
            <v>MOHAWK_PAPER___DRP</v>
          </cell>
        </row>
        <row r="415">
          <cell r="A415">
            <v>24199</v>
          </cell>
          <cell r="B415" t="str">
            <v>NEG CENTRAL___DRP</v>
          </cell>
        </row>
        <row r="416">
          <cell r="A416">
            <v>24198</v>
          </cell>
          <cell r="B416" t="str">
            <v>NEG MILLWOOD___DRP</v>
          </cell>
        </row>
        <row r="417">
          <cell r="A417">
            <v>24181</v>
          </cell>
          <cell r="B417" t="str">
            <v>NM_CENTRAL___DRP</v>
          </cell>
        </row>
        <row r="418">
          <cell r="A418">
            <v>24179</v>
          </cell>
          <cell r="B418" t="str">
            <v>NM_FRONTIER___DRP</v>
          </cell>
        </row>
        <row r="419">
          <cell r="A419">
            <v>24197</v>
          </cell>
          <cell r="B419" t="str">
            <v>NUCOR_STEEL___DRP</v>
          </cell>
        </row>
        <row r="420">
          <cell r="A420">
            <v>24196</v>
          </cell>
          <cell r="B420" t="str">
            <v>RCPI_TRUST___DRP</v>
          </cell>
        </row>
        <row r="421">
          <cell r="A421">
            <v>24186</v>
          </cell>
          <cell r="B421" t="str">
            <v>REVERE_CPPR_DRP</v>
          </cell>
        </row>
        <row r="422">
          <cell r="A422">
            <v>24204</v>
          </cell>
          <cell r="B422" t="str">
            <v>FENNER___WINDPWR</v>
          </cell>
        </row>
        <row r="423">
          <cell r="A423">
            <v>24206</v>
          </cell>
          <cell r="B423" t="str">
            <v>OUTOKUMPU-AB___DRP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P"/>
    </sheetNames>
    <sheetDataSet>
      <sheetData sheetId="0">
        <row r="1">
          <cell r="A1" t="str">
            <v>Column 1</v>
          </cell>
          <cell r="B1" t="str">
            <v>Column 2</v>
          </cell>
          <cell r="C1" t="str">
            <v>Column 3</v>
          </cell>
          <cell r="D1" t="str">
            <v>Column 4</v>
          </cell>
          <cell r="E1" t="str">
            <v>Column 5</v>
          </cell>
          <cell r="F1" t="str">
            <v>Column 6</v>
          </cell>
          <cell r="G1" t="str">
            <v>Column 7</v>
          </cell>
          <cell r="H1" t="str">
            <v>Column 8</v>
          </cell>
          <cell r="I1" t="str">
            <v>Column 9</v>
          </cell>
          <cell r="J1" t="str">
            <v>Column 10</v>
          </cell>
          <cell r="K1" t="str">
            <v>Column 11</v>
          </cell>
          <cell r="L1" t="str">
            <v>Column 12</v>
          </cell>
          <cell r="M1" t="str">
            <v>Column 13</v>
          </cell>
          <cell r="N1" t="str">
            <v>Column 14</v>
          </cell>
          <cell r="O1" t="str">
            <v>Column 15</v>
          </cell>
          <cell r="P1" t="str">
            <v>Column 16</v>
          </cell>
          <cell r="Q1" t="str">
            <v>Column 17</v>
          </cell>
          <cell r="R1" t="str">
            <v>Column 18</v>
          </cell>
          <cell r="S1" t="str">
            <v>Column 19</v>
          </cell>
          <cell r="T1" t="str">
            <v>Column 20</v>
          </cell>
          <cell r="U1" t="str">
            <v>Column 21</v>
          </cell>
          <cell r="V1" t="str">
            <v>Column 22</v>
          </cell>
          <cell r="W1" t="str">
            <v>Column 23</v>
          </cell>
          <cell r="X1" t="str">
            <v>Column 24</v>
          </cell>
          <cell r="Y1" t="str">
            <v>Column 25</v>
          </cell>
          <cell r="Z1" t="str">
            <v>Column 26</v>
          </cell>
          <cell r="AA1" t="str">
            <v>Column 27</v>
          </cell>
          <cell r="AB1" t="str">
            <v>Column 28</v>
          </cell>
          <cell r="AC1" t="str">
            <v>Column 29</v>
          </cell>
          <cell r="AD1" t="str">
            <v>Column 30</v>
          </cell>
          <cell r="AE1" t="str">
            <v>Column 31</v>
          </cell>
          <cell r="AF1" t="str">
            <v>Column 32</v>
          </cell>
          <cell r="AG1" t="str">
            <v>Column 33</v>
          </cell>
          <cell r="AH1" t="str">
            <v>Column 34</v>
          </cell>
          <cell r="AI1" t="str">
            <v>Column 35</v>
          </cell>
          <cell r="AJ1" t="str">
            <v>Column 36</v>
          </cell>
          <cell r="AK1" t="str">
            <v>Column 37</v>
          </cell>
          <cell r="AL1" t="str">
            <v>Column 38</v>
          </cell>
          <cell r="AM1" t="str">
            <v>Column 39</v>
          </cell>
          <cell r="AN1" t="str">
            <v>Column 40</v>
          </cell>
          <cell r="AO1" t="str">
            <v>Column 41</v>
          </cell>
          <cell r="AP1" t="str">
            <v>Column 42</v>
          </cell>
          <cell r="AQ1" t="str">
            <v>Column 43</v>
          </cell>
          <cell r="AR1" t="str">
            <v>Column 44</v>
          </cell>
          <cell r="AS1" t="str">
            <v>Column 45</v>
          </cell>
          <cell r="AT1" t="str">
            <v>Column 46</v>
          </cell>
          <cell r="AU1" t="str">
            <v>Column 47</v>
          </cell>
          <cell r="AV1" t="str">
            <v>Column 48</v>
          </cell>
          <cell r="AW1" t="str">
            <v>Column 49</v>
          </cell>
          <cell r="AX1" t="str">
            <v>Column 50</v>
          </cell>
          <cell r="AY1" t="str">
            <v>Column 51</v>
          </cell>
          <cell r="AZ1" t="str">
            <v>Column 52</v>
          </cell>
          <cell r="BA1" t="str">
            <v>Column 53</v>
          </cell>
          <cell r="BB1" t="str">
            <v>Column 54</v>
          </cell>
          <cell r="BC1" t="str">
            <v>Column 55</v>
          </cell>
          <cell r="BD1" t="str">
            <v>Column 56</v>
          </cell>
          <cell r="BE1" t="str">
            <v>Column 57</v>
          </cell>
        </row>
        <row r="2">
          <cell r="A2" t="str">
            <v>PTID</v>
          </cell>
          <cell r="B2" t="str">
            <v>BUS</v>
          </cell>
          <cell r="C2" t="str">
            <v>ZONE</v>
          </cell>
          <cell r="D2" t="str">
            <v>Apr00-6MR1</v>
          </cell>
          <cell r="E2" t="str">
            <v>Apr00-6MR2</v>
          </cell>
          <cell r="F2" t="str">
            <v>Apr00-6MR3</v>
          </cell>
          <cell r="G2" t="str">
            <v>Apr00-6MR4</v>
          </cell>
          <cell r="H2" t="str">
            <v>Apr00-6MR5</v>
          </cell>
          <cell r="I2" t="str">
            <v>Avg-Sum00-6M</v>
          </cell>
          <cell r="J2" t="str">
            <v>Oct00-6MR1</v>
          </cell>
          <cell r="K2" t="str">
            <v>Oct00-6MR2</v>
          </cell>
          <cell r="L2" t="str">
            <v>Oct00-6MR3</v>
          </cell>
          <cell r="M2" t="str">
            <v>Avg-Win00-6M</v>
          </cell>
          <cell r="N2" t="str">
            <v>Jun00-MR</v>
          </cell>
          <cell r="O2" t="str">
            <v>Jul00-MR</v>
          </cell>
          <cell r="P2" t="str">
            <v>Aug00-MR</v>
          </cell>
          <cell r="Q2" t="str">
            <v>Sep00-MR</v>
          </cell>
          <cell r="R2" t="str">
            <v>Oct00-MR</v>
          </cell>
          <cell r="S2" t="str">
            <v>Avg-Sum00-Recon</v>
          </cell>
          <cell r="T2" t="str">
            <v>Dec00-MR</v>
          </cell>
          <cell r="U2" t="str">
            <v>Jan01-MR</v>
          </cell>
          <cell r="V2" t="str">
            <v>Feb01-MR</v>
          </cell>
          <cell r="W2" t="str">
            <v>Mar01-MR</v>
          </cell>
          <cell r="X2" t="str">
            <v>Apr01-MR</v>
          </cell>
          <cell r="Y2" t="str">
            <v>Avg-Win00-Recon</v>
          </cell>
          <cell r="Z2" t="str">
            <v>Sep00-5YR1</v>
          </cell>
          <cell r="AA2" t="str">
            <v>Sep00-5YR2</v>
          </cell>
          <cell r="AB2" t="str">
            <v>Sep00-5YR3</v>
          </cell>
          <cell r="AC2" t="str">
            <v>Sep00-5YR4</v>
          </cell>
          <cell r="AD2" t="str">
            <v>Avg-Sep00-5Y</v>
          </cell>
          <cell r="AE2" t="str">
            <v>Mar00-2YR1</v>
          </cell>
          <cell r="AF2" t="str">
            <v>Mar00-2YR2</v>
          </cell>
          <cell r="AG2" t="str">
            <v>Mar00-2YR3</v>
          </cell>
          <cell r="AH2" t="str">
            <v>Mar00-2YR4</v>
          </cell>
          <cell r="AI2" t="str">
            <v>Mar00-2YR5</v>
          </cell>
          <cell r="AJ2" t="str">
            <v>Avg-Mar00-2Y</v>
          </cell>
          <cell r="AK2" t="str">
            <v>Oct00-2YR1</v>
          </cell>
          <cell r="AL2" t="str">
            <v>Oct00-2YR2</v>
          </cell>
          <cell r="AM2" t="str">
            <v>Oct00-2YR3</v>
          </cell>
          <cell r="AN2" t="str">
            <v>Avg-Oct00-2Y</v>
          </cell>
          <cell r="AO2" t="str">
            <v>Mar01-6MR1</v>
          </cell>
          <cell r="AP2" t="str">
            <v>Mar01-6MR2</v>
          </cell>
          <cell r="AQ2" t="str">
            <v>Mar01-6MR3</v>
          </cell>
          <cell r="AR2" t="str">
            <v>Mar01-6MR4</v>
          </cell>
          <cell r="AS2" t="str">
            <v>Mar01-6MR5</v>
          </cell>
          <cell r="AT2" t="str">
            <v>Avg-Sum01-6M</v>
          </cell>
          <cell r="AU2" t="str">
            <v>May01-Apr02</v>
          </cell>
          <cell r="AV2" t="str">
            <v>May01-Apr03</v>
          </cell>
          <cell r="AW2" t="str">
            <v>May01-MR</v>
          </cell>
          <cell r="AX2" t="str">
            <v>Jun01-MR</v>
          </cell>
          <cell r="AY2" t="str">
            <v>Jul01-MR</v>
          </cell>
          <cell r="AZ2" t="str">
            <v>Aug01-MR</v>
          </cell>
          <cell r="BA2" t="str">
            <v>Sep01-MR</v>
          </cell>
          <cell r="BB2" t="str">
            <v>Oct01-MR</v>
          </cell>
          <cell r="BC2" t="str">
            <v>Avg-Sum01-Recon</v>
          </cell>
          <cell r="BD2" t="str">
            <v>Nov01-Oct02</v>
          </cell>
          <cell r="BE2" t="str">
            <v>Nov01-Oct03</v>
          </cell>
        </row>
        <row r="3">
          <cell r="A3">
            <v>23512</v>
          </cell>
          <cell r="B3" t="str">
            <v>ARTHUR_KILL_2</v>
          </cell>
          <cell r="C3" t="str">
            <v>N.Y.C.</v>
          </cell>
          <cell r="D3">
            <v>61745.19</v>
          </cell>
          <cell r="E3">
            <v>54794.52</v>
          </cell>
          <cell r="F3">
            <v>61254.85</v>
          </cell>
          <cell r="G3">
            <v>49097.38</v>
          </cell>
          <cell r="H3">
            <v>44509.83</v>
          </cell>
          <cell r="I3">
            <v>54280.354</v>
          </cell>
          <cell r="J3">
            <v>39932.7</v>
          </cell>
          <cell r="K3">
            <v>34626</v>
          </cell>
          <cell r="L3">
            <v>38015.87</v>
          </cell>
          <cell r="M3">
            <v>37524.8566666667</v>
          </cell>
          <cell r="N3">
            <v>4628.08</v>
          </cell>
          <cell r="O3">
            <v>11039.93</v>
          </cell>
          <cell r="P3">
            <v>11208.94</v>
          </cell>
          <cell r="Q3">
            <v>21732.44</v>
          </cell>
          <cell r="R3">
            <v>11175.39</v>
          </cell>
          <cell r="S3">
            <v>71741.736</v>
          </cell>
          <cell r="T3">
            <v>6380.36</v>
          </cell>
          <cell r="U3">
            <v>10882.84</v>
          </cell>
          <cell r="V3">
            <v>8478.04</v>
          </cell>
          <cell r="W3">
            <v>4577.9</v>
          </cell>
          <cell r="X3">
            <v>4362.43</v>
          </cell>
          <cell r="Y3">
            <v>41617.884</v>
          </cell>
          <cell r="Z3">
            <v>182985.39</v>
          </cell>
          <cell r="AA3">
            <v>166609.67</v>
          </cell>
          <cell r="AB3">
            <v>217374.7</v>
          </cell>
          <cell r="AC3">
            <v>301897.57</v>
          </cell>
          <cell r="AD3">
            <v>217216.8325</v>
          </cell>
          <cell r="AE3">
            <v>120545.8</v>
          </cell>
          <cell r="AF3">
            <v>118654.53</v>
          </cell>
          <cell r="AG3">
            <v>124203.51</v>
          </cell>
          <cell r="AH3">
            <v>108440.42</v>
          </cell>
          <cell r="AI3">
            <v>123257.22</v>
          </cell>
          <cell r="AJ3">
            <v>119020.296</v>
          </cell>
          <cell r="AK3">
            <v>218896.98</v>
          </cell>
          <cell r="AL3">
            <v>200105.08</v>
          </cell>
          <cell r="AM3">
            <v>214027.61</v>
          </cell>
          <cell r="AN3">
            <v>211009.89</v>
          </cell>
          <cell r="AO3">
            <v>70767.22</v>
          </cell>
          <cell r="AP3">
            <v>67644.64</v>
          </cell>
          <cell r="AQ3">
            <v>69575.55</v>
          </cell>
          <cell r="AR3">
            <v>70883.51</v>
          </cell>
          <cell r="AS3">
            <v>68347.89</v>
          </cell>
          <cell r="AT3">
            <v>69443.762</v>
          </cell>
          <cell r="AU3">
            <v>100362.11</v>
          </cell>
          <cell r="AV3">
            <v>182214.11</v>
          </cell>
          <cell r="AW3">
            <v>16980.99</v>
          </cell>
          <cell r="AX3">
            <v>19111.29</v>
          </cell>
          <cell r="AY3">
            <v>19344.16</v>
          </cell>
          <cell r="AZ3">
            <v>14463.74</v>
          </cell>
          <cell r="BA3">
            <v>5964.61</v>
          </cell>
        </row>
        <row r="3">
          <cell r="BC3">
            <v>91037.748</v>
          </cell>
          <cell r="BD3">
            <v>80772.1</v>
          </cell>
          <cell r="BE3">
            <v>152024.38</v>
          </cell>
        </row>
        <row r="4">
          <cell r="A4">
            <v>23513</v>
          </cell>
          <cell r="B4" t="str">
            <v>ARTHUR_KILL_3</v>
          </cell>
          <cell r="C4" t="str">
            <v>N.Y.C.</v>
          </cell>
          <cell r="D4">
            <v>51853.42</v>
          </cell>
          <cell r="E4">
            <v>43504.54</v>
          </cell>
          <cell r="F4">
            <v>50926.92</v>
          </cell>
          <cell r="G4">
            <v>34107.4</v>
          </cell>
          <cell r="H4">
            <v>32862.73</v>
          </cell>
          <cell r="I4">
            <v>42651.002</v>
          </cell>
          <cell r="J4">
            <v>36843.07</v>
          </cell>
          <cell r="K4">
            <v>20871.15</v>
          </cell>
          <cell r="L4">
            <v>29100.86</v>
          </cell>
          <cell r="M4">
            <v>28938.36</v>
          </cell>
          <cell r="N4">
            <v>4573.05</v>
          </cell>
          <cell r="O4">
            <v>8185.81</v>
          </cell>
          <cell r="P4">
            <v>8187.97</v>
          </cell>
          <cell r="Q4">
            <v>20718.14</v>
          </cell>
          <cell r="R4">
            <v>10020.18</v>
          </cell>
          <cell r="S4">
            <v>62022.18</v>
          </cell>
          <cell r="T4">
            <v>5956.4</v>
          </cell>
          <cell r="U4">
            <v>8282.84</v>
          </cell>
          <cell r="V4">
            <v>5490.29</v>
          </cell>
          <cell r="W4">
            <v>3069.43</v>
          </cell>
          <cell r="X4">
            <v>3198.54</v>
          </cell>
          <cell r="Y4">
            <v>31197</v>
          </cell>
          <cell r="Z4">
            <v>149207.56</v>
          </cell>
          <cell r="AA4">
            <v>129933.81</v>
          </cell>
          <cell r="AB4">
            <v>175118.9</v>
          </cell>
          <cell r="AC4">
            <v>216795.33</v>
          </cell>
          <cell r="AD4">
            <v>167763.9</v>
          </cell>
          <cell r="AE4">
            <v>111950.31</v>
          </cell>
          <cell r="AF4">
            <v>108558.61</v>
          </cell>
          <cell r="AG4">
            <v>112659.87</v>
          </cell>
          <cell r="AH4">
            <v>91657.51</v>
          </cell>
          <cell r="AI4">
            <v>93000.68</v>
          </cell>
          <cell r="AJ4">
            <v>103565.396</v>
          </cell>
          <cell r="AK4">
            <v>188799.23</v>
          </cell>
          <cell r="AL4">
            <v>140162.16</v>
          </cell>
          <cell r="AM4">
            <v>154605.35</v>
          </cell>
          <cell r="AN4">
            <v>161188.913333333</v>
          </cell>
          <cell r="AO4">
            <v>53759.16</v>
          </cell>
          <cell r="AP4">
            <v>52431.53</v>
          </cell>
          <cell r="AQ4">
            <v>52202.06</v>
          </cell>
          <cell r="AR4">
            <v>50991.12</v>
          </cell>
          <cell r="AS4">
            <v>54225.27</v>
          </cell>
          <cell r="AT4">
            <v>52721.828</v>
          </cell>
          <cell r="AU4">
            <v>78792.34</v>
          </cell>
          <cell r="AV4">
            <v>130064.73</v>
          </cell>
          <cell r="AW4">
            <v>8908.2</v>
          </cell>
          <cell r="AX4">
            <v>11661.73</v>
          </cell>
          <cell r="AY4">
            <v>13131.83</v>
          </cell>
          <cell r="AZ4">
            <v>6903.88</v>
          </cell>
          <cell r="BA4">
            <v>3387.36</v>
          </cell>
        </row>
        <row r="4">
          <cell r="BC4">
            <v>52791.6</v>
          </cell>
          <cell r="BD4">
            <v>54955.5</v>
          </cell>
          <cell r="BE4">
            <v>112985.76</v>
          </cell>
        </row>
        <row r="5">
          <cell r="A5">
            <v>23514</v>
          </cell>
          <cell r="B5" t="str">
            <v>ALLEGHENY___COGEN</v>
          </cell>
          <cell r="C5" t="str">
            <v>GENESE</v>
          </cell>
          <cell r="D5">
            <v>7913.69</v>
          </cell>
          <cell r="E5">
            <v>3002.27</v>
          </cell>
          <cell r="F5">
            <v>8709.72</v>
          </cell>
          <cell r="G5">
            <v>2282.01</v>
          </cell>
          <cell r="H5">
            <v>2048.42</v>
          </cell>
          <cell r="I5">
            <v>4791.222</v>
          </cell>
          <cell r="J5">
            <v>1846.58</v>
          </cell>
          <cell r="K5">
            <v>-231.31</v>
          </cell>
          <cell r="L5">
            <v>-1849.92</v>
          </cell>
          <cell r="M5">
            <v>-78.2166666666667</v>
          </cell>
          <cell r="N5">
            <v>1191.48</v>
          </cell>
          <cell r="O5">
            <v>1029.49</v>
          </cell>
          <cell r="P5">
            <v>2211.62</v>
          </cell>
          <cell r="Q5">
            <v>2730.05</v>
          </cell>
          <cell r="R5">
            <v>924.07</v>
          </cell>
          <cell r="S5">
            <v>9704.052</v>
          </cell>
          <cell r="T5">
            <v>-137.08</v>
          </cell>
          <cell r="U5">
            <v>301.14</v>
          </cell>
          <cell r="V5">
            <v>436.89</v>
          </cell>
          <cell r="W5">
            <v>150.69</v>
          </cell>
          <cell r="X5">
            <v>236.08</v>
          </cell>
          <cell r="Y5">
            <v>1185.264</v>
          </cell>
          <cell r="Z5">
            <v>22132.35</v>
          </cell>
          <cell r="AA5">
            <v>17981.67</v>
          </cell>
          <cell r="AB5">
            <v>23749.08</v>
          </cell>
          <cell r="AC5">
            <v>31183.54</v>
          </cell>
          <cell r="AD5">
            <v>23761.66</v>
          </cell>
          <cell r="AE5">
            <v>7421.04</v>
          </cell>
          <cell r="AF5">
            <v>4930.77</v>
          </cell>
          <cell r="AG5">
            <v>3913.61</v>
          </cell>
          <cell r="AH5">
            <v>3857.65</v>
          </cell>
          <cell r="AI5">
            <v>4976.42</v>
          </cell>
          <cell r="AJ5">
            <v>5019.898</v>
          </cell>
          <cell r="AK5">
            <v>22433.9</v>
          </cell>
          <cell r="AL5">
            <v>12606.07</v>
          </cell>
          <cell r="AM5">
            <v>21884.22</v>
          </cell>
          <cell r="AN5">
            <v>18974.73</v>
          </cell>
          <cell r="AO5">
            <v>5168.7</v>
          </cell>
          <cell r="AP5">
            <v>4638.56</v>
          </cell>
          <cell r="AQ5">
            <v>4675.78</v>
          </cell>
          <cell r="AR5">
            <v>4772.73</v>
          </cell>
          <cell r="AS5">
            <v>4621.25</v>
          </cell>
          <cell r="AT5">
            <v>4775.404</v>
          </cell>
          <cell r="AU5">
            <v>6341.36</v>
          </cell>
          <cell r="AV5">
            <v>12186.12</v>
          </cell>
          <cell r="AW5">
            <v>958.53</v>
          </cell>
          <cell r="AX5">
            <v>1006.8</v>
          </cell>
          <cell r="AY5">
            <v>1063.58</v>
          </cell>
          <cell r="AZ5">
            <v>364.36</v>
          </cell>
          <cell r="BA5">
            <v>-173.4</v>
          </cell>
        </row>
        <row r="5">
          <cell r="BC5">
            <v>3863.844</v>
          </cell>
          <cell r="BD5">
            <v>3523.94</v>
          </cell>
          <cell r="BE5">
            <v>7621.63</v>
          </cell>
        </row>
        <row r="6">
          <cell r="A6">
            <v>23515</v>
          </cell>
          <cell r="B6" t="str">
            <v>BROOKLYN_NAVY_YARD</v>
          </cell>
          <cell r="C6" t="str">
            <v>N.Y.C.</v>
          </cell>
          <cell r="D6">
            <v>50750.93</v>
          </cell>
          <cell r="E6">
            <v>43600.84</v>
          </cell>
          <cell r="F6">
            <v>45961.48</v>
          </cell>
          <cell r="G6">
            <v>36436.48</v>
          </cell>
          <cell r="H6">
            <v>33413.8</v>
          </cell>
          <cell r="I6">
            <v>42032.706</v>
          </cell>
          <cell r="J6">
            <v>37331.23</v>
          </cell>
          <cell r="K6">
            <v>27719.18</v>
          </cell>
          <cell r="L6">
            <v>29449.32</v>
          </cell>
          <cell r="M6">
            <v>31499.91</v>
          </cell>
          <cell r="N6">
            <v>4636.15</v>
          </cell>
          <cell r="O6">
            <v>5634.76</v>
          </cell>
          <cell r="P6">
            <v>9755.62</v>
          </cell>
          <cell r="Q6">
            <v>21348.4</v>
          </cell>
          <cell r="R6">
            <v>10175.83</v>
          </cell>
          <cell r="S6">
            <v>61860.912</v>
          </cell>
          <cell r="T6">
            <v>4826.54</v>
          </cell>
          <cell r="U6">
            <v>8288.47</v>
          </cell>
          <cell r="V6">
            <v>5558.48</v>
          </cell>
          <cell r="W6">
            <v>2869.5</v>
          </cell>
          <cell r="X6">
            <v>2810.8</v>
          </cell>
          <cell r="Y6">
            <v>29224.548</v>
          </cell>
          <cell r="Z6">
            <v>158263.44</v>
          </cell>
          <cell r="AA6">
            <v>136243.62</v>
          </cell>
          <cell r="AB6">
            <v>181966.19</v>
          </cell>
          <cell r="AC6">
            <v>223984.98</v>
          </cell>
          <cell r="AD6">
            <v>175114.5575</v>
          </cell>
          <cell r="AE6">
            <v>110449.69</v>
          </cell>
          <cell r="AF6">
            <v>106198.49</v>
          </cell>
          <cell r="AG6">
            <v>109879.76</v>
          </cell>
          <cell r="AH6">
            <v>89304.31</v>
          </cell>
          <cell r="AI6">
            <v>92466.94</v>
          </cell>
          <cell r="AJ6">
            <v>101659.838</v>
          </cell>
          <cell r="AK6">
            <v>192669.26</v>
          </cell>
          <cell r="AL6">
            <v>144472.29</v>
          </cell>
          <cell r="AM6">
            <v>162398.52</v>
          </cell>
          <cell r="AN6">
            <v>166513.356666667</v>
          </cell>
          <cell r="AO6">
            <v>54841.04</v>
          </cell>
          <cell r="AP6">
            <v>53395.65</v>
          </cell>
          <cell r="AQ6">
            <v>52821</v>
          </cell>
          <cell r="AR6">
            <v>51931.65</v>
          </cell>
          <cell r="AS6">
            <v>54893.82</v>
          </cell>
          <cell r="AT6">
            <v>53576.632</v>
          </cell>
          <cell r="AU6">
            <v>80960.58</v>
          </cell>
          <cell r="AV6">
            <v>132097.86</v>
          </cell>
          <cell r="AW6">
            <v>9013.99</v>
          </cell>
          <cell r="AX6">
            <v>11877.72</v>
          </cell>
          <cell r="AY6">
            <v>13283.61</v>
          </cell>
          <cell r="AZ6">
            <v>7039.95</v>
          </cell>
          <cell r="BA6">
            <v>3651.92</v>
          </cell>
        </row>
        <row r="6">
          <cell r="BC6">
            <v>53840.628</v>
          </cell>
          <cell r="BD6">
            <v>56622.18</v>
          </cell>
          <cell r="BE6">
            <v>116601.74</v>
          </cell>
        </row>
        <row r="7">
          <cell r="A7">
            <v>23516</v>
          </cell>
          <cell r="B7" t="str">
            <v>ASTORIA___3</v>
          </cell>
          <cell r="C7" t="str">
            <v>N.Y.C.</v>
          </cell>
          <cell r="D7">
            <v>58324.82</v>
          </cell>
          <cell r="E7">
            <v>64890.75</v>
          </cell>
          <cell r="F7">
            <v>74000.11</v>
          </cell>
          <cell r="G7">
            <v>50224.47</v>
          </cell>
          <cell r="H7">
            <v>45959.65</v>
          </cell>
          <cell r="I7">
            <v>58679.96</v>
          </cell>
          <cell r="J7">
            <v>39889.26</v>
          </cell>
          <cell r="K7">
            <v>34599.77</v>
          </cell>
          <cell r="L7">
            <v>38003.54</v>
          </cell>
          <cell r="M7">
            <v>37497.5233333333</v>
          </cell>
          <cell r="N7">
            <v>4689.38</v>
          </cell>
          <cell r="O7">
            <v>11831.95</v>
          </cell>
          <cell r="P7">
            <v>10834.66</v>
          </cell>
          <cell r="Q7">
            <v>21641.79</v>
          </cell>
          <cell r="R7">
            <v>11734.32</v>
          </cell>
          <cell r="S7">
            <v>72878.52</v>
          </cell>
          <cell r="T7">
            <v>6371.02</v>
          </cell>
          <cell r="U7">
            <v>10847.95</v>
          </cell>
          <cell r="V7">
            <v>8441.98</v>
          </cell>
          <cell r="W7">
            <v>4577.9</v>
          </cell>
          <cell r="X7">
            <v>4332.51</v>
          </cell>
          <cell r="Y7">
            <v>41485.632</v>
          </cell>
          <cell r="Z7">
            <v>183007.3</v>
          </cell>
          <cell r="AA7">
            <v>166433.88</v>
          </cell>
          <cell r="AB7">
            <v>217077.04</v>
          </cell>
          <cell r="AC7">
            <v>302114.57</v>
          </cell>
          <cell r="AD7">
            <v>217158.1975</v>
          </cell>
          <cell r="AE7">
            <v>121177.89</v>
          </cell>
          <cell r="AF7">
            <v>120929.13</v>
          </cell>
          <cell r="AG7">
            <v>134939.33</v>
          </cell>
          <cell r="AH7">
            <v>116937.99</v>
          </cell>
          <cell r="AI7">
            <v>91439.41</v>
          </cell>
          <cell r="AJ7">
            <v>117084.75</v>
          </cell>
          <cell r="AK7">
            <v>218896.98</v>
          </cell>
          <cell r="AL7">
            <v>200168.09</v>
          </cell>
          <cell r="AM7">
            <v>213951.72</v>
          </cell>
          <cell r="AN7">
            <v>211005.596666667</v>
          </cell>
          <cell r="AO7">
            <v>70842.59</v>
          </cell>
          <cell r="AP7">
            <v>67395.64</v>
          </cell>
          <cell r="AQ7">
            <v>69606.43</v>
          </cell>
          <cell r="AR7">
            <v>70728.01</v>
          </cell>
          <cell r="AS7">
            <v>68468.25</v>
          </cell>
          <cell r="AT7">
            <v>69408.184</v>
          </cell>
          <cell r="AU7">
            <v>101090.11</v>
          </cell>
          <cell r="AV7">
            <v>181983.77</v>
          </cell>
          <cell r="AW7">
            <v>17017.42</v>
          </cell>
          <cell r="AX7">
            <v>19134.34</v>
          </cell>
          <cell r="AY7">
            <v>19366.07</v>
          </cell>
          <cell r="AZ7">
            <v>14480.56</v>
          </cell>
          <cell r="BA7">
            <v>6015.52</v>
          </cell>
        </row>
        <row r="7">
          <cell r="BC7">
            <v>91216.692</v>
          </cell>
          <cell r="BD7">
            <v>80815.1</v>
          </cell>
          <cell r="BE7">
            <v>152281.65</v>
          </cell>
        </row>
        <row r="8">
          <cell r="A8">
            <v>23517</v>
          </cell>
          <cell r="B8" t="str">
            <v>ASTORIA___4</v>
          </cell>
          <cell r="C8" t="str">
            <v>N.Y.C.</v>
          </cell>
          <cell r="D8">
            <v>66552.72</v>
          </cell>
          <cell r="E8">
            <v>52659.26</v>
          </cell>
          <cell r="F8">
            <v>71070.35</v>
          </cell>
          <cell r="G8">
            <v>49168.67</v>
          </cell>
          <cell r="H8">
            <v>45962.95</v>
          </cell>
          <cell r="I8">
            <v>57082.79</v>
          </cell>
          <cell r="J8">
            <v>40036.22</v>
          </cell>
          <cell r="K8">
            <v>34782.88</v>
          </cell>
          <cell r="L8">
            <v>37997.94</v>
          </cell>
          <cell r="M8">
            <v>37605.68</v>
          </cell>
          <cell r="N8">
            <v>4689.38</v>
          </cell>
          <cell r="O8">
            <v>11829.86</v>
          </cell>
          <cell r="P8">
            <v>10830.49</v>
          </cell>
          <cell r="Q8">
            <v>21576.38</v>
          </cell>
          <cell r="R8">
            <v>12214.93</v>
          </cell>
          <cell r="S8">
            <v>73369.248</v>
          </cell>
          <cell r="T8">
            <v>6308.26</v>
          </cell>
          <cell r="U8">
            <v>10689.49</v>
          </cell>
          <cell r="V8">
            <v>8347.43</v>
          </cell>
          <cell r="W8">
            <v>4524.47</v>
          </cell>
          <cell r="X8">
            <v>4319.79</v>
          </cell>
          <cell r="Y8">
            <v>41027.328</v>
          </cell>
          <cell r="Z8">
            <v>183054.95</v>
          </cell>
          <cell r="AA8">
            <v>166686.68</v>
          </cell>
          <cell r="AB8">
            <v>216980</v>
          </cell>
          <cell r="AC8">
            <v>302050.15</v>
          </cell>
          <cell r="AD8">
            <v>217192.945</v>
          </cell>
          <cell r="AE8">
            <v>155203.64</v>
          </cell>
          <cell r="AF8">
            <v>120891.22</v>
          </cell>
          <cell r="AG8">
            <v>116960.44</v>
          </cell>
          <cell r="AH8">
            <v>107746.36</v>
          </cell>
          <cell r="AI8">
            <v>125657.41</v>
          </cell>
          <cell r="AJ8">
            <v>125291.814</v>
          </cell>
          <cell r="AK8">
            <v>219396.98</v>
          </cell>
          <cell r="AL8">
            <v>200098.5</v>
          </cell>
          <cell r="AM8">
            <v>214027.61</v>
          </cell>
          <cell r="AN8">
            <v>211174.363333333</v>
          </cell>
          <cell r="AO8">
            <v>70446.16</v>
          </cell>
          <cell r="AP8">
            <v>68314.73</v>
          </cell>
          <cell r="AQ8">
            <v>69588.85</v>
          </cell>
          <cell r="AR8">
            <v>70772.6</v>
          </cell>
          <cell r="AS8">
            <v>68314.04</v>
          </cell>
          <cell r="AT8">
            <v>69487.276</v>
          </cell>
          <cell r="AU8">
            <v>100720.77</v>
          </cell>
          <cell r="AV8">
            <v>181973.63</v>
          </cell>
          <cell r="AW8">
            <v>16981.38</v>
          </cell>
          <cell r="AX8">
            <v>19092.04</v>
          </cell>
          <cell r="AY8">
            <v>19329.27</v>
          </cell>
          <cell r="AZ8">
            <v>14471.04</v>
          </cell>
          <cell r="BA8">
            <v>5995.76</v>
          </cell>
        </row>
        <row r="8">
          <cell r="BC8">
            <v>91043.388</v>
          </cell>
          <cell r="BD8">
            <v>80657.62</v>
          </cell>
          <cell r="BE8">
            <v>151972.44</v>
          </cell>
        </row>
        <row r="9">
          <cell r="A9">
            <v>23518</v>
          </cell>
          <cell r="B9" t="str">
            <v>ASTORIA___5</v>
          </cell>
          <cell r="C9" t="str">
            <v>N.Y.C.</v>
          </cell>
          <cell r="D9">
            <v>58317.7</v>
          </cell>
          <cell r="E9">
            <v>64836.5</v>
          </cell>
          <cell r="F9">
            <v>73961.46</v>
          </cell>
          <cell r="G9">
            <v>50208.46</v>
          </cell>
          <cell r="H9">
            <v>45947.19</v>
          </cell>
          <cell r="I9">
            <v>58654.262</v>
          </cell>
          <cell r="J9">
            <v>39844.36</v>
          </cell>
          <cell r="K9">
            <v>34565.35</v>
          </cell>
          <cell r="L9">
            <v>37970.14</v>
          </cell>
          <cell r="M9">
            <v>37459.95</v>
          </cell>
          <cell r="N9">
            <v>4687.48</v>
          </cell>
          <cell r="O9">
            <v>11826.37</v>
          </cell>
          <cell r="P9">
            <v>10830.64</v>
          </cell>
          <cell r="Q9">
            <v>21632.22</v>
          </cell>
          <cell r="R9">
            <v>11729</v>
          </cell>
          <cell r="S9">
            <v>72846.852</v>
          </cell>
          <cell r="T9">
            <v>6365.48</v>
          </cell>
          <cell r="U9">
            <v>10833.8</v>
          </cell>
          <cell r="V9">
            <v>8434.54</v>
          </cell>
          <cell r="W9">
            <v>4574.05</v>
          </cell>
          <cell r="X9">
            <v>4329.13</v>
          </cell>
          <cell r="Y9">
            <v>41444.4</v>
          </cell>
          <cell r="Z9">
            <v>182985.39</v>
          </cell>
          <cell r="AA9">
            <v>166413.66</v>
          </cell>
          <cell r="AB9">
            <v>217011.78</v>
          </cell>
          <cell r="AC9">
            <v>302077.5</v>
          </cell>
          <cell r="AD9">
            <v>217122.0825</v>
          </cell>
          <cell r="AE9">
            <v>121121.33</v>
          </cell>
          <cell r="AF9">
            <v>120903</v>
          </cell>
          <cell r="AG9">
            <v>134910.16</v>
          </cell>
          <cell r="AH9">
            <v>116902.15</v>
          </cell>
          <cell r="AI9">
            <v>91385.76</v>
          </cell>
          <cell r="AJ9">
            <v>117044.48</v>
          </cell>
          <cell r="AK9">
            <v>219096.86</v>
          </cell>
          <cell r="AL9">
            <v>199978.41</v>
          </cell>
          <cell r="AM9">
            <v>213518.62</v>
          </cell>
          <cell r="AN9">
            <v>210864.63</v>
          </cell>
          <cell r="AO9">
            <v>70678.9</v>
          </cell>
          <cell r="AP9">
            <v>67346.53</v>
          </cell>
          <cell r="AQ9">
            <v>69437.06</v>
          </cell>
          <cell r="AR9">
            <v>70533.51</v>
          </cell>
          <cell r="AS9">
            <v>68300.73</v>
          </cell>
          <cell r="AT9">
            <v>69259.346</v>
          </cell>
          <cell r="AU9">
            <v>100824.41</v>
          </cell>
          <cell r="AV9">
            <v>181486.46</v>
          </cell>
          <cell r="AW9">
            <v>16976.03</v>
          </cell>
          <cell r="AX9">
            <v>19087.03</v>
          </cell>
          <cell r="AY9">
            <v>19318.62</v>
          </cell>
          <cell r="AZ9">
            <v>14443.69</v>
          </cell>
          <cell r="BA9">
            <v>6000.63</v>
          </cell>
        </row>
        <row r="9">
          <cell r="BC9">
            <v>90991.2</v>
          </cell>
          <cell r="BD9">
            <v>80608.13</v>
          </cell>
          <cell r="BE9">
            <v>151902.06</v>
          </cell>
        </row>
        <row r="10">
          <cell r="A10">
            <v>23519</v>
          </cell>
          <cell r="B10" t="str">
            <v>POLETTI____</v>
          </cell>
          <cell r="C10" t="str">
            <v>N.Y.C.</v>
          </cell>
          <cell r="D10">
            <v>50315.57</v>
          </cell>
          <cell r="E10">
            <v>42403.54</v>
          </cell>
          <cell r="F10">
            <v>49916.62</v>
          </cell>
          <cell r="G10">
            <v>33977.39</v>
          </cell>
          <cell r="H10">
            <v>32149.27</v>
          </cell>
          <cell r="I10">
            <v>41752.478</v>
          </cell>
          <cell r="J10">
            <v>37131.24</v>
          </cell>
          <cell r="K10">
            <v>27613.33</v>
          </cell>
          <cell r="L10">
            <v>29419.33</v>
          </cell>
          <cell r="M10">
            <v>31387.9666666667</v>
          </cell>
          <cell r="N10">
            <v>4615.77</v>
          </cell>
          <cell r="O10">
            <v>8339.29</v>
          </cell>
          <cell r="P10">
            <v>8928.49</v>
          </cell>
          <cell r="Q10">
            <v>21179.28</v>
          </cell>
          <cell r="R10">
            <v>10134.01</v>
          </cell>
          <cell r="S10">
            <v>63836.208</v>
          </cell>
          <cell r="T10">
            <v>4605.73</v>
          </cell>
          <cell r="U10">
            <v>8159.72</v>
          </cell>
          <cell r="V10">
            <v>5645.22</v>
          </cell>
          <cell r="W10">
            <v>2682</v>
          </cell>
          <cell r="X10">
            <v>2694.35</v>
          </cell>
          <cell r="Y10">
            <v>28544.424</v>
          </cell>
          <cell r="Z10">
            <v>153902.93</v>
          </cell>
          <cell r="AA10">
            <v>135275.31</v>
          </cell>
          <cell r="AB10">
            <v>180806.06</v>
          </cell>
          <cell r="AC10">
            <v>223827.81</v>
          </cell>
          <cell r="AD10">
            <v>173453.0275</v>
          </cell>
          <cell r="AE10">
            <v>109403.28</v>
          </cell>
          <cell r="AF10">
            <v>105287.37</v>
          </cell>
          <cell r="AG10">
            <v>108929.25</v>
          </cell>
          <cell r="AH10">
            <v>88618.66</v>
          </cell>
          <cell r="AI10">
            <v>91489.19</v>
          </cell>
          <cell r="AJ10">
            <v>100745.55</v>
          </cell>
          <cell r="AK10">
            <v>192472.41</v>
          </cell>
          <cell r="AL10">
            <v>144371.69</v>
          </cell>
          <cell r="AM10">
            <v>162186.13</v>
          </cell>
          <cell r="AN10">
            <v>166343.41</v>
          </cell>
          <cell r="AO10">
            <v>54600.03</v>
          </cell>
          <cell r="AP10">
            <v>53235.64</v>
          </cell>
          <cell r="AQ10">
            <v>52724.45</v>
          </cell>
          <cell r="AR10">
            <v>51816.45</v>
          </cell>
          <cell r="AS10">
            <v>54772.48</v>
          </cell>
          <cell r="AT10">
            <v>53429.81</v>
          </cell>
          <cell r="AU10">
            <v>80802.72</v>
          </cell>
          <cell r="AV10">
            <v>132141.09</v>
          </cell>
          <cell r="AW10">
            <v>9000.29</v>
          </cell>
          <cell r="AX10">
            <v>11857.82</v>
          </cell>
          <cell r="AY10">
            <v>13262.12</v>
          </cell>
          <cell r="AZ10">
            <v>7028</v>
          </cell>
          <cell r="BA10">
            <v>3646.79</v>
          </cell>
        </row>
        <row r="10">
          <cell r="BC10">
            <v>53754.024</v>
          </cell>
          <cell r="BD10">
            <v>56469.32</v>
          </cell>
          <cell r="BE10">
            <v>116238.53</v>
          </cell>
        </row>
        <row r="11">
          <cell r="A11">
            <v>23520</v>
          </cell>
          <cell r="B11" t="str">
            <v>ARTHUR_KILL_GT_1</v>
          </cell>
          <cell r="C11" t="str">
            <v>N.Y.C.</v>
          </cell>
          <cell r="D11">
            <v>61599.47</v>
          </cell>
          <cell r="E11">
            <v>54671.4</v>
          </cell>
          <cell r="F11">
            <v>61082.37</v>
          </cell>
          <cell r="G11">
            <v>48986.38</v>
          </cell>
          <cell r="H11">
            <v>44415.61</v>
          </cell>
          <cell r="I11">
            <v>54151.046</v>
          </cell>
          <cell r="J11">
            <v>39932.7</v>
          </cell>
          <cell r="K11">
            <v>34626</v>
          </cell>
          <cell r="L11">
            <v>38015.87</v>
          </cell>
          <cell r="M11">
            <v>37524.8566666667</v>
          </cell>
          <cell r="N11">
            <v>4618.26</v>
          </cell>
          <cell r="O11">
            <v>11016.43</v>
          </cell>
          <cell r="P11">
            <v>11185.03</v>
          </cell>
          <cell r="Q11">
            <v>21686.21</v>
          </cell>
          <cell r="R11">
            <v>11175.39</v>
          </cell>
          <cell r="S11">
            <v>71617.584</v>
          </cell>
          <cell r="T11">
            <v>6380.36</v>
          </cell>
          <cell r="U11">
            <v>10882.84</v>
          </cell>
          <cell r="V11">
            <v>8478.04</v>
          </cell>
          <cell r="W11">
            <v>4577.9</v>
          </cell>
          <cell r="X11">
            <v>4362.43</v>
          </cell>
          <cell r="Y11">
            <v>41617.884</v>
          </cell>
          <cell r="Z11">
            <v>182985.39</v>
          </cell>
          <cell r="AA11">
            <v>166609.67</v>
          </cell>
          <cell r="AB11">
            <v>217374.7</v>
          </cell>
          <cell r="AC11">
            <v>301897.57</v>
          </cell>
          <cell r="AD11">
            <v>217216.8325</v>
          </cell>
          <cell r="AE11">
            <v>119971.82</v>
          </cell>
          <cell r="AF11">
            <v>117891.96</v>
          </cell>
          <cell r="AG11">
            <v>123662</v>
          </cell>
          <cell r="AH11">
            <v>107921.14</v>
          </cell>
          <cell r="AI11">
            <v>122619.05</v>
          </cell>
          <cell r="AJ11">
            <v>118413.194</v>
          </cell>
          <cell r="AK11">
            <v>218896.98</v>
          </cell>
          <cell r="AL11">
            <v>200105.08</v>
          </cell>
          <cell r="AM11">
            <v>214027.61</v>
          </cell>
          <cell r="AN11">
            <v>211009.89</v>
          </cell>
          <cell r="AO11">
            <v>70767.22</v>
          </cell>
          <cell r="AP11">
            <v>67644.64</v>
          </cell>
          <cell r="AQ11">
            <v>69575.55</v>
          </cell>
          <cell r="AR11">
            <v>70883.51</v>
          </cell>
          <cell r="AS11">
            <v>68347.89</v>
          </cell>
          <cell r="AT11">
            <v>69443.762</v>
          </cell>
          <cell r="AU11">
            <v>100362.11</v>
          </cell>
          <cell r="AV11">
            <v>182214.11</v>
          </cell>
          <cell r="AW11">
            <v>16980.99</v>
          </cell>
          <cell r="AX11">
            <v>19111.29</v>
          </cell>
          <cell r="AY11">
            <v>19344.16</v>
          </cell>
          <cell r="AZ11">
            <v>14463.74</v>
          </cell>
          <cell r="BA11">
            <v>5964.61</v>
          </cell>
        </row>
        <row r="11">
          <cell r="BC11">
            <v>91037.748</v>
          </cell>
          <cell r="BD11">
            <v>80772.1</v>
          </cell>
          <cell r="BE11">
            <v>152024.38</v>
          </cell>
        </row>
        <row r="12">
          <cell r="A12">
            <v>23522</v>
          </cell>
          <cell r="B12" t="str">
            <v>WADING_RIVER_IC_1</v>
          </cell>
          <cell r="C12" t="str">
            <v>LONGIL</v>
          </cell>
          <cell r="D12">
            <v>32382.45</v>
          </cell>
          <cell r="E12">
            <v>29185.23</v>
          </cell>
          <cell r="F12">
            <v>34312.15</v>
          </cell>
          <cell r="G12">
            <v>20976.21</v>
          </cell>
          <cell r="H12">
            <v>18218.16</v>
          </cell>
          <cell r="I12">
            <v>27014.84</v>
          </cell>
          <cell r="J12">
            <v>36272.7</v>
          </cell>
          <cell r="K12">
            <v>28474.42</v>
          </cell>
          <cell r="L12">
            <v>30370.09</v>
          </cell>
          <cell r="M12">
            <v>31705.7366666667</v>
          </cell>
          <cell r="N12">
            <v>4812.86</v>
          </cell>
          <cell r="O12">
            <v>8665.76</v>
          </cell>
          <cell r="P12">
            <v>9214.92</v>
          </cell>
          <cell r="Q12">
            <v>21907.91</v>
          </cell>
          <cell r="R12">
            <v>10355.81</v>
          </cell>
          <cell r="S12">
            <v>65948.712</v>
          </cell>
          <cell r="T12">
            <v>4745.07</v>
          </cell>
          <cell r="U12">
            <v>7389.38</v>
          </cell>
          <cell r="V12">
            <v>5840.1</v>
          </cell>
          <cell r="W12">
            <v>2765.68</v>
          </cell>
          <cell r="X12">
            <v>2707.48</v>
          </cell>
          <cell r="Y12">
            <v>28137.252</v>
          </cell>
          <cell r="Z12">
            <v>157449.42</v>
          </cell>
          <cell r="AA12">
            <v>136799.98</v>
          </cell>
          <cell r="AB12">
            <v>186151.22</v>
          </cell>
          <cell r="AC12">
            <v>215251.58</v>
          </cell>
          <cell r="AD12">
            <v>173913.05</v>
          </cell>
          <cell r="AE12">
            <v>76546.29</v>
          </cell>
          <cell r="AF12">
            <v>64400.55</v>
          </cell>
          <cell r="AG12">
            <v>62684.98</v>
          </cell>
          <cell r="AH12">
            <v>36822.4</v>
          </cell>
          <cell r="AI12">
            <v>54881.72</v>
          </cell>
          <cell r="AJ12">
            <v>59067.188</v>
          </cell>
          <cell r="AK12">
            <v>198565.35</v>
          </cell>
          <cell r="AL12">
            <v>148601.39</v>
          </cell>
          <cell r="AM12">
            <v>165316.78</v>
          </cell>
          <cell r="AN12">
            <v>170827.84</v>
          </cell>
          <cell r="AO12">
            <v>47619.88</v>
          </cell>
          <cell r="AP12">
            <v>45086.72</v>
          </cell>
          <cell r="AQ12">
            <v>45023.41</v>
          </cell>
          <cell r="AR12">
            <v>45060.47</v>
          </cell>
          <cell r="AS12">
            <v>41157.6</v>
          </cell>
          <cell r="AT12">
            <v>44789.616</v>
          </cell>
          <cell r="AU12">
            <v>72080.23</v>
          </cell>
          <cell r="AV12">
            <v>105480.9</v>
          </cell>
          <cell r="AW12">
            <v>9087.92</v>
          </cell>
          <cell r="AX12">
            <v>11110.51</v>
          </cell>
          <cell r="AY12">
            <v>11508.64</v>
          </cell>
          <cell r="AZ12">
            <v>5894.64</v>
          </cell>
          <cell r="BA12">
            <v>2614.63</v>
          </cell>
        </row>
        <row r="12">
          <cell r="BC12">
            <v>48259.608</v>
          </cell>
          <cell r="BD12">
            <v>45389.16</v>
          </cell>
          <cell r="BE12">
            <v>103093.17</v>
          </cell>
        </row>
        <row r="13">
          <cell r="A13">
            <v>23523</v>
          </cell>
          <cell r="B13" t="str">
            <v>ASTORIA_GT_1</v>
          </cell>
          <cell r="C13" t="str">
            <v>N.Y.C.</v>
          </cell>
          <cell r="D13">
            <v>68485.33</v>
          </cell>
          <cell r="E13">
            <v>53646.12</v>
          </cell>
          <cell r="F13">
            <v>73384.93</v>
          </cell>
          <cell r="G13">
            <v>50205.74</v>
          </cell>
          <cell r="H13">
            <v>45956.25</v>
          </cell>
          <cell r="I13">
            <v>58335.674</v>
          </cell>
          <cell r="J13">
            <v>40068.31</v>
          </cell>
          <cell r="K13">
            <v>34825.99</v>
          </cell>
          <cell r="L13">
            <v>38035.86</v>
          </cell>
          <cell r="M13">
            <v>37643.3866666667</v>
          </cell>
          <cell r="N13">
            <v>4688.86</v>
          </cell>
          <cell r="O13">
            <v>11830.45</v>
          </cell>
          <cell r="P13">
            <v>10833.57</v>
          </cell>
          <cell r="Q13">
            <v>21570.57</v>
          </cell>
          <cell r="R13">
            <v>12211.61</v>
          </cell>
          <cell r="S13">
            <v>73362.072</v>
          </cell>
          <cell r="T13">
            <v>6313.45</v>
          </cell>
          <cell r="U13">
            <v>10692.12</v>
          </cell>
          <cell r="V13">
            <v>8353.04</v>
          </cell>
          <cell r="W13">
            <v>4527.16</v>
          </cell>
          <cell r="X13">
            <v>4322.43</v>
          </cell>
          <cell r="Y13">
            <v>41049.84</v>
          </cell>
          <cell r="Z13">
            <v>183081.4</v>
          </cell>
          <cell r="AA13">
            <v>166709.66</v>
          </cell>
          <cell r="AB13">
            <v>217012.33</v>
          </cell>
          <cell r="AC13">
            <v>302097.56</v>
          </cell>
          <cell r="AD13">
            <v>217225.2375</v>
          </cell>
          <cell r="AE13">
            <v>155203.64</v>
          </cell>
          <cell r="AF13">
            <v>121189.19</v>
          </cell>
          <cell r="AG13">
            <v>117248.47</v>
          </cell>
          <cell r="AH13">
            <v>107680.29</v>
          </cell>
          <cell r="AI13">
            <v>128331.31</v>
          </cell>
          <cell r="AJ13">
            <v>125930.58</v>
          </cell>
          <cell r="AK13">
            <v>218896.98</v>
          </cell>
          <cell r="AL13">
            <v>200280.28</v>
          </cell>
          <cell r="AM13">
            <v>214300.24</v>
          </cell>
          <cell r="AN13">
            <v>211159.166666667</v>
          </cell>
          <cell r="AO13">
            <v>70836.22</v>
          </cell>
          <cell r="AP13">
            <v>68504.65</v>
          </cell>
          <cell r="AQ13">
            <v>69802.67</v>
          </cell>
          <cell r="AR13">
            <v>70933.51</v>
          </cell>
          <cell r="AS13">
            <v>68460.77</v>
          </cell>
          <cell r="AT13">
            <v>69707.564</v>
          </cell>
          <cell r="AU13">
            <v>100947.76</v>
          </cell>
          <cell r="AV13">
            <v>182393.77</v>
          </cell>
          <cell r="AW13">
            <v>17016.22</v>
          </cell>
          <cell r="AX13">
            <v>19132.91</v>
          </cell>
          <cell r="AY13">
            <v>19364.69</v>
          </cell>
          <cell r="AZ13">
            <v>14493.69</v>
          </cell>
          <cell r="BA13">
            <v>6008.87</v>
          </cell>
        </row>
        <row r="13">
          <cell r="BC13">
            <v>91219.656</v>
          </cell>
          <cell r="BD13">
            <v>80809.96</v>
          </cell>
          <cell r="BE13">
            <v>152263.59</v>
          </cell>
        </row>
        <row r="14">
          <cell r="A14">
            <v>23524</v>
          </cell>
          <cell r="B14" t="str">
            <v>EAST_RIVER___7</v>
          </cell>
          <cell r="C14" t="str">
            <v>N.Y.C.</v>
          </cell>
          <cell r="D14">
            <v>51110.52</v>
          </cell>
          <cell r="E14">
            <v>42852.38</v>
          </cell>
          <cell r="F14">
            <v>50317.54</v>
          </cell>
          <cell r="G14">
            <v>34196.79</v>
          </cell>
          <cell r="H14">
            <v>32242.02</v>
          </cell>
          <cell r="I14">
            <v>42143.85</v>
          </cell>
          <cell r="J14">
            <v>37277.62</v>
          </cell>
          <cell r="K14">
            <v>27751.54</v>
          </cell>
          <cell r="L14">
            <v>29574.84</v>
          </cell>
          <cell r="M14">
            <v>31534.6666666667</v>
          </cell>
          <cell r="N14">
            <v>4635.17</v>
          </cell>
          <cell r="O14">
            <v>8365.99</v>
          </cell>
          <cell r="P14">
            <v>8964.78</v>
          </cell>
          <cell r="Q14">
            <v>21263.45</v>
          </cell>
          <cell r="R14">
            <v>10171.79</v>
          </cell>
          <cell r="S14">
            <v>64081.416</v>
          </cell>
          <cell r="T14">
            <v>4628.26</v>
          </cell>
          <cell r="U14">
            <v>8192.01</v>
          </cell>
          <cell r="V14">
            <v>5669.68</v>
          </cell>
          <cell r="W14">
            <v>2693.43</v>
          </cell>
          <cell r="X14">
            <v>2706.08</v>
          </cell>
          <cell r="Y14">
            <v>28667.352</v>
          </cell>
          <cell r="Z14">
            <v>158865.01</v>
          </cell>
          <cell r="AA14">
            <v>135613.67</v>
          </cell>
          <cell r="AB14">
            <v>181466.77</v>
          </cell>
          <cell r="AC14">
            <v>224780.96</v>
          </cell>
          <cell r="AD14">
            <v>175181.6025</v>
          </cell>
          <cell r="AE14">
            <v>109963.62</v>
          </cell>
          <cell r="AF14">
            <v>105996.33</v>
          </cell>
          <cell r="AG14">
            <v>109538.95</v>
          </cell>
          <cell r="AH14">
            <v>88967.92</v>
          </cell>
          <cell r="AI14">
            <v>92311.93</v>
          </cell>
          <cell r="AJ14">
            <v>101355.75</v>
          </cell>
          <cell r="AK14">
            <v>192514.88</v>
          </cell>
          <cell r="AL14">
            <v>144874.2</v>
          </cell>
          <cell r="AM14">
            <v>162799.37</v>
          </cell>
          <cell r="AN14">
            <v>166729.483333333</v>
          </cell>
          <cell r="AO14">
            <v>54750.51</v>
          </cell>
          <cell r="AP14">
            <v>53366.72</v>
          </cell>
          <cell r="AQ14">
            <v>52802.67</v>
          </cell>
          <cell r="AR14">
            <v>51874.32</v>
          </cell>
          <cell r="AS14">
            <v>54779.99</v>
          </cell>
          <cell r="AT14">
            <v>53514.842</v>
          </cell>
          <cell r="AU14">
            <v>81120</v>
          </cell>
          <cell r="AV14">
            <v>132175.93</v>
          </cell>
          <cell r="AW14">
            <v>9007.92</v>
          </cell>
          <cell r="AX14">
            <v>11836.14</v>
          </cell>
          <cell r="AY14">
            <v>13209.18</v>
          </cell>
          <cell r="AZ14">
            <v>7004.88</v>
          </cell>
          <cell r="BA14">
            <v>3662.09</v>
          </cell>
        </row>
        <row r="14">
          <cell r="BC14">
            <v>53664.252</v>
          </cell>
          <cell r="BD14">
            <v>56526.92</v>
          </cell>
          <cell r="BE14">
            <v>116187.83</v>
          </cell>
        </row>
        <row r="15">
          <cell r="A15">
            <v>23526</v>
          </cell>
          <cell r="B15" t="str">
            <v>BOWLINE___1</v>
          </cell>
          <cell r="C15" t="str">
            <v>HUD_VL</v>
          </cell>
          <cell r="D15">
            <v>32613.88</v>
          </cell>
          <cell r="E15">
            <v>25951.53</v>
          </cell>
          <cell r="F15">
            <v>33580.15</v>
          </cell>
          <cell r="G15">
            <v>18033.09</v>
          </cell>
          <cell r="H15">
            <v>17195.12</v>
          </cell>
          <cell r="I15">
            <v>25474.754</v>
          </cell>
          <cell r="J15">
            <v>27663.07</v>
          </cell>
          <cell r="K15">
            <v>17691.18</v>
          </cell>
          <cell r="L15">
            <v>19808.19</v>
          </cell>
          <cell r="M15">
            <v>21720.8133333333</v>
          </cell>
          <cell r="N15">
            <v>4550.32</v>
          </cell>
          <cell r="O15">
            <v>8085.48</v>
          </cell>
          <cell r="P15">
            <v>8388.56</v>
          </cell>
          <cell r="Q15">
            <v>20426.54</v>
          </cell>
          <cell r="R15">
            <v>9603.3</v>
          </cell>
          <cell r="S15">
            <v>61265.04</v>
          </cell>
          <cell r="T15">
            <v>3487.34</v>
          </cell>
          <cell r="U15">
            <v>5853.19</v>
          </cell>
          <cell r="V15">
            <v>4529.8</v>
          </cell>
          <cell r="W15">
            <v>2269.88</v>
          </cell>
          <cell r="X15">
            <v>2191.03</v>
          </cell>
          <cell r="Y15">
            <v>21997.488</v>
          </cell>
          <cell r="Z15">
            <v>146863.35</v>
          </cell>
          <cell r="AA15">
            <v>127923.79</v>
          </cell>
          <cell r="AB15">
            <v>173445.4</v>
          </cell>
          <cell r="AC15">
            <v>203165.94</v>
          </cell>
          <cell r="AD15">
            <v>162849.62</v>
          </cell>
          <cell r="AE15">
            <v>78087.94</v>
          </cell>
          <cell r="AF15">
            <v>63090.58</v>
          </cell>
          <cell r="AG15">
            <v>62543.81</v>
          </cell>
          <cell r="AH15">
            <v>39680.63</v>
          </cell>
          <cell r="AI15">
            <v>41267.48</v>
          </cell>
          <cell r="AJ15">
            <v>56934.088</v>
          </cell>
          <cell r="AK15">
            <v>180279.94</v>
          </cell>
          <cell r="AL15">
            <v>138516.94</v>
          </cell>
          <cell r="AM15">
            <v>153141.04</v>
          </cell>
          <cell r="AN15">
            <v>157312.64</v>
          </cell>
          <cell r="AO15">
            <v>44455.16</v>
          </cell>
          <cell r="AP15">
            <v>42160.7</v>
          </cell>
          <cell r="AQ15">
            <v>42199.95</v>
          </cell>
          <cell r="AR15">
            <v>42038.99</v>
          </cell>
          <cell r="AS15">
            <v>38147.5</v>
          </cell>
          <cell r="AT15">
            <v>41800.46</v>
          </cell>
          <cell r="AU15">
            <v>64928.54</v>
          </cell>
          <cell r="AV15">
            <v>98002.82</v>
          </cell>
          <cell r="AW15">
            <v>8361.96</v>
          </cell>
          <cell r="AX15">
            <v>10394.42</v>
          </cell>
          <cell r="AY15">
            <v>10900.02</v>
          </cell>
          <cell r="AZ15">
            <v>5501.36</v>
          </cell>
          <cell r="BA15">
            <v>2377.19</v>
          </cell>
        </row>
        <row r="15">
          <cell r="BC15">
            <v>45041.94</v>
          </cell>
          <cell r="BD15">
            <v>41234.1</v>
          </cell>
          <cell r="BE15">
            <v>95571.3</v>
          </cell>
        </row>
        <row r="16">
          <cell r="A16">
            <v>23527</v>
          </cell>
          <cell r="B16" t="str">
            <v>ADK_HOOSICK___FALLS</v>
          </cell>
          <cell r="C16" t="str">
            <v>CAPITL</v>
          </cell>
          <cell r="D16">
            <v>19202.4</v>
          </cell>
          <cell r="E16">
            <v>28542.49</v>
          </cell>
          <cell r="F16">
            <v>34784.09</v>
          </cell>
          <cell r="G16">
            <v>21322.88</v>
          </cell>
          <cell r="H16">
            <v>18662.98</v>
          </cell>
          <cell r="I16">
            <v>24502.968</v>
          </cell>
          <cell r="J16">
            <v>36628.24</v>
          </cell>
          <cell r="K16">
            <v>26537.24</v>
          </cell>
          <cell r="L16">
            <v>27349.85</v>
          </cell>
          <cell r="M16">
            <v>30171.7766666667</v>
          </cell>
          <cell r="N16">
            <v>5449.31</v>
          </cell>
          <cell r="O16">
            <v>9463.1</v>
          </cell>
          <cell r="P16">
            <v>8961.73</v>
          </cell>
          <cell r="Q16">
            <v>23922.05</v>
          </cell>
          <cell r="R16">
            <v>8584.15</v>
          </cell>
          <cell r="S16">
            <v>67656.408</v>
          </cell>
          <cell r="T16">
            <v>4395</v>
          </cell>
          <cell r="U16">
            <v>7231.44</v>
          </cell>
          <cell r="V16">
            <v>5910.42</v>
          </cell>
          <cell r="W16">
            <v>2821.89</v>
          </cell>
          <cell r="X16">
            <v>2761.13</v>
          </cell>
          <cell r="Y16">
            <v>27743.856</v>
          </cell>
          <cell r="Z16">
            <v>177616.89</v>
          </cell>
          <cell r="AA16">
            <v>154040.05</v>
          </cell>
          <cell r="AB16">
            <v>209220.71</v>
          </cell>
          <cell r="AC16">
            <v>247373.36</v>
          </cell>
          <cell r="AD16">
            <v>197062.7525</v>
          </cell>
          <cell r="AE16">
            <v>42442.58</v>
          </cell>
          <cell r="AF16">
            <v>23275.76</v>
          </cell>
          <cell r="AG16">
            <v>21544.89</v>
          </cell>
          <cell r="AH16">
            <v>18582.01</v>
          </cell>
          <cell r="AI16">
            <v>49448.9</v>
          </cell>
          <cell r="AJ16">
            <v>31058.828</v>
          </cell>
          <cell r="AK16">
            <v>191692.13</v>
          </cell>
          <cell r="AL16">
            <v>147698.34</v>
          </cell>
          <cell r="AM16">
            <v>159803.11</v>
          </cell>
          <cell r="AN16">
            <v>166397.86</v>
          </cell>
          <cell r="AO16">
            <v>48353.92</v>
          </cell>
          <cell r="AP16">
            <v>45325.93</v>
          </cell>
          <cell r="AQ16">
            <v>45237.56</v>
          </cell>
          <cell r="AR16">
            <v>45659.29</v>
          </cell>
          <cell r="AS16">
            <v>41669.9</v>
          </cell>
          <cell r="AT16">
            <v>45249.32</v>
          </cell>
          <cell r="AU16">
            <v>63472.79</v>
          </cell>
          <cell r="AV16">
            <v>117211.65</v>
          </cell>
          <cell r="AW16">
            <v>9538.22</v>
          </cell>
          <cell r="AX16">
            <v>11809.56</v>
          </cell>
          <cell r="AY16">
            <v>10454.65</v>
          </cell>
          <cell r="AZ16">
            <v>3932.94</v>
          </cell>
          <cell r="BA16">
            <v>1636.58</v>
          </cell>
        </row>
        <row r="16">
          <cell r="BC16">
            <v>44846.34</v>
          </cell>
          <cell r="BD16">
            <v>31690.97</v>
          </cell>
          <cell r="BE16">
            <v>63762.14</v>
          </cell>
        </row>
        <row r="17">
          <cell r="A17">
            <v>23528</v>
          </cell>
          <cell r="B17" t="str">
            <v>NEG_PENN_ALLEGHNY</v>
          </cell>
          <cell r="C17" t="str">
            <v>CENTRL</v>
          </cell>
          <cell r="D17">
            <v>8497.59</v>
          </cell>
          <cell r="E17">
            <v>7359.94</v>
          </cell>
          <cell r="F17">
            <v>13689.26</v>
          </cell>
          <cell r="G17">
            <v>5528.67</v>
          </cell>
          <cell r="H17">
            <v>4863.18</v>
          </cell>
          <cell r="I17">
            <v>7987.728</v>
          </cell>
          <cell r="J17">
            <v>7263.06</v>
          </cell>
          <cell r="K17">
            <v>3984.48</v>
          </cell>
          <cell r="L17">
            <v>3018.22</v>
          </cell>
          <cell r="M17">
            <v>4755.25333333333</v>
          </cell>
          <cell r="N17">
            <v>1966.68</v>
          </cell>
          <cell r="O17">
            <v>2504.36</v>
          </cell>
          <cell r="P17">
            <v>3375.14</v>
          </cell>
          <cell r="Q17">
            <v>6246.82</v>
          </cell>
          <cell r="R17">
            <v>2218.31</v>
          </cell>
          <cell r="S17">
            <v>19573.572</v>
          </cell>
          <cell r="T17">
            <v>440.17</v>
          </cell>
          <cell r="U17">
            <v>1342.51</v>
          </cell>
          <cell r="V17">
            <v>1289.14</v>
          </cell>
          <cell r="W17">
            <v>560.97</v>
          </cell>
          <cell r="X17">
            <v>635.4</v>
          </cell>
          <cell r="Y17">
            <v>5121.828</v>
          </cell>
          <cell r="Z17">
            <v>46965.66</v>
          </cell>
          <cell r="AA17">
            <v>40472.77</v>
          </cell>
          <cell r="AB17">
            <v>54204.28</v>
          </cell>
          <cell r="AC17">
            <v>66245.67</v>
          </cell>
          <cell r="AD17">
            <v>51972.095</v>
          </cell>
          <cell r="AE17">
            <v>21168.82</v>
          </cell>
          <cell r="AF17">
            <v>8163.3</v>
          </cell>
          <cell r="AG17">
            <v>7221.83</v>
          </cell>
          <cell r="AH17">
            <v>6099.85</v>
          </cell>
          <cell r="AI17">
            <v>12717</v>
          </cell>
          <cell r="AJ17">
            <v>11074.16</v>
          </cell>
          <cell r="AK17">
            <v>65748.9</v>
          </cell>
          <cell r="AL17">
            <v>34094.73</v>
          </cell>
          <cell r="AM17">
            <v>43913.86</v>
          </cell>
          <cell r="AN17">
            <v>47919.1633333333</v>
          </cell>
          <cell r="AO17">
            <v>11723.16</v>
          </cell>
          <cell r="AP17">
            <v>11335.8</v>
          </cell>
          <cell r="AQ17">
            <v>11006.7</v>
          </cell>
          <cell r="AR17">
            <v>11167.26</v>
          </cell>
          <cell r="AS17">
            <v>10439.13</v>
          </cell>
          <cell r="AT17">
            <v>11134.41</v>
          </cell>
          <cell r="AU17">
            <v>14852.04</v>
          </cell>
          <cell r="AV17">
            <v>28793.6</v>
          </cell>
          <cell r="AW17">
            <v>2250.04</v>
          </cell>
          <cell r="AX17">
            <v>2346.34</v>
          </cell>
          <cell r="AY17">
            <v>2554.99</v>
          </cell>
          <cell r="AZ17">
            <v>861.82</v>
          </cell>
          <cell r="BA17">
            <v>94.09</v>
          </cell>
        </row>
        <row r="17">
          <cell r="BC17">
            <v>9728.736</v>
          </cell>
          <cell r="BD17">
            <v>7287.91</v>
          </cell>
          <cell r="BE17">
            <v>16063.91</v>
          </cell>
        </row>
        <row r="18">
          <cell r="A18">
            <v>23530</v>
          </cell>
          <cell r="B18" t="str">
            <v>INDIAN_POINT___2</v>
          </cell>
          <cell r="C18" t="str">
            <v>MILLWD</v>
          </cell>
          <cell r="D18">
            <v>33294.28</v>
          </cell>
          <cell r="E18">
            <v>26042.8</v>
          </cell>
          <cell r="F18">
            <v>33645.06</v>
          </cell>
          <cell r="G18">
            <v>18045.74</v>
          </cell>
          <cell r="H18">
            <v>17289.85</v>
          </cell>
          <cell r="I18">
            <v>25663.546</v>
          </cell>
          <cell r="J18">
            <v>35443.08</v>
          </cell>
          <cell r="K18">
            <v>28822.34</v>
          </cell>
          <cell r="L18">
            <v>30748.69</v>
          </cell>
          <cell r="M18">
            <v>31671.37</v>
          </cell>
          <cell r="N18">
            <v>4555.32</v>
          </cell>
          <cell r="O18">
            <v>8124.16</v>
          </cell>
          <cell r="P18">
            <v>8472.35</v>
          </cell>
          <cell r="Q18">
            <v>20524.29</v>
          </cell>
          <cell r="R18">
            <v>9664.45</v>
          </cell>
          <cell r="S18">
            <v>61608.684</v>
          </cell>
          <cell r="T18">
            <v>4748.01</v>
          </cell>
          <cell r="U18">
            <v>7222.7</v>
          </cell>
          <cell r="V18">
            <v>5672.52</v>
          </cell>
          <cell r="W18">
            <v>2676.04</v>
          </cell>
          <cell r="X18">
            <v>2581.53</v>
          </cell>
          <cell r="Y18">
            <v>27480.96</v>
          </cell>
          <cell r="Z18">
            <v>147751.83</v>
          </cell>
          <cell r="AA18">
            <v>128767.14</v>
          </cell>
          <cell r="AB18">
            <v>175587.58</v>
          </cell>
          <cell r="AC18">
            <v>205124.32</v>
          </cell>
          <cell r="AD18">
            <v>164307.7175</v>
          </cell>
          <cell r="AE18">
            <v>78699.84</v>
          </cell>
          <cell r="AF18">
            <v>65051.42</v>
          </cell>
          <cell r="AG18">
            <v>64604.48</v>
          </cell>
          <cell r="AH18">
            <v>40976.77</v>
          </cell>
          <cell r="AI18">
            <v>41820.71</v>
          </cell>
          <cell r="AJ18">
            <v>58230.644</v>
          </cell>
          <cell r="AK18">
            <v>182471.75</v>
          </cell>
          <cell r="AL18">
            <v>139515.41</v>
          </cell>
          <cell r="AM18">
            <v>154574.36</v>
          </cell>
          <cell r="AN18">
            <v>158853.84</v>
          </cell>
          <cell r="AO18">
            <v>45088.67</v>
          </cell>
          <cell r="AP18">
            <v>42712.36</v>
          </cell>
          <cell r="AQ18">
            <v>42904.03</v>
          </cell>
          <cell r="AR18">
            <v>42795.82</v>
          </cell>
          <cell r="AS18">
            <v>38966.64</v>
          </cell>
          <cell r="AT18">
            <v>42493.504</v>
          </cell>
          <cell r="AU18">
            <v>66159.26</v>
          </cell>
          <cell r="AV18">
            <v>99768.32</v>
          </cell>
          <cell r="AW18">
            <v>8530.25</v>
          </cell>
          <cell r="AX18">
            <v>10609.85</v>
          </cell>
          <cell r="AY18">
            <v>11153.25</v>
          </cell>
          <cell r="AZ18">
            <v>5637.52</v>
          </cell>
          <cell r="BA18">
            <v>2417.41</v>
          </cell>
        </row>
        <row r="18">
          <cell r="BC18">
            <v>46017.936</v>
          </cell>
          <cell r="BD18">
            <v>42175.59</v>
          </cell>
          <cell r="BE18">
            <v>96727.52</v>
          </cell>
        </row>
        <row r="19">
          <cell r="A19">
            <v>23531</v>
          </cell>
          <cell r="B19" t="str">
            <v>INDIAN_POINT___3</v>
          </cell>
          <cell r="C19" t="str">
            <v>MILLWD</v>
          </cell>
          <cell r="D19">
            <v>33831.49</v>
          </cell>
          <cell r="E19">
            <v>26096.39</v>
          </cell>
          <cell r="F19">
            <v>33770.62</v>
          </cell>
          <cell r="G19">
            <v>18072.48</v>
          </cell>
          <cell r="H19">
            <v>17330.06</v>
          </cell>
          <cell r="I19">
            <v>25820.208</v>
          </cell>
          <cell r="J19">
            <v>34513.54</v>
          </cell>
          <cell r="K19">
            <v>27464.7</v>
          </cell>
          <cell r="L19">
            <v>29243.74</v>
          </cell>
          <cell r="M19">
            <v>30407.3266666667</v>
          </cell>
          <cell r="N19">
            <v>4569.36</v>
          </cell>
          <cell r="O19">
            <v>8122.91</v>
          </cell>
          <cell r="P19">
            <v>8584.38</v>
          </cell>
          <cell r="Q19">
            <v>20518.49</v>
          </cell>
          <cell r="R19">
            <v>9726.17</v>
          </cell>
          <cell r="S19">
            <v>61825.572</v>
          </cell>
          <cell r="T19">
            <v>4560.19</v>
          </cell>
          <cell r="U19">
            <v>7021.37</v>
          </cell>
          <cell r="V19">
            <v>5529.36</v>
          </cell>
          <cell r="W19">
            <v>2617.68</v>
          </cell>
          <cell r="X19">
            <v>2530.89</v>
          </cell>
          <cell r="Y19">
            <v>26711.388</v>
          </cell>
          <cell r="Z19">
            <v>147775.39</v>
          </cell>
          <cell r="AA19">
            <v>128727.82</v>
          </cell>
          <cell r="AB19">
            <v>174454.18</v>
          </cell>
          <cell r="AC19">
            <v>204649.65</v>
          </cell>
          <cell r="AD19">
            <v>163901.76</v>
          </cell>
          <cell r="AE19">
            <v>80413.07</v>
          </cell>
          <cell r="AF19">
            <v>67306.35</v>
          </cell>
          <cell r="AG19">
            <v>66787.5</v>
          </cell>
          <cell r="AH19">
            <v>42157.7</v>
          </cell>
          <cell r="AI19">
            <v>42804.14</v>
          </cell>
          <cell r="AJ19">
            <v>59893.752</v>
          </cell>
          <cell r="AK19">
            <v>184907.03</v>
          </cell>
          <cell r="AL19">
            <v>139439.74</v>
          </cell>
          <cell r="AM19">
            <v>155164.87</v>
          </cell>
          <cell r="AN19">
            <v>159837.213333333</v>
          </cell>
          <cell r="AO19">
            <v>45141.04</v>
          </cell>
          <cell r="AP19">
            <v>42788.02</v>
          </cell>
          <cell r="AQ19">
            <v>42953.23</v>
          </cell>
          <cell r="AR19">
            <v>42779.98</v>
          </cell>
          <cell r="AS19">
            <v>38951.85</v>
          </cell>
          <cell r="AT19">
            <v>42522.824</v>
          </cell>
          <cell r="AU19">
            <v>66400.43</v>
          </cell>
          <cell r="AV19">
            <v>99491.89</v>
          </cell>
          <cell r="AW19">
            <v>8522.78</v>
          </cell>
          <cell r="AX19">
            <v>10586.98</v>
          </cell>
          <cell r="AY19">
            <v>11175.16</v>
          </cell>
          <cell r="AZ19">
            <v>5679.68</v>
          </cell>
          <cell r="BA19">
            <v>2412.25</v>
          </cell>
        </row>
        <row r="19">
          <cell r="BC19">
            <v>46052.22</v>
          </cell>
          <cell r="BD19">
            <v>42549.12</v>
          </cell>
          <cell r="BE19">
            <v>97956.07</v>
          </cell>
        </row>
        <row r="20">
          <cell r="A20">
            <v>23533</v>
          </cell>
          <cell r="B20" t="str">
            <v>RAVENSWOOD___1</v>
          </cell>
          <cell r="C20" t="str">
            <v>N.Y.C.</v>
          </cell>
          <cell r="D20">
            <v>80987.48</v>
          </cell>
          <cell r="E20">
            <v>65381.11</v>
          </cell>
          <cell r="F20">
            <v>74127.48</v>
          </cell>
          <cell r="G20">
            <v>50235.68</v>
          </cell>
          <cell r="H20">
            <v>45938.82</v>
          </cell>
          <cell r="I20">
            <v>63334.114</v>
          </cell>
          <cell r="J20">
            <v>40068.31</v>
          </cell>
          <cell r="K20">
            <v>34626</v>
          </cell>
          <cell r="L20">
            <v>38015.87</v>
          </cell>
          <cell r="M20">
            <v>37570.06</v>
          </cell>
          <cell r="N20">
            <v>4668.78</v>
          </cell>
          <cell r="O20">
            <v>10782.94</v>
          </cell>
          <cell r="P20">
            <v>10837.84</v>
          </cell>
          <cell r="Q20">
            <v>21701.81</v>
          </cell>
          <cell r="R20">
            <v>11735.38</v>
          </cell>
          <cell r="S20">
            <v>71672.1</v>
          </cell>
          <cell r="T20">
            <v>6380.36</v>
          </cell>
          <cell r="U20">
            <v>10882.84</v>
          </cell>
          <cell r="V20">
            <v>8478.04</v>
          </cell>
          <cell r="W20">
            <v>4577.9</v>
          </cell>
          <cell r="X20">
            <v>4362.69</v>
          </cell>
          <cell r="Y20">
            <v>41618.196</v>
          </cell>
          <cell r="Z20">
            <v>182889.39</v>
          </cell>
          <cell r="AA20">
            <v>166017.66</v>
          </cell>
          <cell r="AB20">
            <v>217077.04</v>
          </cell>
          <cell r="AC20">
            <v>302077.57</v>
          </cell>
          <cell r="AD20">
            <v>217015.415</v>
          </cell>
          <cell r="AE20">
            <v>138324.33</v>
          </cell>
          <cell r="AF20">
            <v>130172.17</v>
          </cell>
          <cell r="AG20">
            <v>137764.87</v>
          </cell>
          <cell r="AH20">
            <v>133098.15</v>
          </cell>
          <cell r="AI20">
            <v>121278.89</v>
          </cell>
          <cell r="AJ20">
            <v>132127.682</v>
          </cell>
          <cell r="AK20">
            <v>219088.33</v>
          </cell>
          <cell r="AL20">
            <v>200105.08</v>
          </cell>
          <cell r="AM20">
            <v>214028.43</v>
          </cell>
          <cell r="AN20">
            <v>211073.946666667</v>
          </cell>
          <cell r="AO20">
            <v>71869.67</v>
          </cell>
          <cell r="AP20">
            <v>67659.64</v>
          </cell>
          <cell r="AQ20">
            <v>70931.28</v>
          </cell>
          <cell r="AR20">
            <v>71846.71</v>
          </cell>
          <cell r="AS20">
            <v>68468.33</v>
          </cell>
          <cell r="AT20">
            <v>70155.126</v>
          </cell>
          <cell r="AU20">
            <v>100740.11</v>
          </cell>
          <cell r="AV20">
            <v>185616.93</v>
          </cell>
          <cell r="AW20">
            <v>17016.33</v>
          </cell>
          <cell r="AX20">
            <v>19133.8</v>
          </cell>
          <cell r="AY20">
            <v>19365.07</v>
          </cell>
          <cell r="AZ20">
            <v>14493.67</v>
          </cell>
          <cell r="BA20">
            <v>5994.85</v>
          </cell>
        </row>
        <row r="20">
          <cell r="BC20">
            <v>91204.464</v>
          </cell>
          <cell r="BD20">
            <v>80815.03</v>
          </cell>
          <cell r="BE20">
            <v>152278.13</v>
          </cell>
        </row>
        <row r="21">
          <cell r="A21">
            <v>23534</v>
          </cell>
          <cell r="B21" t="str">
            <v>RAVENSWOOD___2</v>
          </cell>
          <cell r="C21" t="str">
            <v>N.Y.C.</v>
          </cell>
          <cell r="D21">
            <v>80587.35</v>
          </cell>
          <cell r="E21">
            <v>65011.59</v>
          </cell>
          <cell r="F21">
            <v>73971.98</v>
          </cell>
          <cell r="G21">
            <v>50193.75</v>
          </cell>
          <cell r="H21">
            <v>45945.16</v>
          </cell>
          <cell r="I21">
            <v>63141.966</v>
          </cell>
          <cell r="J21">
            <v>40068.31</v>
          </cell>
          <cell r="K21">
            <v>34626</v>
          </cell>
          <cell r="L21">
            <v>38015.87</v>
          </cell>
          <cell r="M21">
            <v>37570.06</v>
          </cell>
          <cell r="N21">
            <v>4666.31</v>
          </cell>
          <cell r="O21">
            <v>10784.11</v>
          </cell>
          <cell r="P21">
            <v>10831.84</v>
          </cell>
          <cell r="Q21">
            <v>21688.61</v>
          </cell>
          <cell r="R21">
            <v>11730.07</v>
          </cell>
          <cell r="S21">
            <v>71641.128</v>
          </cell>
          <cell r="T21">
            <v>6380.36</v>
          </cell>
          <cell r="U21">
            <v>10882.84</v>
          </cell>
          <cell r="V21">
            <v>8478.04</v>
          </cell>
          <cell r="W21">
            <v>4577.9</v>
          </cell>
          <cell r="X21">
            <v>4362.69</v>
          </cell>
          <cell r="Y21">
            <v>41618.196</v>
          </cell>
          <cell r="Z21">
            <v>182889.39</v>
          </cell>
          <cell r="AA21">
            <v>166017.66</v>
          </cell>
          <cell r="AB21">
            <v>217077.04</v>
          </cell>
          <cell r="AC21">
            <v>302077.57</v>
          </cell>
          <cell r="AD21">
            <v>217015.415</v>
          </cell>
          <cell r="AE21">
            <v>138302.22</v>
          </cell>
          <cell r="AF21">
            <v>128435.63</v>
          </cell>
          <cell r="AG21">
            <v>137729.21</v>
          </cell>
          <cell r="AH21">
            <v>133254.55</v>
          </cell>
          <cell r="AI21">
            <v>120979.49</v>
          </cell>
          <cell r="AJ21">
            <v>131740.22</v>
          </cell>
          <cell r="AK21">
            <v>219088.33</v>
          </cell>
          <cell r="AL21">
            <v>200105.08</v>
          </cell>
          <cell r="AM21">
            <v>214028.43</v>
          </cell>
          <cell r="AN21">
            <v>211073.946666667</v>
          </cell>
          <cell r="AO21">
            <v>71869.67</v>
          </cell>
          <cell r="AP21">
            <v>67659.64</v>
          </cell>
          <cell r="AQ21">
            <v>70931.28</v>
          </cell>
          <cell r="AR21">
            <v>71846.71</v>
          </cell>
          <cell r="AS21">
            <v>68468.33</v>
          </cell>
          <cell r="AT21">
            <v>70155.126</v>
          </cell>
          <cell r="AU21">
            <v>100740.11</v>
          </cell>
          <cell r="AV21">
            <v>185616.93</v>
          </cell>
          <cell r="AW21">
            <v>17016.33</v>
          </cell>
          <cell r="AX21">
            <v>19133.8</v>
          </cell>
          <cell r="AY21">
            <v>19365.07</v>
          </cell>
          <cell r="AZ21">
            <v>14493.67</v>
          </cell>
          <cell r="BA21">
            <v>5994.85</v>
          </cell>
        </row>
        <row r="21">
          <cell r="BC21">
            <v>91204.464</v>
          </cell>
          <cell r="BD21">
            <v>80815.03</v>
          </cell>
          <cell r="BE21">
            <v>152278.13</v>
          </cell>
        </row>
        <row r="22">
          <cell r="A22">
            <v>23535</v>
          </cell>
          <cell r="B22" t="str">
            <v>RAVENSWOOD___3</v>
          </cell>
          <cell r="C22" t="str">
            <v>N.Y.C.</v>
          </cell>
          <cell r="D22">
            <v>53194.15</v>
          </cell>
          <cell r="E22">
            <v>41142.61</v>
          </cell>
          <cell r="F22">
            <v>50470.51</v>
          </cell>
          <cell r="G22">
            <v>32772.44</v>
          </cell>
          <cell r="H22">
            <v>32315.25</v>
          </cell>
          <cell r="I22">
            <v>41978.992</v>
          </cell>
          <cell r="J22">
            <v>37084.18</v>
          </cell>
          <cell r="K22">
            <v>27606.22</v>
          </cell>
          <cell r="L22">
            <v>29414.75</v>
          </cell>
          <cell r="M22">
            <v>31368.3833333333</v>
          </cell>
          <cell r="N22">
            <v>4615.57</v>
          </cell>
          <cell r="O22">
            <v>8361.14</v>
          </cell>
          <cell r="P22">
            <v>8920.58</v>
          </cell>
          <cell r="Q22">
            <v>21131.28</v>
          </cell>
          <cell r="R22">
            <v>10090.81</v>
          </cell>
          <cell r="S22">
            <v>63743.256</v>
          </cell>
          <cell r="T22">
            <v>4601.85</v>
          </cell>
          <cell r="U22">
            <v>8346.46</v>
          </cell>
          <cell r="V22">
            <v>5645.77</v>
          </cell>
          <cell r="W22">
            <v>2680.45</v>
          </cell>
          <cell r="X22">
            <v>2675.99</v>
          </cell>
          <cell r="Y22">
            <v>28740.624</v>
          </cell>
          <cell r="Z22">
            <v>154372.59</v>
          </cell>
          <cell r="AA22">
            <v>135837.8</v>
          </cell>
          <cell r="AB22">
            <v>180949.86</v>
          </cell>
          <cell r="AC22">
            <v>225954.94</v>
          </cell>
          <cell r="AD22">
            <v>174278.7975</v>
          </cell>
          <cell r="AE22">
            <v>115477.21</v>
          </cell>
          <cell r="AF22">
            <v>111810.31</v>
          </cell>
          <cell r="AG22">
            <v>116115.47</v>
          </cell>
          <cell r="AH22">
            <v>94348.59</v>
          </cell>
          <cell r="AI22">
            <v>86254.13</v>
          </cell>
          <cell r="AJ22">
            <v>104801.142</v>
          </cell>
          <cell r="AK22">
            <v>192496.97</v>
          </cell>
          <cell r="AL22">
            <v>144302.31</v>
          </cell>
          <cell r="AM22">
            <v>162397.57</v>
          </cell>
          <cell r="AN22">
            <v>166398.95</v>
          </cell>
          <cell r="AO22">
            <v>54916.51</v>
          </cell>
          <cell r="AP22">
            <v>53571.72</v>
          </cell>
          <cell r="AQ22">
            <v>53109.51</v>
          </cell>
          <cell r="AR22">
            <v>52096.46</v>
          </cell>
          <cell r="AS22">
            <v>55052.73</v>
          </cell>
          <cell r="AT22">
            <v>53749.386</v>
          </cell>
          <cell r="AU22">
            <v>79832.16</v>
          </cell>
          <cell r="AV22">
            <v>132190.08</v>
          </cell>
          <cell r="AW22">
            <v>9001.86</v>
          </cell>
          <cell r="AX22">
            <v>11991.85</v>
          </cell>
          <cell r="AY22">
            <v>13553.29</v>
          </cell>
          <cell r="AZ22">
            <v>7145.82</v>
          </cell>
          <cell r="BA22">
            <v>3592.18</v>
          </cell>
        </row>
        <row r="22">
          <cell r="BC22">
            <v>54342</v>
          </cell>
          <cell r="BD22">
            <v>56444.7</v>
          </cell>
          <cell r="BE22">
            <v>117007.06</v>
          </cell>
        </row>
        <row r="23">
          <cell r="A23">
            <v>23538</v>
          </cell>
          <cell r="B23" t="str">
            <v>WATERSIDE___6_8_9</v>
          </cell>
          <cell r="C23" t="str">
            <v>N.Y.C.</v>
          </cell>
          <cell r="D23">
            <v>81102.93</v>
          </cell>
          <cell r="E23">
            <v>64606.72</v>
          </cell>
          <cell r="F23">
            <v>73968.18</v>
          </cell>
          <cell r="G23">
            <v>50183.88</v>
          </cell>
          <cell r="H23">
            <v>45966.04</v>
          </cell>
          <cell r="I23">
            <v>63165.55</v>
          </cell>
          <cell r="J23">
            <v>40068.31</v>
          </cell>
          <cell r="K23">
            <v>34626</v>
          </cell>
          <cell r="L23">
            <v>38015.87</v>
          </cell>
          <cell r="M23">
            <v>37570.06</v>
          </cell>
          <cell r="N23">
            <v>4667.02</v>
          </cell>
          <cell r="O23">
            <v>10788.58</v>
          </cell>
          <cell r="P23">
            <v>10834.44</v>
          </cell>
          <cell r="Q23">
            <v>21691.24</v>
          </cell>
          <cell r="R23">
            <v>11731.68</v>
          </cell>
          <cell r="S23">
            <v>71655.552</v>
          </cell>
          <cell r="T23">
            <v>6380.36</v>
          </cell>
          <cell r="U23">
            <v>10882.84</v>
          </cell>
          <cell r="V23">
            <v>8478.04</v>
          </cell>
          <cell r="W23">
            <v>4577.9</v>
          </cell>
          <cell r="X23">
            <v>4362.69</v>
          </cell>
          <cell r="Y23">
            <v>41618.196</v>
          </cell>
          <cell r="Z23">
            <v>182889.39</v>
          </cell>
          <cell r="AA23">
            <v>166017.66</v>
          </cell>
          <cell r="AB23">
            <v>217077.04</v>
          </cell>
          <cell r="AC23">
            <v>302077.57</v>
          </cell>
          <cell r="AD23">
            <v>217015.415</v>
          </cell>
          <cell r="AE23">
            <v>138309</v>
          </cell>
          <cell r="AF23">
            <v>128496.49</v>
          </cell>
          <cell r="AG23">
            <v>137732.68</v>
          </cell>
          <cell r="AH23">
            <v>133126.84</v>
          </cell>
          <cell r="AI23">
            <v>121305.11</v>
          </cell>
          <cell r="AJ23">
            <v>131794.024</v>
          </cell>
          <cell r="AK23">
            <v>219088.33</v>
          </cell>
          <cell r="AL23">
            <v>200105.08</v>
          </cell>
          <cell r="AM23">
            <v>214028.43</v>
          </cell>
          <cell r="AN23">
            <v>211073.946666667</v>
          </cell>
          <cell r="AO23">
            <v>71869.67</v>
          </cell>
          <cell r="AP23">
            <v>67659.64</v>
          </cell>
          <cell r="AQ23">
            <v>70931.28</v>
          </cell>
          <cell r="AR23">
            <v>71846.71</v>
          </cell>
          <cell r="AS23">
            <v>68468.33</v>
          </cell>
          <cell r="AT23">
            <v>70155.126</v>
          </cell>
          <cell r="AU23">
            <v>100740.11</v>
          </cell>
          <cell r="AV23">
            <v>185616.93</v>
          </cell>
          <cell r="AW23">
            <v>17016.33</v>
          </cell>
          <cell r="AX23">
            <v>19133.8</v>
          </cell>
          <cell r="AY23">
            <v>19365.07</v>
          </cell>
          <cell r="AZ23">
            <v>14493.67</v>
          </cell>
          <cell r="BA23">
            <v>5994.85</v>
          </cell>
        </row>
        <row r="23">
          <cell r="BC23">
            <v>91204.464</v>
          </cell>
          <cell r="BD23">
            <v>80815.03</v>
          </cell>
          <cell r="BE23">
            <v>152278.13</v>
          </cell>
        </row>
        <row r="24">
          <cell r="A24">
            <v>23540</v>
          </cell>
          <cell r="B24" t="str">
            <v>HUDSON_AVE_GT_4</v>
          </cell>
          <cell r="C24" t="str">
            <v>N.Y.C.</v>
          </cell>
          <cell r="D24">
            <v>50784.22</v>
          </cell>
          <cell r="E24">
            <v>42598.13</v>
          </cell>
          <cell r="F24">
            <v>50055.62</v>
          </cell>
          <cell r="G24">
            <v>34033.18</v>
          </cell>
          <cell r="H24">
            <v>32175.43</v>
          </cell>
          <cell r="I24">
            <v>41929.316</v>
          </cell>
          <cell r="J24">
            <v>37200.45</v>
          </cell>
          <cell r="K24">
            <v>27677.54</v>
          </cell>
          <cell r="L24">
            <v>29491.82</v>
          </cell>
          <cell r="M24">
            <v>31456.6033333333</v>
          </cell>
          <cell r="N24">
            <v>4621.2</v>
          </cell>
          <cell r="O24">
            <v>8340.27</v>
          </cell>
          <cell r="P24">
            <v>8935.35</v>
          </cell>
          <cell r="Q24">
            <v>21194.14</v>
          </cell>
          <cell r="R24">
            <v>10143.99</v>
          </cell>
          <cell r="S24">
            <v>63881.94</v>
          </cell>
          <cell r="T24">
            <v>4617.47</v>
          </cell>
          <cell r="U24">
            <v>8181.65</v>
          </cell>
          <cell r="V24">
            <v>5657.27</v>
          </cell>
          <cell r="W24">
            <v>2688.15</v>
          </cell>
          <cell r="X24">
            <v>2700.99</v>
          </cell>
          <cell r="Y24">
            <v>28614.636</v>
          </cell>
          <cell r="Z24">
            <v>154211.55</v>
          </cell>
          <cell r="AA24">
            <v>135525.21</v>
          </cell>
          <cell r="AB24">
            <v>180867.39</v>
          </cell>
          <cell r="AC24">
            <v>223780.96</v>
          </cell>
          <cell r="AD24">
            <v>173596.2775</v>
          </cell>
          <cell r="AE24">
            <v>109796.74</v>
          </cell>
          <cell r="AF24">
            <v>105766.58</v>
          </cell>
          <cell r="AG24">
            <v>109406.14</v>
          </cell>
          <cell r="AH24">
            <v>88883.56</v>
          </cell>
          <cell r="AI24">
            <v>91800.72</v>
          </cell>
          <cell r="AJ24">
            <v>101130.748</v>
          </cell>
          <cell r="AK24">
            <v>192469.27</v>
          </cell>
          <cell r="AL24">
            <v>144366.15</v>
          </cell>
          <cell r="AM24">
            <v>162544.3</v>
          </cell>
          <cell r="AN24">
            <v>166459.906666667</v>
          </cell>
          <cell r="AO24">
            <v>54759.16</v>
          </cell>
          <cell r="AP24">
            <v>53314.73</v>
          </cell>
          <cell r="AQ24">
            <v>52749.68</v>
          </cell>
          <cell r="AR24">
            <v>51832.23</v>
          </cell>
          <cell r="AS24">
            <v>54811.2</v>
          </cell>
          <cell r="AT24">
            <v>53493.4</v>
          </cell>
          <cell r="AU24">
            <v>80843.1</v>
          </cell>
          <cell r="AV24">
            <v>132151.64</v>
          </cell>
          <cell r="AW24">
            <v>9002.02</v>
          </cell>
          <cell r="AX24">
            <v>11861.73</v>
          </cell>
          <cell r="AY24">
            <v>13268.27</v>
          </cell>
          <cell r="AZ24">
            <v>7031.04</v>
          </cell>
          <cell r="BA24">
            <v>3647.76</v>
          </cell>
        </row>
        <row r="24">
          <cell r="BC24">
            <v>53772.984</v>
          </cell>
          <cell r="BD24">
            <v>56487.37</v>
          </cell>
          <cell r="BE24">
            <v>116314.56</v>
          </cell>
        </row>
        <row r="25">
          <cell r="A25">
            <v>23541</v>
          </cell>
          <cell r="B25" t="str">
            <v>KIAC_JFK_AIRPORT</v>
          </cell>
          <cell r="C25" t="str">
            <v>N.Y.C.</v>
          </cell>
          <cell r="D25">
            <v>50468.12</v>
          </cell>
          <cell r="E25">
            <v>43618.23</v>
          </cell>
          <cell r="F25">
            <v>44777.78</v>
          </cell>
          <cell r="G25">
            <v>36974.28</v>
          </cell>
          <cell r="H25">
            <v>33649.28</v>
          </cell>
          <cell r="I25">
            <v>41897.538</v>
          </cell>
          <cell r="J25">
            <v>37400.23</v>
          </cell>
          <cell r="K25">
            <v>27813.32</v>
          </cell>
          <cell r="L25">
            <v>29521.98</v>
          </cell>
          <cell r="M25">
            <v>31578.51</v>
          </cell>
          <cell r="N25">
            <v>4632</v>
          </cell>
          <cell r="O25">
            <v>5067.6</v>
          </cell>
          <cell r="P25">
            <v>9913.92</v>
          </cell>
          <cell r="Q25">
            <v>21281.93</v>
          </cell>
          <cell r="R25">
            <v>10210.11</v>
          </cell>
          <cell r="S25">
            <v>61326.672</v>
          </cell>
          <cell r="T25">
            <v>4883.46</v>
          </cell>
          <cell r="U25">
            <v>8381.71</v>
          </cell>
          <cell r="V25">
            <v>5549.7</v>
          </cell>
          <cell r="W25">
            <v>2917.07</v>
          </cell>
          <cell r="X25">
            <v>2842.03</v>
          </cell>
          <cell r="Y25">
            <v>29488.764</v>
          </cell>
          <cell r="Z25">
            <v>159543.8</v>
          </cell>
          <cell r="AA25">
            <v>136613.67</v>
          </cell>
          <cell r="AB25">
            <v>181935.53</v>
          </cell>
          <cell r="AC25">
            <v>224027.8</v>
          </cell>
          <cell r="AD25">
            <v>175530.2</v>
          </cell>
          <cell r="AE25">
            <v>110444.76</v>
          </cell>
          <cell r="AF25">
            <v>105965.76</v>
          </cell>
          <cell r="AG25">
            <v>109772.58</v>
          </cell>
          <cell r="AH25">
            <v>89294.72</v>
          </cell>
          <cell r="AI25">
            <v>92168.45</v>
          </cell>
          <cell r="AJ25">
            <v>101529.254</v>
          </cell>
          <cell r="AK25">
            <v>192669.26</v>
          </cell>
          <cell r="AL25">
            <v>144566.14</v>
          </cell>
          <cell r="AM25">
            <v>162574.29</v>
          </cell>
          <cell r="AN25">
            <v>166603.23</v>
          </cell>
          <cell r="AO25">
            <v>55085.74</v>
          </cell>
          <cell r="AP25">
            <v>53430.93</v>
          </cell>
          <cell r="AQ25">
            <v>52715.34</v>
          </cell>
          <cell r="AR25">
            <v>51871.08</v>
          </cell>
          <cell r="AS25">
            <v>54925.3</v>
          </cell>
          <cell r="AT25">
            <v>53605.678</v>
          </cell>
          <cell r="AU25">
            <v>80832.16</v>
          </cell>
          <cell r="AV25">
            <v>130769.73</v>
          </cell>
          <cell r="AW25">
            <v>9008.92</v>
          </cell>
          <cell r="AX25">
            <v>11884.31</v>
          </cell>
          <cell r="AY25">
            <v>13268.2</v>
          </cell>
          <cell r="AZ25">
            <v>7050.34</v>
          </cell>
          <cell r="BA25">
            <v>3655.15</v>
          </cell>
        </row>
        <row r="25">
          <cell r="BC25">
            <v>53840.304</v>
          </cell>
          <cell r="BD25">
            <v>56794.59</v>
          </cell>
          <cell r="BE25">
            <v>117008.06</v>
          </cell>
        </row>
        <row r="26">
          <cell r="A26">
            <v>23543</v>
          </cell>
          <cell r="B26" t="str">
            <v>KINTIGH____</v>
          </cell>
          <cell r="C26" t="str">
            <v>WEST</v>
          </cell>
          <cell r="D26">
            <v>2573.34</v>
          </cell>
          <cell r="E26">
            <v>2267.1</v>
          </cell>
          <cell r="F26">
            <v>6490.61</v>
          </cell>
          <cell r="G26">
            <v>1605.54</v>
          </cell>
          <cell r="H26">
            <v>1426.31</v>
          </cell>
          <cell r="I26">
            <v>2872.58</v>
          </cell>
          <cell r="J26">
            <v>852.66</v>
          </cell>
          <cell r="K26">
            <v>-832.59</v>
          </cell>
          <cell r="L26">
            <v>-2346.05</v>
          </cell>
          <cell r="M26">
            <v>-775.326666666667</v>
          </cell>
          <cell r="N26">
            <v>966.84</v>
          </cell>
          <cell r="O26">
            <v>735.52</v>
          </cell>
          <cell r="P26">
            <v>1844.16</v>
          </cell>
          <cell r="Q26">
            <v>1975.21</v>
          </cell>
          <cell r="R26">
            <v>654.76</v>
          </cell>
          <cell r="S26">
            <v>7411.788</v>
          </cell>
          <cell r="T26">
            <v>-272.54</v>
          </cell>
          <cell r="U26">
            <v>-71.78</v>
          </cell>
          <cell r="V26">
            <v>246.04</v>
          </cell>
          <cell r="W26">
            <v>23.45</v>
          </cell>
          <cell r="X26">
            <v>126.59</v>
          </cell>
          <cell r="Y26">
            <v>62.1119999999999</v>
          </cell>
          <cell r="Z26">
            <v>14872.12</v>
          </cell>
          <cell r="AA26">
            <v>12047.8</v>
          </cell>
          <cell r="AB26">
            <v>16690.22</v>
          </cell>
          <cell r="AC26">
            <v>22552.31</v>
          </cell>
          <cell r="AD26">
            <v>16540.6125</v>
          </cell>
          <cell r="AE26">
            <v>3725.41</v>
          </cell>
          <cell r="AF26">
            <v>3787.77</v>
          </cell>
          <cell r="AG26">
            <v>3381.11</v>
          </cell>
          <cell r="AH26">
            <v>3194.87</v>
          </cell>
          <cell r="AI26">
            <v>3620.22</v>
          </cell>
          <cell r="AJ26">
            <v>3541.876</v>
          </cell>
          <cell r="AK26">
            <v>18717.87</v>
          </cell>
          <cell r="AL26">
            <v>7614.39</v>
          </cell>
          <cell r="AM26">
            <v>14741.27</v>
          </cell>
          <cell r="AN26">
            <v>13691.1766666667</v>
          </cell>
          <cell r="AO26">
            <v>3768.67</v>
          </cell>
          <cell r="AP26">
            <v>3313.01</v>
          </cell>
          <cell r="AQ26">
            <v>3180.59</v>
          </cell>
          <cell r="AR26">
            <v>3257.3</v>
          </cell>
          <cell r="AS26">
            <v>2592.69</v>
          </cell>
          <cell r="AT26">
            <v>3222.452</v>
          </cell>
          <cell r="AU26">
            <v>4373.81</v>
          </cell>
          <cell r="AV26">
            <v>8725.3</v>
          </cell>
          <cell r="AW26">
            <v>704.16</v>
          </cell>
          <cell r="AX26">
            <v>759.73</v>
          </cell>
          <cell r="AY26">
            <v>740.05</v>
          </cell>
          <cell r="AZ26">
            <v>274.45</v>
          </cell>
          <cell r="BA26">
            <v>-223.08</v>
          </cell>
        </row>
        <row r="26">
          <cell r="BC26">
            <v>2706.372</v>
          </cell>
          <cell r="BD26">
            <v>1685.49</v>
          </cell>
          <cell r="BE26">
            <v>1905.53</v>
          </cell>
        </row>
        <row r="27">
          <cell r="A27">
            <v>23545</v>
          </cell>
          <cell r="B27" t="str">
            <v>BARRETT___1</v>
          </cell>
          <cell r="C27" t="str">
            <v>LONGIL</v>
          </cell>
          <cell r="D27">
            <v>31827.95</v>
          </cell>
          <cell r="E27">
            <v>28697.06</v>
          </cell>
          <cell r="F27">
            <v>33734.78</v>
          </cell>
          <cell r="G27">
            <v>20623.79</v>
          </cell>
          <cell r="H27">
            <v>17918.7</v>
          </cell>
          <cell r="I27">
            <v>26560.456</v>
          </cell>
          <cell r="J27">
            <v>35764.08</v>
          </cell>
          <cell r="K27">
            <v>28089.58</v>
          </cell>
          <cell r="L27">
            <v>29942.45</v>
          </cell>
          <cell r="M27">
            <v>31265.37</v>
          </cell>
          <cell r="N27">
            <v>4733.73</v>
          </cell>
          <cell r="O27">
            <v>8522.57</v>
          </cell>
          <cell r="P27">
            <v>9063.44</v>
          </cell>
          <cell r="Q27">
            <v>21545.39</v>
          </cell>
          <cell r="R27">
            <v>10216.41</v>
          </cell>
          <cell r="S27">
            <v>64897.848</v>
          </cell>
          <cell r="T27">
            <v>4678.15</v>
          </cell>
          <cell r="U27">
            <v>7299.97</v>
          </cell>
          <cell r="V27">
            <v>5757.95</v>
          </cell>
          <cell r="W27">
            <v>2726.77</v>
          </cell>
          <cell r="X27">
            <v>2669.37</v>
          </cell>
          <cell r="Y27">
            <v>27758.652</v>
          </cell>
          <cell r="Z27">
            <v>155295.37</v>
          </cell>
          <cell r="AA27">
            <v>134949.91</v>
          </cell>
          <cell r="AB27">
            <v>183599.61</v>
          </cell>
          <cell r="AC27">
            <v>212278.64</v>
          </cell>
          <cell r="AD27">
            <v>171530.8825</v>
          </cell>
          <cell r="AE27">
            <v>75355.96</v>
          </cell>
          <cell r="AF27">
            <v>63622.69</v>
          </cell>
          <cell r="AG27">
            <v>61892.02</v>
          </cell>
          <cell r="AH27">
            <v>36275.81</v>
          </cell>
          <cell r="AI27">
            <v>54017.63</v>
          </cell>
          <cell r="AJ27">
            <v>58232.822</v>
          </cell>
          <cell r="AK27">
            <v>195885.59</v>
          </cell>
          <cell r="AL27">
            <v>146589.9</v>
          </cell>
          <cell r="AM27">
            <v>163080.52</v>
          </cell>
          <cell r="AN27">
            <v>168518.67</v>
          </cell>
          <cell r="AO27">
            <v>47041.54</v>
          </cell>
          <cell r="AP27">
            <v>44518.72</v>
          </cell>
          <cell r="AQ27">
            <v>44476.67</v>
          </cell>
          <cell r="AR27">
            <v>44512.91</v>
          </cell>
          <cell r="AS27">
            <v>40659.34</v>
          </cell>
          <cell r="AT27">
            <v>44241.836</v>
          </cell>
          <cell r="AU27">
            <v>71207.76</v>
          </cell>
          <cell r="AV27">
            <v>104198.02</v>
          </cell>
          <cell r="AW27">
            <v>8976.96</v>
          </cell>
          <cell r="AX27">
            <v>10974.92</v>
          </cell>
          <cell r="AY27">
            <v>11369.95</v>
          </cell>
          <cell r="AZ27">
            <v>5823.94</v>
          </cell>
          <cell r="BA27">
            <v>2583.2</v>
          </cell>
        </row>
        <row r="27">
          <cell r="BC27">
            <v>47674.764</v>
          </cell>
          <cell r="BD27">
            <v>44847.69</v>
          </cell>
          <cell r="BE27">
            <v>101872.39</v>
          </cell>
        </row>
        <row r="28">
          <cell r="A28">
            <v>23546</v>
          </cell>
          <cell r="B28" t="str">
            <v>BARRETT___2</v>
          </cell>
          <cell r="C28" t="str">
            <v>LONGIL</v>
          </cell>
          <cell r="D28">
            <v>31829.29</v>
          </cell>
          <cell r="E28">
            <v>28697.31</v>
          </cell>
          <cell r="F28">
            <v>33735.89</v>
          </cell>
          <cell r="G28">
            <v>20623.38</v>
          </cell>
          <cell r="H28">
            <v>17918.09</v>
          </cell>
          <cell r="I28">
            <v>26560.792</v>
          </cell>
          <cell r="J28">
            <v>35764.15</v>
          </cell>
          <cell r="K28">
            <v>28089.52</v>
          </cell>
          <cell r="L28">
            <v>29942.76</v>
          </cell>
          <cell r="M28">
            <v>31265.4766666667</v>
          </cell>
          <cell r="N28">
            <v>4733.65</v>
          </cell>
          <cell r="O28">
            <v>8522.37</v>
          </cell>
          <cell r="P28">
            <v>9063.29</v>
          </cell>
          <cell r="Q28">
            <v>21545.15</v>
          </cell>
          <cell r="R28">
            <v>10216.43</v>
          </cell>
          <cell r="S28">
            <v>64897.068</v>
          </cell>
          <cell r="T28">
            <v>4678.19</v>
          </cell>
          <cell r="U28">
            <v>7299.98</v>
          </cell>
          <cell r="V28">
            <v>5757.97</v>
          </cell>
          <cell r="W28">
            <v>2726.78</v>
          </cell>
          <cell r="X28">
            <v>2669.38</v>
          </cell>
          <cell r="Y28">
            <v>27758.76</v>
          </cell>
          <cell r="Z28">
            <v>155293.61</v>
          </cell>
          <cell r="AA28">
            <v>134948.72</v>
          </cell>
          <cell r="AB28">
            <v>183597.06</v>
          </cell>
          <cell r="AC28">
            <v>212276.86</v>
          </cell>
          <cell r="AD28">
            <v>171529.0625</v>
          </cell>
          <cell r="AE28">
            <v>75353.54</v>
          </cell>
          <cell r="AF28">
            <v>63622.82</v>
          </cell>
          <cell r="AG28">
            <v>61889.78</v>
          </cell>
          <cell r="AH28">
            <v>36275.89</v>
          </cell>
          <cell r="AI28">
            <v>54017.74</v>
          </cell>
          <cell r="AJ28">
            <v>58231.954</v>
          </cell>
          <cell r="AK28">
            <v>195882.53</v>
          </cell>
          <cell r="AL28">
            <v>146588.32</v>
          </cell>
          <cell r="AM28">
            <v>163078.65</v>
          </cell>
          <cell r="AN28">
            <v>168516.5</v>
          </cell>
          <cell r="AO28">
            <v>47041.63</v>
          </cell>
          <cell r="AP28">
            <v>44517.89</v>
          </cell>
          <cell r="AQ28">
            <v>44476.76</v>
          </cell>
          <cell r="AR28">
            <v>44513</v>
          </cell>
          <cell r="AS28">
            <v>40659.43</v>
          </cell>
          <cell r="AT28">
            <v>44241.742</v>
          </cell>
          <cell r="AU28">
            <v>71207.9</v>
          </cell>
          <cell r="AV28">
            <v>104198.23</v>
          </cell>
          <cell r="AW28">
            <v>8976.98</v>
          </cell>
          <cell r="AX28">
            <v>10974.94</v>
          </cell>
          <cell r="AY28">
            <v>11369.98</v>
          </cell>
          <cell r="AZ28">
            <v>5823.95</v>
          </cell>
          <cell r="BA28">
            <v>2583.21</v>
          </cell>
        </row>
        <row r="28">
          <cell r="BC28">
            <v>47674.872</v>
          </cell>
          <cell r="BD28">
            <v>44847.78</v>
          </cell>
          <cell r="BE28">
            <v>101872.6</v>
          </cell>
        </row>
        <row r="29">
          <cell r="A29">
            <v>23547</v>
          </cell>
          <cell r="B29" t="str">
            <v>WADING_RIVER_IC_2</v>
          </cell>
          <cell r="C29" t="str">
            <v>LONGIL</v>
          </cell>
          <cell r="D29">
            <v>32382.45</v>
          </cell>
          <cell r="E29">
            <v>29185.23</v>
          </cell>
          <cell r="F29">
            <v>34312.15</v>
          </cell>
          <cell r="G29">
            <v>20976.21</v>
          </cell>
          <cell r="H29">
            <v>18218.16</v>
          </cell>
          <cell r="I29">
            <v>27014.84</v>
          </cell>
          <cell r="J29">
            <v>36272.7</v>
          </cell>
          <cell r="K29">
            <v>28474.42</v>
          </cell>
          <cell r="L29">
            <v>30370.09</v>
          </cell>
          <cell r="M29">
            <v>31705.7366666667</v>
          </cell>
          <cell r="N29">
            <v>4812.86</v>
          </cell>
          <cell r="O29">
            <v>8665.76</v>
          </cell>
          <cell r="P29">
            <v>9214.92</v>
          </cell>
          <cell r="Q29">
            <v>21907.91</v>
          </cell>
          <cell r="R29">
            <v>10355.81</v>
          </cell>
          <cell r="S29">
            <v>65948.712</v>
          </cell>
          <cell r="T29">
            <v>4745.07</v>
          </cell>
          <cell r="U29">
            <v>7389.38</v>
          </cell>
          <cell r="V29">
            <v>5840.1</v>
          </cell>
          <cell r="W29">
            <v>2765.68</v>
          </cell>
          <cell r="X29">
            <v>2707.48</v>
          </cell>
          <cell r="Y29">
            <v>28137.252</v>
          </cell>
          <cell r="Z29">
            <v>157449.42</v>
          </cell>
          <cell r="AA29">
            <v>136799.98</v>
          </cell>
          <cell r="AB29">
            <v>186151.22</v>
          </cell>
          <cell r="AC29">
            <v>215251.58</v>
          </cell>
          <cell r="AD29">
            <v>173913.05</v>
          </cell>
          <cell r="AE29">
            <v>76546.29</v>
          </cell>
          <cell r="AF29">
            <v>64400.55</v>
          </cell>
          <cell r="AG29">
            <v>62684.98</v>
          </cell>
          <cell r="AH29">
            <v>36822.4</v>
          </cell>
          <cell r="AI29">
            <v>54881.72</v>
          </cell>
          <cell r="AJ29">
            <v>59067.188</v>
          </cell>
          <cell r="AK29">
            <v>198565.35</v>
          </cell>
          <cell r="AL29">
            <v>148601.39</v>
          </cell>
          <cell r="AM29">
            <v>165316.78</v>
          </cell>
          <cell r="AN29">
            <v>170827.84</v>
          </cell>
          <cell r="AO29">
            <v>47619.88</v>
          </cell>
          <cell r="AP29">
            <v>45086.72</v>
          </cell>
          <cell r="AQ29">
            <v>45023.41</v>
          </cell>
          <cell r="AR29">
            <v>45060.47</v>
          </cell>
          <cell r="AS29">
            <v>41157.6</v>
          </cell>
          <cell r="AT29">
            <v>44789.616</v>
          </cell>
          <cell r="AU29">
            <v>72080.23</v>
          </cell>
          <cell r="AV29">
            <v>105480.9</v>
          </cell>
          <cell r="AW29">
            <v>9087.92</v>
          </cell>
          <cell r="AX29">
            <v>11110.51</v>
          </cell>
          <cell r="AY29">
            <v>11508.64</v>
          </cell>
          <cell r="AZ29">
            <v>5894.64</v>
          </cell>
          <cell r="BA29">
            <v>2614.63</v>
          </cell>
        </row>
        <row r="29">
          <cell r="BC29">
            <v>48259.608</v>
          </cell>
          <cell r="BD29">
            <v>45389.16</v>
          </cell>
          <cell r="BE29">
            <v>103093.17</v>
          </cell>
        </row>
        <row r="30">
          <cell r="A30">
            <v>23548</v>
          </cell>
          <cell r="B30" t="str">
            <v>FAR_ROCKAWAY___4</v>
          </cell>
          <cell r="C30" t="str">
            <v>LONGIL</v>
          </cell>
          <cell r="D30">
            <v>32095.7</v>
          </cell>
          <cell r="E30">
            <v>28947.07</v>
          </cell>
          <cell r="F30">
            <v>34025.65</v>
          </cell>
          <cell r="G30">
            <v>20756.53</v>
          </cell>
          <cell r="H30">
            <v>18068.21</v>
          </cell>
          <cell r="I30">
            <v>26778.632</v>
          </cell>
          <cell r="J30">
            <v>36148.89</v>
          </cell>
          <cell r="K30">
            <v>28345.17</v>
          </cell>
          <cell r="L30">
            <v>30254.41</v>
          </cell>
          <cell r="M30">
            <v>31582.8233333333</v>
          </cell>
          <cell r="N30">
            <v>4778.5</v>
          </cell>
          <cell r="O30">
            <v>8596.01</v>
          </cell>
          <cell r="P30">
            <v>9149.33</v>
          </cell>
          <cell r="Q30">
            <v>21746.71</v>
          </cell>
          <cell r="R30">
            <v>10290.02</v>
          </cell>
          <cell r="S30">
            <v>65472.684</v>
          </cell>
          <cell r="T30">
            <v>4727.19</v>
          </cell>
          <cell r="U30">
            <v>7362.41</v>
          </cell>
          <cell r="V30">
            <v>5819.29</v>
          </cell>
          <cell r="W30">
            <v>2755.66</v>
          </cell>
          <cell r="X30">
            <v>2697.76</v>
          </cell>
          <cell r="Y30">
            <v>28034.772</v>
          </cell>
          <cell r="Z30">
            <v>156554.83</v>
          </cell>
          <cell r="AA30">
            <v>136251.57</v>
          </cell>
          <cell r="AB30">
            <v>184866.71</v>
          </cell>
          <cell r="AC30">
            <v>214086.95</v>
          </cell>
          <cell r="AD30">
            <v>172940.015</v>
          </cell>
          <cell r="AE30">
            <v>76073.32</v>
          </cell>
          <cell r="AF30">
            <v>64267.58</v>
          </cell>
          <cell r="AG30">
            <v>62307.41</v>
          </cell>
          <cell r="AH30">
            <v>36648.57</v>
          </cell>
          <cell r="AI30">
            <v>54483.28</v>
          </cell>
          <cell r="AJ30">
            <v>58756.032</v>
          </cell>
          <cell r="AK30">
            <v>197589.1</v>
          </cell>
          <cell r="AL30">
            <v>147883.82</v>
          </cell>
          <cell r="AM30">
            <v>164528</v>
          </cell>
          <cell r="AN30">
            <v>170000.306666667</v>
          </cell>
          <cell r="AO30">
            <v>47506.44</v>
          </cell>
          <cell r="AP30">
            <v>44956.06</v>
          </cell>
          <cell r="AQ30">
            <v>44915.37</v>
          </cell>
          <cell r="AR30">
            <v>44953.5</v>
          </cell>
          <cell r="AS30">
            <v>41056.28</v>
          </cell>
          <cell r="AT30">
            <v>44677.53</v>
          </cell>
          <cell r="AU30">
            <v>71911.13</v>
          </cell>
          <cell r="AV30">
            <v>105232.35</v>
          </cell>
          <cell r="AW30">
            <v>9065.85</v>
          </cell>
          <cell r="AX30">
            <v>11083.25</v>
          </cell>
          <cell r="AY30">
            <v>11480.88</v>
          </cell>
          <cell r="AZ30">
            <v>5880.12</v>
          </cell>
          <cell r="BA30">
            <v>2608.82</v>
          </cell>
        </row>
        <row r="30">
          <cell r="BC30">
            <v>48142.704</v>
          </cell>
          <cell r="BD30">
            <v>45282.69</v>
          </cell>
          <cell r="BE30">
            <v>102844.79</v>
          </cell>
        </row>
        <row r="31">
          <cell r="A31">
            <v>23550</v>
          </cell>
          <cell r="B31" t="str">
            <v>GLENWOOD___4</v>
          </cell>
          <cell r="C31" t="str">
            <v>LONGIL</v>
          </cell>
          <cell r="D31">
            <v>31510.4</v>
          </cell>
          <cell r="E31">
            <v>28377.59</v>
          </cell>
          <cell r="F31">
            <v>33380.41</v>
          </cell>
          <cell r="G31">
            <v>20387.91</v>
          </cell>
          <cell r="H31">
            <v>17699.37</v>
          </cell>
          <cell r="I31">
            <v>26271.136</v>
          </cell>
          <cell r="J31">
            <v>35346.85</v>
          </cell>
          <cell r="K31">
            <v>27759.58</v>
          </cell>
          <cell r="L31">
            <v>29604.43</v>
          </cell>
          <cell r="M31">
            <v>30903.62</v>
          </cell>
          <cell r="N31">
            <v>4674.88</v>
          </cell>
          <cell r="O31">
            <v>8416.57</v>
          </cell>
          <cell r="P31">
            <v>8950.71</v>
          </cell>
          <cell r="Q31">
            <v>21283.77</v>
          </cell>
          <cell r="R31">
            <v>10093.51</v>
          </cell>
          <cell r="S31">
            <v>64103.328</v>
          </cell>
          <cell r="T31">
            <v>4624.79</v>
          </cell>
          <cell r="U31">
            <v>7299.75</v>
          </cell>
          <cell r="V31">
            <v>5690.65</v>
          </cell>
          <cell r="W31">
            <v>2694.89</v>
          </cell>
          <cell r="X31">
            <v>2638.2</v>
          </cell>
          <cell r="Y31">
            <v>27537.936</v>
          </cell>
          <cell r="Z31">
            <v>153429.56</v>
          </cell>
          <cell r="AA31">
            <v>133289.58</v>
          </cell>
          <cell r="AB31">
            <v>181399.72</v>
          </cell>
          <cell r="AC31">
            <v>209717.26</v>
          </cell>
          <cell r="AD31">
            <v>169459.03</v>
          </cell>
          <cell r="AE31">
            <v>74355.84</v>
          </cell>
          <cell r="AF31">
            <v>62760.89</v>
          </cell>
          <cell r="AG31">
            <v>61058.4</v>
          </cell>
          <cell r="AH31">
            <v>35683.08</v>
          </cell>
          <cell r="AI31">
            <v>53214.1</v>
          </cell>
          <cell r="AJ31">
            <v>57414.462</v>
          </cell>
          <cell r="AK31">
            <v>193464.48</v>
          </cell>
          <cell r="AL31">
            <v>144797.34</v>
          </cell>
          <cell r="AM31">
            <v>161098.38</v>
          </cell>
          <cell r="AN31">
            <v>166453.4</v>
          </cell>
          <cell r="AO31">
            <v>46472.02</v>
          </cell>
          <cell r="AP31">
            <v>43997.52</v>
          </cell>
          <cell r="AQ31">
            <v>43937.63</v>
          </cell>
          <cell r="AR31">
            <v>43974.41</v>
          </cell>
          <cell r="AS31">
            <v>40163.08</v>
          </cell>
          <cell r="AT31">
            <v>43708.932</v>
          </cell>
          <cell r="AU31">
            <v>70349.31</v>
          </cell>
          <cell r="AV31">
            <v>102942.8</v>
          </cell>
          <cell r="AW31">
            <v>8869.04</v>
          </cell>
          <cell r="AX31">
            <v>10842.2</v>
          </cell>
          <cell r="AY31">
            <v>11229.58</v>
          </cell>
          <cell r="AZ31">
            <v>5751.6</v>
          </cell>
          <cell r="BA31">
            <v>2552.02</v>
          </cell>
        </row>
        <row r="31">
          <cell r="BC31">
            <v>47093.328</v>
          </cell>
          <cell r="BD31">
            <v>44293.22</v>
          </cell>
          <cell r="BE31">
            <v>100591.73</v>
          </cell>
        </row>
        <row r="32">
          <cell r="A32">
            <v>23551</v>
          </cell>
          <cell r="B32" t="str">
            <v>NORTHPORT___1</v>
          </cell>
          <cell r="C32" t="str">
            <v>LONGIL</v>
          </cell>
          <cell r="D32">
            <v>31891.59</v>
          </cell>
          <cell r="E32">
            <v>28747.74</v>
          </cell>
          <cell r="F32">
            <v>33795.67</v>
          </cell>
          <cell r="G32">
            <v>20666.75</v>
          </cell>
          <cell r="H32">
            <v>17951.93</v>
          </cell>
          <cell r="I32">
            <v>26610.736</v>
          </cell>
          <cell r="J32">
            <v>35865.98</v>
          </cell>
          <cell r="K32">
            <v>28151.73</v>
          </cell>
          <cell r="L32">
            <v>30027.55</v>
          </cell>
          <cell r="M32">
            <v>31348.42</v>
          </cell>
          <cell r="N32">
            <v>4741.7</v>
          </cell>
          <cell r="O32">
            <v>8537.83</v>
          </cell>
          <cell r="P32">
            <v>9078.63</v>
          </cell>
          <cell r="Q32">
            <v>21583.21</v>
          </cell>
          <cell r="R32">
            <v>10239.92</v>
          </cell>
          <cell r="S32">
            <v>65017.548</v>
          </cell>
          <cell r="T32">
            <v>4691.64</v>
          </cell>
          <cell r="U32">
            <v>7304.38</v>
          </cell>
          <cell r="V32">
            <v>5774.54</v>
          </cell>
          <cell r="W32">
            <v>2734.67</v>
          </cell>
          <cell r="X32">
            <v>2677.11</v>
          </cell>
          <cell r="Y32">
            <v>27818.808</v>
          </cell>
          <cell r="Z32">
            <v>155689.52</v>
          </cell>
          <cell r="AA32">
            <v>135270.08</v>
          </cell>
          <cell r="AB32">
            <v>184073.25</v>
          </cell>
          <cell r="AC32">
            <v>212866.41</v>
          </cell>
          <cell r="AD32">
            <v>171974.815</v>
          </cell>
          <cell r="AE32">
            <v>75426.94</v>
          </cell>
          <cell r="AF32">
            <v>63694.4</v>
          </cell>
          <cell r="AG32">
            <v>62005.06</v>
          </cell>
          <cell r="AH32">
            <v>36280.36</v>
          </cell>
          <cell r="AI32">
            <v>54070.66</v>
          </cell>
          <cell r="AJ32">
            <v>58295.484</v>
          </cell>
          <cell r="AK32">
            <v>196348.81</v>
          </cell>
          <cell r="AL32">
            <v>146940.45</v>
          </cell>
          <cell r="AM32">
            <v>163469.3</v>
          </cell>
          <cell r="AN32">
            <v>168919.52</v>
          </cell>
          <cell r="AO32">
            <v>47101.44</v>
          </cell>
          <cell r="AP32">
            <v>44598.2</v>
          </cell>
          <cell r="AQ32">
            <v>44533.36</v>
          </cell>
          <cell r="AR32">
            <v>44569.78</v>
          </cell>
          <cell r="AS32">
            <v>40709.84</v>
          </cell>
          <cell r="AT32">
            <v>44302.524</v>
          </cell>
          <cell r="AU32">
            <v>71295.36</v>
          </cell>
          <cell r="AV32">
            <v>104332.35</v>
          </cell>
          <cell r="AW32">
            <v>8989.02</v>
          </cell>
          <cell r="AX32">
            <v>10989.59</v>
          </cell>
          <cell r="AY32">
            <v>11383.35</v>
          </cell>
          <cell r="AZ32">
            <v>5830.47</v>
          </cell>
          <cell r="BA32">
            <v>2586.11</v>
          </cell>
        </row>
        <row r="32">
          <cell r="BC32">
            <v>47734.248</v>
          </cell>
          <cell r="BD32">
            <v>44894.96</v>
          </cell>
          <cell r="BE32">
            <v>101971.84</v>
          </cell>
        </row>
        <row r="33">
          <cell r="A33">
            <v>23552</v>
          </cell>
          <cell r="B33" t="str">
            <v>NORTHPORT___2</v>
          </cell>
          <cell r="C33" t="str">
            <v>LONGIL</v>
          </cell>
          <cell r="D33">
            <v>31891.59</v>
          </cell>
          <cell r="E33">
            <v>28747.74</v>
          </cell>
          <cell r="F33">
            <v>33795.67</v>
          </cell>
          <cell r="G33">
            <v>20666.75</v>
          </cell>
          <cell r="H33">
            <v>17951.93</v>
          </cell>
          <cell r="I33">
            <v>26610.736</v>
          </cell>
          <cell r="J33">
            <v>35865.98</v>
          </cell>
          <cell r="K33">
            <v>28151.73</v>
          </cell>
          <cell r="L33">
            <v>30027.55</v>
          </cell>
          <cell r="M33">
            <v>31348.42</v>
          </cell>
          <cell r="N33">
            <v>4741.7</v>
          </cell>
          <cell r="O33">
            <v>8537.83</v>
          </cell>
          <cell r="P33">
            <v>9078.63</v>
          </cell>
          <cell r="Q33">
            <v>21583.21</v>
          </cell>
          <cell r="R33">
            <v>10239.92</v>
          </cell>
          <cell r="S33">
            <v>65017.548</v>
          </cell>
          <cell r="T33">
            <v>4691.64</v>
          </cell>
          <cell r="U33">
            <v>7304.38</v>
          </cell>
          <cell r="V33">
            <v>5774.54</v>
          </cell>
          <cell r="W33">
            <v>2734.67</v>
          </cell>
          <cell r="X33">
            <v>2677.11</v>
          </cell>
          <cell r="Y33">
            <v>27818.808</v>
          </cell>
          <cell r="Z33">
            <v>155689.52</v>
          </cell>
          <cell r="AA33">
            <v>135270.08</v>
          </cell>
          <cell r="AB33">
            <v>184073.25</v>
          </cell>
          <cell r="AC33">
            <v>212866.41</v>
          </cell>
          <cell r="AD33">
            <v>171974.815</v>
          </cell>
          <cell r="AE33">
            <v>75426.94</v>
          </cell>
          <cell r="AF33">
            <v>63694.4</v>
          </cell>
          <cell r="AG33">
            <v>62005.06</v>
          </cell>
          <cell r="AH33">
            <v>36280.36</v>
          </cell>
          <cell r="AI33">
            <v>54070.66</v>
          </cell>
          <cell r="AJ33">
            <v>58295.484</v>
          </cell>
          <cell r="AK33">
            <v>196348.81</v>
          </cell>
          <cell r="AL33">
            <v>146940.45</v>
          </cell>
          <cell r="AM33">
            <v>163469.3</v>
          </cell>
          <cell r="AN33">
            <v>168919.52</v>
          </cell>
          <cell r="AO33">
            <v>47101.44</v>
          </cell>
          <cell r="AP33">
            <v>44598.2</v>
          </cell>
          <cell r="AQ33">
            <v>44533.36</v>
          </cell>
          <cell r="AR33">
            <v>44569.78</v>
          </cell>
          <cell r="AS33">
            <v>40709.84</v>
          </cell>
          <cell r="AT33">
            <v>44302.524</v>
          </cell>
          <cell r="AU33">
            <v>71295.36</v>
          </cell>
          <cell r="AV33">
            <v>104332.35</v>
          </cell>
          <cell r="AW33">
            <v>8989.02</v>
          </cell>
          <cell r="AX33">
            <v>10989.59</v>
          </cell>
          <cell r="AY33">
            <v>11383.35</v>
          </cell>
          <cell r="AZ33">
            <v>5830.47</v>
          </cell>
          <cell r="BA33">
            <v>2586.11</v>
          </cell>
        </row>
        <row r="33">
          <cell r="BC33">
            <v>47734.248</v>
          </cell>
          <cell r="BD33">
            <v>44894.96</v>
          </cell>
          <cell r="BE33">
            <v>101971.84</v>
          </cell>
        </row>
        <row r="34">
          <cell r="A34">
            <v>23553</v>
          </cell>
          <cell r="B34" t="str">
            <v>NORTHPORT___3</v>
          </cell>
          <cell r="C34" t="str">
            <v>LONGIL</v>
          </cell>
          <cell r="D34">
            <v>31952.22</v>
          </cell>
          <cell r="E34">
            <v>28794.34</v>
          </cell>
          <cell r="F34">
            <v>33855.5</v>
          </cell>
          <cell r="G34">
            <v>20696.56</v>
          </cell>
          <cell r="H34">
            <v>17975.09</v>
          </cell>
          <cell r="I34">
            <v>26654.742</v>
          </cell>
          <cell r="J34">
            <v>35890.85</v>
          </cell>
          <cell r="K34">
            <v>28172.51</v>
          </cell>
          <cell r="L34">
            <v>30050.18</v>
          </cell>
          <cell r="M34">
            <v>31371.18</v>
          </cell>
          <cell r="N34">
            <v>4748.24</v>
          </cell>
          <cell r="O34">
            <v>8550.22</v>
          </cell>
          <cell r="P34">
            <v>9091.14</v>
          </cell>
          <cell r="Q34">
            <v>21613.64</v>
          </cell>
          <cell r="R34">
            <v>10245.97</v>
          </cell>
          <cell r="S34">
            <v>65099.052</v>
          </cell>
          <cell r="T34">
            <v>4695.02</v>
          </cell>
          <cell r="U34">
            <v>7331.42</v>
          </cell>
          <cell r="V34">
            <v>5778.44</v>
          </cell>
          <cell r="W34">
            <v>2736.48</v>
          </cell>
          <cell r="X34">
            <v>2678.88</v>
          </cell>
          <cell r="Y34">
            <v>27864.288</v>
          </cell>
          <cell r="Z34">
            <v>155776.52</v>
          </cell>
          <cell r="AA34">
            <v>135357.5</v>
          </cell>
          <cell r="AB34">
            <v>184177.83</v>
          </cell>
          <cell r="AC34">
            <v>212841.08</v>
          </cell>
          <cell r="AD34">
            <v>172038.2325</v>
          </cell>
          <cell r="AE34">
            <v>75550.92</v>
          </cell>
          <cell r="AF34">
            <v>63764.2</v>
          </cell>
          <cell r="AG34">
            <v>62065.42</v>
          </cell>
          <cell r="AH34">
            <v>36330.17</v>
          </cell>
          <cell r="AI34">
            <v>54143.47</v>
          </cell>
          <cell r="AJ34">
            <v>58370.836</v>
          </cell>
          <cell r="AK34">
            <v>196473.21</v>
          </cell>
          <cell r="AL34">
            <v>147035.32</v>
          </cell>
          <cell r="AM34">
            <v>163574.75</v>
          </cell>
          <cell r="AN34">
            <v>169027.76</v>
          </cell>
          <cell r="AO34">
            <v>47173.53</v>
          </cell>
          <cell r="AP34">
            <v>44664.28</v>
          </cell>
          <cell r="AQ34">
            <v>44601.63</v>
          </cell>
          <cell r="AR34">
            <v>44638.14</v>
          </cell>
          <cell r="AS34">
            <v>40771.68</v>
          </cell>
          <cell r="AT34">
            <v>44369.852</v>
          </cell>
          <cell r="AU34">
            <v>71404.29</v>
          </cell>
          <cell r="AV34">
            <v>104492.56</v>
          </cell>
          <cell r="AW34">
            <v>9002.74</v>
          </cell>
          <cell r="AX34">
            <v>11006.38</v>
          </cell>
          <cell r="AY34">
            <v>11400.72</v>
          </cell>
          <cell r="AZ34">
            <v>5839.33</v>
          </cell>
          <cell r="BA34">
            <v>2590.08</v>
          </cell>
        </row>
        <row r="34">
          <cell r="BC34">
            <v>47807.1</v>
          </cell>
          <cell r="BD34">
            <v>44963.2</v>
          </cell>
          <cell r="BE34">
            <v>102125.18</v>
          </cell>
        </row>
        <row r="35">
          <cell r="A35">
            <v>23555</v>
          </cell>
          <cell r="B35" t="str">
            <v>PORT_JEFF_3</v>
          </cell>
          <cell r="C35" t="str">
            <v>LONGIL</v>
          </cell>
          <cell r="D35">
            <v>32349.65</v>
          </cell>
          <cell r="E35">
            <v>29154.98</v>
          </cell>
          <cell r="F35">
            <v>34276.85</v>
          </cell>
          <cell r="G35">
            <v>20954.94</v>
          </cell>
          <cell r="H35">
            <v>18199.48</v>
          </cell>
          <cell r="I35">
            <v>26987.18</v>
          </cell>
          <cell r="J35">
            <v>36235.21</v>
          </cell>
          <cell r="K35">
            <v>28445.01</v>
          </cell>
          <cell r="L35">
            <v>30339.03</v>
          </cell>
          <cell r="M35">
            <v>31673.0833333333</v>
          </cell>
          <cell r="N35">
            <v>4807.66</v>
          </cell>
          <cell r="O35">
            <v>8656.41</v>
          </cell>
          <cell r="P35">
            <v>9204.98</v>
          </cell>
          <cell r="Q35">
            <v>21884.39</v>
          </cell>
          <cell r="R35">
            <v>10344.78</v>
          </cell>
          <cell r="S35">
            <v>65877.864</v>
          </cell>
          <cell r="T35">
            <v>4740.2</v>
          </cell>
          <cell r="U35">
            <v>7384.11</v>
          </cell>
          <cell r="V35">
            <v>5834.04</v>
          </cell>
          <cell r="W35">
            <v>2762.81</v>
          </cell>
          <cell r="X35">
            <v>2704.67</v>
          </cell>
          <cell r="Y35">
            <v>28110.996</v>
          </cell>
          <cell r="Z35">
            <v>157280.87</v>
          </cell>
          <cell r="AA35">
            <v>136656.45</v>
          </cell>
          <cell r="AB35">
            <v>185949.29</v>
          </cell>
          <cell r="AC35">
            <v>215025.09</v>
          </cell>
          <cell r="AD35">
            <v>173727.925</v>
          </cell>
          <cell r="AE35">
            <v>76465.9</v>
          </cell>
          <cell r="AF35">
            <v>64334.59</v>
          </cell>
          <cell r="AG35">
            <v>62614.33</v>
          </cell>
          <cell r="AH35">
            <v>36784.44</v>
          </cell>
          <cell r="AI35">
            <v>54823.41</v>
          </cell>
          <cell r="AJ35">
            <v>59004.534</v>
          </cell>
          <cell r="AK35">
            <v>198355.22</v>
          </cell>
          <cell r="AL35">
            <v>148445.17</v>
          </cell>
          <cell r="AM35">
            <v>165142.91</v>
          </cell>
          <cell r="AN35">
            <v>170647.766666667</v>
          </cell>
          <cell r="AO35">
            <v>47565.18</v>
          </cell>
          <cell r="AP35">
            <v>45035.03</v>
          </cell>
          <cell r="AQ35">
            <v>44971.7</v>
          </cell>
          <cell r="AR35">
            <v>45008.7</v>
          </cell>
          <cell r="AS35">
            <v>41110.33</v>
          </cell>
          <cell r="AT35">
            <v>44738.188</v>
          </cell>
          <cell r="AU35">
            <v>71997.41</v>
          </cell>
          <cell r="AV35">
            <v>105359.73</v>
          </cell>
          <cell r="AW35">
            <v>9077.49</v>
          </cell>
          <cell r="AX35">
            <v>11097.75</v>
          </cell>
          <cell r="AY35">
            <v>11495.43</v>
          </cell>
          <cell r="AZ35">
            <v>5887.87</v>
          </cell>
          <cell r="BA35">
            <v>2611.62</v>
          </cell>
        </row>
        <row r="35">
          <cell r="BC35">
            <v>48204.192</v>
          </cell>
          <cell r="BD35">
            <v>45337.04</v>
          </cell>
          <cell r="BE35">
            <v>102974.85</v>
          </cell>
        </row>
        <row r="36">
          <cell r="A36">
            <v>23557</v>
          </cell>
          <cell r="B36" t="str">
            <v>HUNTLEY___63</v>
          </cell>
          <cell r="C36" t="str">
            <v>WEST</v>
          </cell>
          <cell r="D36">
            <v>3187.03</v>
          </cell>
          <cell r="E36">
            <v>2583.11</v>
          </cell>
          <cell r="F36">
            <v>8332</v>
          </cell>
          <cell r="G36">
            <v>1875.62</v>
          </cell>
          <cell r="H36">
            <v>1666.19</v>
          </cell>
          <cell r="I36">
            <v>3528.79</v>
          </cell>
          <cell r="J36">
            <v>844.32</v>
          </cell>
          <cell r="K36">
            <v>-1385.46</v>
          </cell>
          <cell r="L36">
            <v>-3438.98</v>
          </cell>
          <cell r="M36">
            <v>-1326.70666666667</v>
          </cell>
          <cell r="N36">
            <v>1194.33</v>
          </cell>
          <cell r="O36">
            <v>870.67</v>
          </cell>
          <cell r="P36">
            <v>2213.4</v>
          </cell>
          <cell r="Q36">
            <v>2312.49</v>
          </cell>
          <cell r="R36">
            <v>765.63</v>
          </cell>
          <cell r="S36">
            <v>8827.824</v>
          </cell>
          <cell r="T36">
            <v>-101.6</v>
          </cell>
          <cell r="U36">
            <v>198.85</v>
          </cell>
          <cell r="V36">
            <v>313.24</v>
          </cell>
          <cell r="W36">
            <v>104.55</v>
          </cell>
          <cell r="X36">
            <v>186.59</v>
          </cell>
          <cell r="Y36">
            <v>841.956</v>
          </cell>
          <cell r="Z36">
            <v>19435.41</v>
          </cell>
          <cell r="AA36">
            <v>15314.95</v>
          </cell>
          <cell r="AB36">
            <v>19354.77</v>
          </cell>
          <cell r="AC36">
            <v>26242.77</v>
          </cell>
          <cell r="AD36">
            <v>20086.975</v>
          </cell>
          <cell r="AE36">
            <v>10355.58</v>
          </cell>
          <cell r="AF36">
            <v>4916.83</v>
          </cell>
          <cell r="AG36">
            <v>4321.44</v>
          </cell>
          <cell r="AH36">
            <v>3932.4</v>
          </cell>
          <cell r="AI36">
            <v>4162.39</v>
          </cell>
          <cell r="AJ36">
            <v>5537.728</v>
          </cell>
          <cell r="AK36">
            <v>28744.31</v>
          </cell>
          <cell r="AL36">
            <v>9423.62</v>
          </cell>
          <cell r="AM36">
            <v>19780.21</v>
          </cell>
          <cell r="AN36">
            <v>19316.0466666667</v>
          </cell>
          <cell r="AO36">
            <v>4765.71</v>
          </cell>
          <cell r="AP36">
            <v>4583.48</v>
          </cell>
          <cell r="AQ36">
            <v>4349.92</v>
          </cell>
          <cell r="AR36">
            <v>4459.93</v>
          </cell>
          <cell r="AS36">
            <v>4499.84</v>
          </cell>
          <cell r="AT36">
            <v>4531.776</v>
          </cell>
          <cell r="AU36">
            <v>5775.19</v>
          </cell>
          <cell r="AV36">
            <v>10668.51</v>
          </cell>
          <cell r="AW36">
            <v>858.36</v>
          </cell>
          <cell r="AX36">
            <v>924.94</v>
          </cell>
          <cell r="AY36">
            <v>927.42</v>
          </cell>
          <cell r="AZ36">
            <v>333.54</v>
          </cell>
          <cell r="BA36">
            <v>-202.34</v>
          </cell>
        </row>
        <row r="36">
          <cell r="BC36">
            <v>3410.304</v>
          </cell>
          <cell r="BD36">
            <v>3811.71</v>
          </cell>
          <cell r="BE36">
            <v>8891.22</v>
          </cell>
        </row>
        <row r="37">
          <cell r="A37">
            <v>23558</v>
          </cell>
          <cell r="B37" t="str">
            <v>HUNTLEY___64</v>
          </cell>
          <cell r="C37" t="str">
            <v>WEST</v>
          </cell>
          <cell r="D37">
            <v>3187.03</v>
          </cell>
          <cell r="E37">
            <v>2583.11</v>
          </cell>
          <cell r="F37">
            <v>8332</v>
          </cell>
          <cell r="G37">
            <v>1875.62</v>
          </cell>
          <cell r="H37">
            <v>1666.19</v>
          </cell>
          <cell r="I37">
            <v>3528.79</v>
          </cell>
          <cell r="J37">
            <v>844.32</v>
          </cell>
          <cell r="K37">
            <v>-1385.46</v>
          </cell>
          <cell r="L37">
            <v>-3438.98</v>
          </cell>
          <cell r="M37">
            <v>-1326.70666666667</v>
          </cell>
          <cell r="N37">
            <v>1194.33</v>
          </cell>
          <cell r="O37">
            <v>870.67</v>
          </cell>
          <cell r="P37">
            <v>2213.4</v>
          </cell>
          <cell r="Q37">
            <v>2312.49</v>
          </cell>
          <cell r="R37">
            <v>765.63</v>
          </cell>
          <cell r="S37">
            <v>8827.824</v>
          </cell>
          <cell r="T37">
            <v>-101.6</v>
          </cell>
          <cell r="U37">
            <v>198.85</v>
          </cell>
          <cell r="V37">
            <v>313.24</v>
          </cell>
          <cell r="W37">
            <v>104.55</v>
          </cell>
          <cell r="X37">
            <v>186.59</v>
          </cell>
          <cell r="Y37">
            <v>841.956</v>
          </cell>
          <cell r="Z37">
            <v>19435.41</v>
          </cell>
          <cell r="AA37">
            <v>15314.95</v>
          </cell>
          <cell r="AB37">
            <v>19354.77</v>
          </cell>
          <cell r="AC37">
            <v>26242.77</v>
          </cell>
          <cell r="AD37">
            <v>20086.975</v>
          </cell>
          <cell r="AE37">
            <v>10355.58</v>
          </cell>
          <cell r="AF37">
            <v>4916.83</v>
          </cell>
          <cell r="AG37">
            <v>4321.44</v>
          </cell>
          <cell r="AH37">
            <v>3932.4</v>
          </cell>
          <cell r="AI37">
            <v>4162.39</v>
          </cell>
          <cell r="AJ37">
            <v>5537.728</v>
          </cell>
          <cell r="AK37">
            <v>28744.31</v>
          </cell>
          <cell r="AL37">
            <v>9423.62</v>
          </cell>
          <cell r="AM37">
            <v>19780.21</v>
          </cell>
          <cell r="AN37">
            <v>19316.0466666667</v>
          </cell>
          <cell r="AO37">
            <v>4765.71</v>
          </cell>
          <cell r="AP37">
            <v>4583.48</v>
          </cell>
          <cell r="AQ37">
            <v>4349.92</v>
          </cell>
          <cell r="AR37">
            <v>4459.93</v>
          </cell>
          <cell r="AS37">
            <v>4499.84</v>
          </cell>
          <cell r="AT37">
            <v>4531.776</v>
          </cell>
          <cell r="AU37">
            <v>5775.19</v>
          </cell>
          <cell r="AV37">
            <v>10668.51</v>
          </cell>
          <cell r="AW37">
            <v>858.36</v>
          </cell>
          <cell r="AX37">
            <v>924.94</v>
          </cell>
          <cell r="AY37">
            <v>927.42</v>
          </cell>
          <cell r="AZ37">
            <v>333.54</v>
          </cell>
          <cell r="BA37">
            <v>-202.34</v>
          </cell>
        </row>
        <row r="37">
          <cell r="BC37">
            <v>3410.304</v>
          </cell>
          <cell r="BD37">
            <v>3811.71</v>
          </cell>
          <cell r="BE37">
            <v>8891.22</v>
          </cell>
        </row>
        <row r="38">
          <cell r="A38">
            <v>23559</v>
          </cell>
          <cell r="B38" t="str">
            <v>HUNTLEY___65</v>
          </cell>
          <cell r="C38" t="str">
            <v>WEST</v>
          </cell>
          <cell r="D38">
            <v>3187.03</v>
          </cell>
          <cell r="E38">
            <v>2583.11</v>
          </cell>
          <cell r="F38">
            <v>8332</v>
          </cell>
          <cell r="G38">
            <v>1875.62</v>
          </cell>
          <cell r="H38">
            <v>1666.19</v>
          </cell>
          <cell r="I38">
            <v>3528.79</v>
          </cell>
          <cell r="J38">
            <v>844.32</v>
          </cell>
          <cell r="K38">
            <v>-1385.46</v>
          </cell>
          <cell r="L38">
            <v>-3438.98</v>
          </cell>
          <cell r="M38">
            <v>-1326.70666666667</v>
          </cell>
          <cell r="N38">
            <v>1194.33</v>
          </cell>
          <cell r="O38">
            <v>870.67</v>
          </cell>
          <cell r="P38">
            <v>2213.4</v>
          </cell>
          <cell r="Q38">
            <v>2312.49</v>
          </cell>
          <cell r="R38">
            <v>765.63</v>
          </cell>
          <cell r="S38">
            <v>8827.824</v>
          </cell>
          <cell r="T38">
            <v>-101.6</v>
          </cell>
          <cell r="U38">
            <v>198.85</v>
          </cell>
          <cell r="V38">
            <v>313.24</v>
          </cell>
          <cell r="W38">
            <v>104.55</v>
          </cell>
          <cell r="X38">
            <v>186.59</v>
          </cell>
          <cell r="Y38">
            <v>841.956</v>
          </cell>
          <cell r="Z38">
            <v>19435.41</v>
          </cell>
          <cell r="AA38">
            <v>15314.95</v>
          </cell>
          <cell r="AB38">
            <v>19354.77</v>
          </cell>
          <cell r="AC38">
            <v>26242.77</v>
          </cell>
          <cell r="AD38">
            <v>20086.975</v>
          </cell>
          <cell r="AE38">
            <v>10355.58</v>
          </cell>
          <cell r="AF38">
            <v>4916.83</v>
          </cell>
          <cell r="AG38">
            <v>4321.44</v>
          </cell>
          <cell r="AH38">
            <v>3932.4</v>
          </cell>
          <cell r="AI38">
            <v>4162.39</v>
          </cell>
          <cell r="AJ38">
            <v>5537.728</v>
          </cell>
          <cell r="AK38">
            <v>28744.31</v>
          </cell>
          <cell r="AL38">
            <v>9423.62</v>
          </cell>
          <cell r="AM38">
            <v>19780.21</v>
          </cell>
          <cell r="AN38">
            <v>19316.0466666667</v>
          </cell>
          <cell r="AO38">
            <v>4765.71</v>
          </cell>
          <cell r="AP38">
            <v>4583.48</v>
          </cell>
          <cell r="AQ38">
            <v>4349.92</v>
          </cell>
          <cell r="AR38">
            <v>4459.93</v>
          </cell>
          <cell r="AS38">
            <v>4499.84</v>
          </cell>
          <cell r="AT38">
            <v>4531.776</v>
          </cell>
          <cell r="AU38">
            <v>5775.19</v>
          </cell>
          <cell r="AV38">
            <v>10668.51</v>
          </cell>
          <cell r="AW38">
            <v>858.36</v>
          </cell>
          <cell r="AX38">
            <v>924.94</v>
          </cell>
          <cell r="AY38">
            <v>927.42</v>
          </cell>
          <cell r="AZ38">
            <v>333.54</v>
          </cell>
          <cell r="BA38">
            <v>-202.34</v>
          </cell>
        </row>
        <row r="38">
          <cell r="BC38">
            <v>3410.304</v>
          </cell>
          <cell r="BD38">
            <v>3811.71</v>
          </cell>
          <cell r="BE38">
            <v>8891.22</v>
          </cell>
        </row>
        <row r="39">
          <cell r="A39">
            <v>23560</v>
          </cell>
          <cell r="B39" t="str">
            <v>HUNTLEY___66</v>
          </cell>
          <cell r="C39" t="str">
            <v>WEST</v>
          </cell>
          <cell r="D39">
            <v>3187.03</v>
          </cell>
          <cell r="E39">
            <v>2583.11</v>
          </cell>
          <cell r="F39">
            <v>8332</v>
          </cell>
          <cell r="G39">
            <v>1875.62</v>
          </cell>
          <cell r="H39">
            <v>1666.19</v>
          </cell>
          <cell r="I39">
            <v>3528.79</v>
          </cell>
          <cell r="J39">
            <v>844.32</v>
          </cell>
          <cell r="K39">
            <v>-1385.46</v>
          </cell>
          <cell r="L39">
            <v>-3438.98</v>
          </cell>
          <cell r="M39">
            <v>-1326.70666666667</v>
          </cell>
          <cell r="N39">
            <v>1194.33</v>
          </cell>
          <cell r="O39">
            <v>870.67</v>
          </cell>
          <cell r="P39">
            <v>2213.4</v>
          </cell>
          <cell r="Q39">
            <v>2312.49</v>
          </cell>
          <cell r="R39">
            <v>765.63</v>
          </cell>
          <cell r="S39">
            <v>8827.824</v>
          </cell>
          <cell r="T39">
            <v>-101.6</v>
          </cell>
          <cell r="U39">
            <v>198.85</v>
          </cell>
          <cell r="V39">
            <v>313.24</v>
          </cell>
          <cell r="W39">
            <v>104.55</v>
          </cell>
          <cell r="X39">
            <v>186.59</v>
          </cell>
          <cell r="Y39">
            <v>841.956</v>
          </cell>
          <cell r="Z39">
            <v>19435.41</v>
          </cell>
          <cell r="AA39">
            <v>15314.95</v>
          </cell>
          <cell r="AB39">
            <v>19354.77</v>
          </cell>
          <cell r="AC39">
            <v>26242.77</v>
          </cell>
          <cell r="AD39">
            <v>20086.975</v>
          </cell>
          <cell r="AE39">
            <v>10355.58</v>
          </cell>
          <cell r="AF39">
            <v>4916.83</v>
          </cell>
          <cell r="AG39">
            <v>4321.44</v>
          </cell>
          <cell r="AH39">
            <v>3932.4</v>
          </cell>
          <cell r="AI39">
            <v>4162.39</v>
          </cell>
          <cell r="AJ39">
            <v>5537.728</v>
          </cell>
          <cell r="AK39">
            <v>28744.31</v>
          </cell>
          <cell r="AL39">
            <v>9423.62</v>
          </cell>
          <cell r="AM39">
            <v>19780.21</v>
          </cell>
          <cell r="AN39">
            <v>19316.0466666667</v>
          </cell>
          <cell r="AO39">
            <v>4765.71</v>
          </cell>
          <cell r="AP39">
            <v>4583.48</v>
          </cell>
          <cell r="AQ39">
            <v>4349.92</v>
          </cell>
          <cell r="AR39">
            <v>4459.93</v>
          </cell>
          <cell r="AS39">
            <v>4499.84</v>
          </cell>
          <cell r="AT39">
            <v>4531.776</v>
          </cell>
          <cell r="AU39">
            <v>5775.19</v>
          </cell>
          <cell r="AV39">
            <v>10668.51</v>
          </cell>
          <cell r="AW39">
            <v>858.36</v>
          </cell>
          <cell r="AX39">
            <v>924.94</v>
          </cell>
          <cell r="AY39">
            <v>927.42</v>
          </cell>
          <cell r="AZ39">
            <v>333.54</v>
          </cell>
          <cell r="BA39">
            <v>-202.34</v>
          </cell>
        </row>
        <row r="39">
          <cell r="BC39">
            <v>3410.304</v>
          </cell>
          <cell r="BD39">
            <v>3811.71</v>
          </cell>
          <cell r="BE39">
            <v>8891.22</v>
          </cell>
        </row>
        <row r="40">
          <cell r="A40">
            <v>23561</v>
          </cell>
          <cell r="B40" t="str">
            <v>HUNTLEY___67</v>
          </cell>
          <cell r="C40" t="str">
            <v>WEST</v>
          </cell>
          <cell r="D40">
            <v>3121.05</v>
          </cell>
          <cell r="E40">
            <v>2624.76</v>
          </cell>
          <cell r="F40">
            <v>8369.77</v>
          </cell>
          <cell r="G40">
            <v>1895.51</v>
          </cell>
          <cell r="H40">
            <v>1684.2</v>
          </cell>
          <cell r="I40">
            <v>3539.058</v>
          </cell>
          <cell r="J40">
            <v>892.95</v>
          </cell>
          <cell r="K40">
            <v>-1374.87</v>
          </cell>
          <cell r="L40">
            <v>-3398.13</v>
          </cell>
          <cell r="M40">
            <v>-1293.35</v>
          </cell>
          <cell r="N40">
            <v>1209.62</v>
          </cell>
          <cell r="O40">
            <v>875.85</v>
          </cell>
          <cell r="P40">
            <v>2240.19</v>
          </cell>
          <cell r="Q40">
            <v>2329.59</v>
          </cell>
          <cell r="R40">
            <v>771.97</v>
          </cell>
          <cell r="S40">
            <v>8912.664</v>
          </cell>
          <cell r="T40">
            <v>327.78</v>
          </cell>
          <cell r="U40">
            <v>772.47</v>
          </cell>
          <cell r="V40">
            <v>368.42</v>
          </cell>
          <cell r="W40">
            <v>264.39</v>
          </cell>
          <cell r="X40">
            <v>262.15</v>
          </cell>
          <cell r="Y40">
            <v>2394.252</v>
          </cell>
          <cell r="Z40">
            <v>22706.77</v>
          </cell>
          <cell r="AA40">
            <v>16887.63</v>
          </cell>
          <cell r="AB40">
            <v>19528.09</v>
          </cell>
          <cell r="AC40">
            <v>26387.12</v>
          </cell>
          <cell r="AD40">
            <v>21377.4025</v>
          </cell>
          <cell r="AE40">
            <v>10187.39</v>
          </cell>
          <cell r="AF40">
            <v>4873.07</v>
          </cell>
          <cell r="AG40">
            <v>4366.22</v>
          </cell>
          <cell r="AH40">
            <v>3963.04</v>
          </cell>
          <cell r="AI40">
            <v>4182.41</v>
          </cell>
          <cell r="AJ40">
            <v>5514.426</v>
          </cell>
          <cell r="AK40">
            <v>29867.3</v>
          </cell>
          <cell r="AL40">
            <v>10709.3</v>
          </cell>
          <cell r="AM40">
            <v>24128.62</v>
          </cell>
          <cell r="AN40">
            <v>21568.4066666667</v>
          </cell>
          <cell r="AO40">
            <v>5311.11</v>
          </cell>
          <cell r="AP40">
            <v>6346.83</v>
          </cell>
          <cell r="AQ40">
            <v>5174.13</v>
          </cell>
          <cell r="AR40">
            <v>5290.04</v>
          </cell>
          <cell r="AS40">
            <v>6788.93</v>
          </cell>
          <cell r="AT40">
            <v>5782.208</v>
          </cell>
          <cell r="AU40">
            <v>6429.31</v>
          </cell>
          <cell r="AV40">
            <v>10692.04</v>
          </cell>
          <cell r="AW40">
            <v>860.35</v>
          </cell>
          <cell r="AX40">
            <v>925.11</v>
          </cell>
          <cell r="AY40">
            <v>998.81</v>
          </cell>
          <cell r="AZ40">
            <v>334.85</v>
          </cell>
          <cell r="BA40">
            <v>-36.94</v>
          </cell>
        </row>
        <row r="40">
          <cell r="BC40">
            <v>3698.616</v>
          </cell>
          <cell r="BD40">
            <v>6884.29</v>
          </cell>
          <cell r="BE40">
            <v>20424.04</v>
          </cell>
        </row>
        <row r="41">
          <cell r="A41">
            <v>23562</v>
          </cell>
          <cell r="B41" t="str">
            <v>HUNTLEY___68</v>
          </cell>
          <cell r="C41" t="str">
            <v>WEST</v>
          </cell>
          <cell r="D41">
            <v>3121.07</v>
          </cell>
          <cell r="E41">
            <v>2624.81</v>
          </cell>
          <cell r="F41">
            <v>8369.98</v>
          </cell>
          <cell r="G41">
            <v>1895.55</v>
          </cell>
          <cell r="H41">
            <v>1684.24</v>
          </cell>
          <cell r="I41">
            <v>3539.13</v>
          </cell>
          <cell r="J41">
            <v>892.74</v>
          </cell>
          <cell r="K41">
            <v>-1374.86</v>
          </cell>
          <cell r="L41">
            <v>-3398.08</v>
          </cell>
          <cell r="M41">
            <v>-1293.4</v>
          </cell>
          <cell r="N41">
            <v>1209.64</v>
          </cell>
          <cell r="O41">
            <v>875.88</v>
          </cell>
          <cell r="P41">
            <v>2240.22</v>
          </cell>
          <cell r="Q41">
            <v>2329.63</v>
          </cell>
          <cell r="R41">
            <v>771.98</v>
          </cell>
          <cell r="S41">
            <v>8912.82</v>
          </cell>
          <cell r="T41">
            <v>327.57</v>
          </cell>
          <cell r="U41">
            <v>771.71</v>
          </cell>
          <cell r="V41">
            <v>368.42</v>
          </cell>
          <cell r="W41">
            <v>264.25</v>
          </cell>
          <cell r="X41">
            <v>262.15</v>
          </cell>
          <cell r="Y41">
            <v>2392.92</v>
          </cell>
          <cell r="Z41">
            <v>22706.94</v>
          </cell>
          <cell r="AA41">
            <v>16887.84</v>
          </cell>
          <cell r="AB41">
            <v>19528.49</v>
          </cell>
          <cell r="AC41">
            <v>26387.56</v>
          </cell>
          <cell r="AD41">
            <v>21377.7075</v>
          </cell>
          <cell r="AE41">
            <v>10187.4</v>
          </cell>
          <cell r="AF41">
            <v>4873.07</v>
          </cell>
          <cell r="AG41">
            <v>4366.29</v>
          </cell>
          <cell r="AH41">
            <v>3963.09</v>
          </cell>
          <cell r="AI41">
            <v>4182.49</v>
          </cell>
          <cell r="AJ41">
            <v>5514.468</v>
          </cell>
          <cell r="AK41">
            <v>29867.9</v>
          </cell>
          <cell r="AL41">
            <v>10712.72</v>
          </cell>
          <cell r="AM41">
            <v>24129.25</v>
          </cell>
          <cell r="AN41">
            <v>21569.9566666667</v>
          </cell>
          <cell r="AO41">
            <v>5318.82</v>
          </cell>
          <cell r="AP41">
            <v>6343.84</v>
          </cell>
          <cell r="AQ41">
            <v>5174.86</v>
          </cell>
          <cell r="AR41">
            <v>5290.71</v>
          </cell>
          <cell r="AS41">
            <v>6786.64</v>
          </cell>
          <cell r="AT41">
            <v>5782.974</v>
          </cell>
          <cell r="AU41">
            <v>6431.07</v>
          </cell>
          <cell r="AV41">
            <v>10697.52</v>
          </cell>
          <cell r="AW41">
            <v>860.75</v>
          </cell>
          <cell r="AX41">
            <v>925.51</v>
          </cell>
          <cell r="AY41">
            <v>999.14</v>
          </cell>
          <cell r="AZ41">
            <v>335.02</v>
          </cell>
          <cell r="BA41">
            <v>-37.35</v>
          </cell>
        </row>
        <row r="41">
          <cell r="BC41">
            <v>3699.684</v>
          </cell>
          <cell r="BD41">
            <v>6879.95</v>
          </cell>
          <cell r="BE41">
            <v>20405.39</v>
          </cell>
        </row>
        <row r="42">
          <cell r="A42">
            <v>23563</v>
          </cell>
          <cell r="B42" t="str">
            <v>DUNKIRK___1</v>
          </cell>
          <cell r="C42" t="str">
            <v>WEST</v>
          </cell>
          <cell r="D42">
            <v>6001.64</v>
          </cell>
          <cell r="E42">
            <v>3116.47</v>
          </cell>
          <cell r="F42">
            <v>12890.26</v>
          </cell>
          <cell r="G42">
            <v>2439.52</v>
          </cell>
          <cell r="H42">
            <v>2170.73</v>
          </cell>
          <cell r="I42">
            <v>5323.724</v>
          </cell>
          <cell r="J42">
            <v>515.06</v>
          </cell>
          <cell r="K42">
            <v>-2431.47</v>
          </cell>
          <cell r="L42">
            <v>-5344.24</v>
          </cell>
          <cell r="M42">
            <v>-2420.21666666667</v>
          </cell>
          <cell r="N42">
            <v>1692.52</v>
          </cell>
          <cell r="O42">
            <v>1139.76</v>
          </cell>
          <cell r="P42">
            <v>3034.22</v>
          </cell>
          <cell r="Q42">
            <v>2960.26</v>
          </cell>
          <cell r="R42">
            <v>985.82</v>
          </cell>
          <cell r="S42">
            <v>11775.096</v>
          </cell>
          <cell r="T42">
            <v>569.31</v>
          </cell>
          <cell r="U42">
            <v>435.7</v>
          </cell>
          <cell r="V42">
            <v>364.44</v>
          </cell>
          <cell r="W42">
            <v>181.06</v>
          </cell>
          <cell r="X42">
            <v>228.47</v>
          </cell>
          <cell r="Y42">
            <v>2134.776</v>
          </cell>
          <cell r="Z42">
            <v>25604.6</v>
          </cell>
          <cell r="AA42">
            <v>20167.01</v>
          </cell>
          <cell r="AB42">
            <v>24990.9</v>
          </cell>
          <cell r="AC42">
            <v>33220.91</v>
          </cell>
          <cell r="AD42">
            <v>25995.855</v>
          </cell>
          <cell r="AE42">
            <v>20376.27</v>
          </cell>
          <cell r="AF42">
            <v>7152.55</v>
          </cell>
          <cell r="AG42">
            <v>6156.05</v>
          </cell>
          <cell r="AH42">
            <v>5317.49</v>
          </cell>
          <cell r="AI42">
            <v>5241.06</v>
          </cell>
          <cell r="AJ42">
            <v>8848.684</v>
          </cell>
          <cell r="AK42">
            <v>46235.01</v>
          </cell>
          <cell r="AL42">
            <v>11207.38</v>
          </cell>
          <cell r="AM42">
            <v>25712.67</v>
          </cell>
          <cell r="AN42">
            <v>27718.3533333333</v>
          </cell>
          <cell r="AO42">
            <v>6569.38</v>
          </cell>
          <cell r="AP42">
            <v>4763.9</v>
          </cell>
          <cell r="AQ42">
            <v>5737.18</v>
          </cell>
          <cell r="AR42">
            <v>6053.09</v>
          </cell>
          <cell r="AS42">
            <v>6606.56</v>
          </cell>
          <cell r="AT42">
            <v>5946.022</v>
          </cell>
          <cell r="AU42">
            <v>7829.08</v>
          </cell>
          <cell r="AV42">
            <v>13529.67</v>
          </cell>
          <cell r="AW42">
            <v>1109.77</v>
          </cell>
          <cell r="AX42">
            <v>1181.28</v>
          </cell>
          <cell r="AY42">
            <v>1114.44</v>
          </cell>
          <cell r="AZ42">
            <v>438.19</v>
          </cell>
          <cell r="BA42">
            <v>-289.26</v>
          </cell>
        </row>
        <row r="42">
          <cell r="BC42">
            <v>4265.304</v>
          </cell>
          <cell r="BD42">
            <v>5893.07</v>
          </cell>
          <cell r="BE42">
            <v>15157.24</v>
          </cell>
        </row>
        <row r="43">
          <cell r="A43">
            <v>23564</v>
          </cell>
          <cell r="B43" t="str">
            <v>DUNKIRK___2</v>
          </cell>
          <cell r="C43" t="str">
            <v>WEST</v>
          </cell>
          <cell r="D43">
            <v>6001.64</v>
          </cell>
          <cell r="E43">
            <v>3116.47</v>
          </cell>
          <cell r="F43">
            <v>12890.26</v>
          </cell>
          <cell r="G43">
            <v>2439.52</v>
          </cell>
          <cell r="H43">
            <v>2170.73</v>
          </cell>
          <cell r="I43">
            <v>5323.724</v>
          </cell>
          <cell r="J43">
            <v>515.06</v>
          </cell>
          <cell r="K43">
            <v>-2431.47</v>
          </cell>
          <cell r="L43">
            <v>-5344.24</v>
          </cell>
          <cell r="M43">
            <v>-2420.21666666667</v>
          </cell>
          <cell r="N43">
            <v>1692.52</v>
          </cell>
          <cell r="O43">
            <v>1139.76</v>
          </cell>
          <cell r="P43">
            <v>3034.22</v>
          </cell>
          <cell r="Q43">
            <v>2960.26</v>
          </cell>
          <cell r="R43">
            <v>985.82</v>
          </cell>
          <cell r="S43">
            <v>11775.096</v>
          </cell>
          <cell r="T43">
            <v>569.31</v>
          </cell>
          <cell r="U43">
            <v>435.7</v>
          </cell>
          <cell r="V43">
            <v>364.44</v>
          </cell>
          <cell r="W43">
            <v>181.06</v>
          </cell>
          <cell r="X43">
            <v>228.47</v>
          </cell>
          <cell r="Y43">
            <v>2134.776</v>
          </cell>
          <cell r="Z43">
            <v>25604.6</v>
          </cell>
          <cell r="AA43">
            <v>20167.01</v>
          </cell>
          <cell r="AB43">
            <v>24990.9</v>
          </cell>
          <cell r="AC43">
            <v>33220.91</v>
          </cell>
          <cell r="AD43">
            <v>25995.855</v>
          </cell>
          <cell r="AE43">
            <v>20376.27</v>
          </cell>
          <cell r="AF43">
            <v>7152.55</v>
          </cell>
          <cell r="AG43">
            <v>6156.05</v>
          </cell>
          <cell r="AH43">
            <v>5317.49</v>
          </cell>
          <cell r="AI43">
            <v>5241.06</v>
          </cell>
          <cell r="AJ43">
            <v>8848.684</v>
          </cell>
          <cell r="AK43">
            <v>46235.01</v>
          </cell>
          <cell r="AL43">
            <v>11207.38</v>
          </cell>
          <cell r="AM43">
            <v>25712.67</v>
          </cell>
          <cell r="AN43">
            <v>27718.3533333333</v>
          </cell>
          <cell r="AO43">
            <v>6569.38</v>
          </cell>
          <cell r="AP43">
            <v>4763.9</v>
          </cell>
          <cell r="AQ43">
            <v>5737.18</v>
          </cell>
          <cell r="AR43">
            <v>6053.09</v>
          </cell>
          <cell r="AS43">
            <v>6606.56</v>
          </cell>
          <cell r="AT43">
            <v>5946.022</v>
          </cell>
          <cell r="AU43">
            <v>7829.08</v>
          </cell>
          <cell r="AV43">
            <v>13529.67</v>
          </cell>
          <cell r="AW43">
            <v>1109.77</v>
          </cell>
          <cell r="AX43">
            <v>1181.28</v>
          </cell>
          <cell r="AY43">
            <v>1114.44</v>
          </cell>
          <cell r="AZ43">
            <v>438.19</v>
          </cell>
          <cell r="BA43">
            <v>-289.26</v>
          </cell>
        </row>
        <row r="43">
          <cell r="BC43">
            <v>4265.304</v>
          </cell>
          <cell r="BD43">
            <v>5893.07</v>
          </cell>
          <cell r="BE43">
            <v>15157.24</v>
          </cell>
        </row>
        <row r="44">
          <cell r="A44">
            <v>23565</v>
          </cell>
          <cell r="B44" t="str">
            <v>DUNKIRK___3</v>
          </cell>
          <cell r="C44" t="str">
            <v>WEST</v>
          </cell>
          <cell r="D44">
            <v>5944.72</v>
          </cell>
          <cell r="E44">
            <v>3099.23</v>
          </cell>
          <cell r="F44">
            <v>12856.64</v>
          </cell>
          <cell r="G44">
            <v>2428.24</v>
          </cell>
          <cell r="H44">
            <v>2161.2</v>
          </cell>
          <cell r="I44">
            <v>5298.006</v>
          </cell>
          <cell r="J44">
            <v>492.9</v>
          </cell>
          <cell r="K44">
            <v>-2419.7</v>
          </cell>
          <cell r="L44">
            <v>-5293.87</v>
          </cell>
          <cell r="M44">
            <v>-2406.89</v>
          </cell>
          <cell r="N44">
            <v>1686.25</v>
          </cell>
          <cell r="O44">
            <v>1133.28</v>
          </cell>
          <cell r="P44">
            <v>3022.56</v>
          </cell>
          <cell r="Q44">
            <v>2944.35</v>
          </cell>
          <cell r="R44">
            <v>981.49</v>
          </cell>
          <cell r="S44">
            <v>11721.516</v>
          </cell>
          <cell r="T44">
            <v>-93.04</v>
          </cell>
          <cell r="U44">
            <v>283.24</v>
          </cell>
          <cell r="V44">
            <v>336.07</v>
          </cell>
          <cell r="W44">
            <v>158.39</v>
          </cell>
          <cell r="X44">
            <v>226.37</v>
          </cell>
          <cell r="Y44">
            <v>1093.236</v>
          </cell>
          <cell r="Z44">
            <v>25541.54</v>
          </cell>
          <cell r="AA44">
            <v>20114.84</v>
          </cell>
          <cell r="AB44">
            <v>24892.55</v>
          </cell>
          <cell r="AC44">
            <v>33041.96</v>
          </cell>
          <cell r="AD44">
            <v>25897.7225</v>
          </cell>
          <cell r="AE44">
            <v>20337.18</v>
          </cell>
          <cell r="AF44">
            <v>7126.41</v>
          </cell>
          <cell r="AG44">
            <v>6139.05</v>
          </cell>
          <cell r="AH44">
            <v>5302.72</v>
          </cell>
          <cell r="AI44">
            <v>5223.87</v>
          </cell>
          <cell r="AJ44">
            <v>8825.846</v>
          </cell>
          <cell r="AK44">
            <v>45926.49</v>
          </cell>
          <cell r="AL44">
            <v>11176.52</v>
          </cell>
          <cell r="AM44">
            <v>25741.46</v>
          </cell>
          <cell r="AN44">
            <v>27614.8233333333</v>
          </cell>
          <cell r="AO44">
            <v>7780.71</v>
          </cell>
          <cell r="AP44">
            <v>5485.72</v>
          </cell>
          <cell r="AQ44">
            <v>5825.63</v>
          </cell>
          <cell r="AR44">
            <v>6074.18</v>
          </cell>
          <cell r="AS44">
            <v>6639.59</v>
          </cell>
          <cell r="AT44">
            <v>6361.166</v>
          </cell>
          <cell r="AU44">
            <v>7808.22</v>
          </cell>
          <cell r="AV44">
            <v>13771.59</v>
          </cell>
          <cell r="AW44">
            <v>1104.15</v>
          </cell>
          <cell r="AX44">
            <v>1175.11</v>
          </cell>
          <cell r="AY44">
            <v>1183.83</v>
          </cell>
          <cell r="AZ44">
            <v>436</v>
          </cell>
          <cell r="BA44">
            <v>-282.92</v>
          </cell>
        </row>
        <row r="44">
          <cell r="BC44">
            <v>4339.404</v>
          </cell>
          <cell r="BD44">
            <v>5934.88</v>
          </cell>
          <cell r="BE44">
            <v>15399.82</v>
          </cell>
        </row>
        <row r="45">
          <cell r="A45">
            <v>23566</v>
          </cell>
          <cell r="B45" t="str">
            <v>DUNKIRK___4</v>
          </cell>
          <cell r="C45" t="str">
            <v>WEST</v>
          </cell>
          <cell r="D45">
            <v>5944.72</v>
          </cell>
          <cell r="E45">
            <v>3099.23</v>
          </cell>
          <cell r="F45">
            <v>12856.64</v>
          </cell>
          <cell r="G45">
            <v>2428.24</v>
          </cell>
          <cell r="H45">
            <v>2161.2</v>
          </cell>
          <cell r="I45">
            <v>5298.006</v>
          </cell>
          <cell r="J45">
            <v>492.07</v>
          </cell>
          <cell r="K45">
            <v>-2419.52</v>
          </cell>
          <cell r="L45">
            <v>-5294.37</v>
          </cell>
          <cell r="M45">
            <v>-2407.27333333333</v>
          </cell>
          <cell r="N45">
            <v>1686.25</v>
          </cell>
          <cell r="O45">
            <v>1133.28</v>
          </cell>
          <cell r="P45">
            <v>3022.56</v>
          </cell>
          <cell r="Q45">
            <v>2944.35</v>
          </cell>
          <cell r="R45">
            <v>981.49</v>
          </cell>
          <cell r="S45">
            <v>11721.516</v>
          </cell>
          <cell r="T45">
            <v>-93.88</v>
          </cell>
          <cell r="U45">
            <v>283.24</v>
          </cell>
          <cell r="V45">
            <v>335.99</v>
          </cell>
          <cell r="W45">
            <v>158.4</v>
          </cell>
          <cell r="X45">
            <v>226.35</v>
          </cell>
          <cell r="Y45">
            <v>1092.12</v>
          </cell>
          <cell r="Z45">
            <v>25541.54</v>
          </cell>
          <cell r="AA45">
            <v>20114.84</v>
          </cell>
          <cell r="AB45">
            <v>24892.55</v>
          </cell>
          <cell r="AC45">
            <v>33041.96</v>
          </cell>
          <cell r="AD45">
            <v>25897.7225</v>
          </cell>
          <cell r="AE45">
            <v>20337.18</v>
          </cell>
          <cell r="AF45">
            <v>7126.41</v>
          </cell>
          <cell r="AG45">
            <v>6139.05</v>
          </cell>
          <cell r="AH45">
            <v>5302.72</v>
          </cell>
          <cell r="AI45">
            <v>5223.87</v>
          </cell>
          <cell r="AJ45">
            <v>8825.846</v>
          </cell>
          <cell r="AK45">
            <v>46097.86</v>
          </cell>
          <cell r="AL45">
            <v>11179.01</v>
          </cell>
          <cell r="AM45">
            <v>25771.04</v>
          </cell>
          <cell r="AN45">
            <v>27682.6366666667</v>
          </cell>
          <cell r="AO45">
            <v>6502.11</v>
          </cell>
          <cell r="AP45">
            <v>5487</v>
          </cell>
          <cell r="AQ45">
            <v>5823.07</v>
          </cell>
          <cell r="AR45">
            <v>6070.74</v>
          </cell>
          <cell r="AS45">
            <v>6637.9</v>
          </cell>
          <cell r="AT45">
            <v>6104.164</v>
          </cell>
          <cell r="AU45">
            <v>7803.38</v>
          </cell>
          <cell r="AV45">
            <v>13763.04</v>
          </cell>
          <cell r="AW45">
            <v>1103.54</v>
          </cell>
          <cell r="AX45">
            <v>1174.72</v>
          </cell>
          <cell r="AY45">
            <v>1183.52</v>
          </cell>
          <cell r="AZ45">
            <v>435.68</v>
          </cell>
          <cell r="BA45">
            <v>-282.47</v>
          </cell>
        </row>
        <row r="45">
          <cell r="BC45">
            <v>4337.988</v>
          </cell>
          <cell r="BD45">
            <v>5935.37</v>
          </cell>
          <cell r="BE45">
            <v>15405.63</v>
          </cell>
        </row>
        <row r="46">
          <cell r="A46">
            <v>23567</v>
          </cell>
          <cell r="B46" t="str">
            <v>INDECK___ILION</v>
          </cell>
          <cell r="C46" t="str">
            <v>MHK_VL</v>
          </cell>
          <cell r="D46">
            <v>-528.05</v>
          </cell>
          <cell r="E46">
            <v>-861.88</v>
          </cell>
          <cell r="F46">
            <v>-1482.81</v>
          </cell>
          <cell r="G46">
            <v>-650.03</v>
          </cell>
          <cell r="H46">
            <v>-580.48</v>
          </cell>
          <cell r="I46">
            <v>-820.65</v>
          </cell>
          <cell r="J46">
            <v>-703.82</v>
          </cell>
          <cell r="K46">
            <v>-418.85</v>
          </cell>
          <cell r="L46">
            <v>-388.28</v>
          </cell>
          <cell r="M46">
            <v>-503.65</v>
          </cell>
          <cell r="N46">
            <v>-252.2</v>
          </cell>
          <cell r="O46">
            <v>-314.24</v>
          </cell>
          <cell r="P46">
            <v>15.3</v>
          </cell>
          <cell r="Q46">
            <v>625.16</v>
          </cell>
          <cell r="R46">
            <v>-188.65</v>
          </cell>
          <cell r="S46">
            <v>-137.556</v>
          </cell>
          <cell r="T46">
            <v>-80.48</v>
          </cell>
          <cell r="U46">
            <v>-167.11</v>
          </cell>
          <cell r="V46">
            <v>-153.46</v>
          </cell>
          <cell r="W46">
            <v>-68.12</v>
          </cell>
          <cell r="X46">
            <v>-78.25</v>
          </cell>
          <cell r="Y46">
            <v>-656.904</v>
          </cell>
          <cell r="Z46">
            <v>-6567.96</v>
          </cell>
          <cell r="AA46">
            <v>-4218.56</v>
          </cell>
          <cell r="AB46">
            <v>-6056.15</v>
          </cell>
          <cell r="AC46">
            <v>-8741.93</v>
          </cell>
          <cell r="AD46">
            <v>-6396.15</v>
          </cell>
          <cell r="AE46">
            <v>-4504</v>
          </cell>
          <cell r="AF46">
            <v>-691.1</v>
          </cell>
          <cell r="AG46">
            <v>-422.71</v>
          </cell>
          <cell r="AH46">
            <v>-479.08</v>
          </cell>
          <cell r="AI46">
            <v>-1486.24</v>
          </cell>
          <cell r="AJ46">
            <v>-1516.626</v>
          </cell>
          <cell r="AK46">
            <v>-6787.58</v>
          </cell>
          <cell r="AL46">
            <v>-3489.46</v>
          </cell>
          <cell r="AM46">
            <v>-5709.23</v>
          </cell>
          <cell r="AN46">
            <v>-5328.75666666667</v>
          </cell>
          <cell r="AO46">
            <v>36.44</v>
          </cell>
          <cell r="AP46">
            <v>-705.88</v>
          </cell>
          <cell r="AQ46">
            <v>-780.24</v>
          </cell>
          <cell r="AR46">
            <v>-738.55</v>
          </cell>
          <cell r="AS46">
            <v>-614.96</v>
          </cell>
          <cell r="AT46">
            <v>-560.638</v>
          </cell>
          <cell r="AU46">
            <v>-819.28</v>
          </cell>
          <cell r="AV46">
            <v>-1847.43</v>
          </cell>
          <cell r="AW46">
            <v>-187</v>
          </cell>
          <cell r="AX46">
            <v>-236.21</v>
          </cell>
          <cell r="AY46">
            <v>-168.44</v>
          </cell>
          <cell r="AZ46">
            <v>-62.57</v>
          </cell>
          <cell r="BA46">
            <v>-31.31</v>
          </cell>
        </row>
        <row r="46">
          <cell r="BC46">
            <v>-822.636</v>
          </cell>
          <cell r="BD46">
            <v>-460.79</v>
          </cell>
          <cell r="BE46">
            <v>-879.46</v>
          </cell>
        </row>
        <row r="47">
          <cell r="A47">
            <v>23571</v>
          </cell>
          <cell r="B47" t="str">
            <v>ALBANY___1</v>
          </cell>
          <cell r="C47" t="str">
            <v>CAPITL</v>
          </cell>
          <cell r="D47">
            <v>17664</v>
          </cell>
          <cell r="E47">
            <v>28149.14</v>
          </cell>
          <cell r="F47">
            <v>33950.83</v>
          </cell>
          <cell r="G47">
            <v>21099.8</v>
          </cell>
          <cell r="H47">
            <v>18327.83</v>
          </cell>
          <cell r="I47">
            <v>23838.32</v>
          </cell>
          <cell r="J47">
            <v>36145.41</v>
          </cell>
          <cell r="K47">
            <v>26091.76</v>
          </cell>
          <cell r="L47">
            <v>26926.03</v>
          </cell>
          <cell r="M47">
            <v>29721.0666666667</v>
          </cell>
          <cell r="N47">
            <v>5363.65</v>
          </cell>
          <cell r="O47">
            <v>9342.82</v>
          </cell>
          <cell r="P47">
            <v>8731.39</v>
          </cell>
          <cell r="Q47">
            <v>23604.71</v>
          </cell>
          <cell r="R47">
            <v>8286.06</v>
          </cell>
          <cell r="S47">
            <v>66394.356</v>
          </cell>
          <cell r="T47">
            <v>4331.64</v>
          </cell>
          <cell r="U47">
            <v>7183.59</v>
          </cell>
          <cell r="V47">
            <v>5896.14</v>
          </cell>
          <cell r="W47">
            <v>2785.96</v>
          </cell>
          <cell r="X47">
            <v>2764.22</v>
          </cell>
          <cell r="Y47">
            <v>27553.86</v>
          </cell>
          <cell r="Z47">
            <v>175296</v>
          </cell>
          <cell r="AA47">
            <v>151562.76</v>
          </cell>
          <cell r="AB47">
            <v>206530.23</v>
          </cell>
          <cell r="AC47">
            <v>243425.96</v>
          </cell>
          <cell r="AD47">
            <v>194203.7375</v>
          </cell>
          <cell r="AE47">
            <v>37785.06</v>
          </cell>
          <cell r="AF47">
            <v>19204.9</v>
          </cell>
          <cell r="AG47">
            <v>17638.91</v>
          </cell>
          <cell r="AH47">
            <v>16325.03</v>
          </cell>
          <cell r="AI47">
            <v>48442.4</v>
          </cell>
          <cell r="AJ47">
            <v>27879.26</v>
          </cell>
          <cell r="AK47">
            <v>186449.05</v>
          </cell>
          <cell r="AL47">
            <v>145372.03</v>
          </cell>
          <cell r="AM47">
            <v>155812.43</v>
          </cell>
          <cell r="AN47">
            <v>162544.503333333</v>
          </cell>
          <cell r="AO47">
            <v>47175.37</v>
          </cell>
          <cell r="AP47">
            <v>44559.09</v>
          </cell>
          <cell r="AQ47">
            <v>44266.73</v>
          </cell>
          <cell r="AR47">
            <v>44898.83</v>
          </cell>
          <cell r="AS47">
            <v>40707.22</v>
          </cell>
          <cell r="AT47">
            <v>44321.448</v>
          </cell>
          <cell r="AU47">
            <v>61347.52</v>
          </cell>
          <cell r="AV47">
            <v>115711.95</v>
          </cell>
          <cell r="AW47">
            <v>9337.13</v>
          </cell>
          <cell r="AX47">
            <v>11593.38</v>
          </cell>
          <cell r="AY47">
            <v>10069.21</v>
          </cell>
          <cell r="AZ47">
            <v>3684.44</v>
          </cell>
          <cell r="BA47">
            <v>1544.8</v>
          </cell>
        </row>
        <row r="47">
          <cell r="BC47">
            <v>43474.752</v>
          </cell>
          <cell r="BD47">
            <v>29778.64</v>
          </cell>
          <cell r="BE47">
            <v>58844.6</v>
          </cell>
        </row>
        <row r="48">
          <cell r="A48">
            <v>23572</v>
          </cell>
          <cell r="B48" t="str">
            <v>ALBANY___2</v>
          </cell>
          <cell r="C48" t="str">
            <v>CAPITL</v>
          </cell>
          <cell r="D48">
            <v>17663.68</v>
          </cell>
          <cell r="E48">
            <v>28149.1</v>
          </cell>
          <cell r="F48">
            <v>33950.89</v>
          </cell>
          <cell r="G48">
            <v>21102.21</v>
          </cell>
          <cell r="H48">
            <v>18330.12</v>
          </cell>
          <cell r="I48">
            <v>23839.2</v>
          </cell>
          <cell r="J48">
            <v>36145.34</v>
          </cell>
          <cell r="K48">
            <v>26091.68</v>
          </cell>
          <cell r="L48">
            <v>26926.7</v>
          </cell>
          <cell r="M48">
            <v>29721.24</v>
          </cell>
          <cell r="N48">
            <v>5364.56</v>
          </cell>
          <cell r="O48">
            <v>9344.01</v>
          </cell>
          <cell r="P48">
            <v>8732.93</v>
          </cell>
          <cell r="Q48">
            <v>23606.15</v>
          </cell>
          <cell r="R48">
            <v>8286.5</v>
          </cell>
          <cell r="S48">
            <v>66400.98</v>
          </cell>
          <cell r="T48">
            <v>4331.78</v>
          </cell>
          <cell r="U48">
            <v>7183.99</v>
          </cell>
          <cell r="V48">
            <v>5896.52</v>
          </cell>
          <cell r="W48">
            <v>2786.13</v>
          </cell>
          <cell r="X48">
            <v>2764.42</v>
          </cell>
          <cell r="Y48">
            <v>27555.408</v>
          </cell>
          <cell r="Z48">
            <v>175402.35</v>
          </cell>
          <cell r="AA48">
            <v>151571.86</v>
          </cell>
          <cell r="AB48">
            <v>206529.95</v>
          </cell>
          <cell r="AC48">
            <v>243463.12</v>
          </cell>
          <cell r="AD48">
            <v>194241.82</v>
          </cell>
          <cell r="AE48">
            <v>37785.06</v>
          </cell>
          <cell r="AF48">
            <v>19227.21</v>
          </cell>
          <cell r="AG48">
            <v>17644.85</v>
          </cell>
          <cell r="AH48">
            <v>16326.5</v>
          </cell>
          <cell r="AI48">
            <v>48446.46</v>
          </cell>
          <cell r="AJ48">
            <v>27886.016</v>
          </cell>
          <cell r="AK48">
            <v>186462.36</v>
          </cell>
          <cell r="AL48">
            <v>145382.48</v>
          </cell>
          <cell r="AM48">
            <v>155827.68</v>
          </cell>
          <cell r="AN48">
            <v>162557.506666667</v>
          </cell>
          <cell r="AO48">
            <v>47178.25</v>
          </cell>
          <cell r="AP48">
            <v>44562.8</v>
          </cell>
          <cell r="AQ48">
            <v>44268.42</v>
          </cell>
          <cell r="AR48">
            <v>44900.48</v>
          </cell>
          <cell r="AS48">
            <v>40700.55</v>
          </cell>
          <cell r="AT48">
            <v>44322.1</v>
          </cell>
          <cell r="AU48">
            <v>61338.16</v>
          </cell>
          <cell r="AV48">
            <v>115711.12</v>
          </cell>
          <cell r="AW48">
            <v>9335.69</v>
          </cell>
          <cell r="AX48">
            <v>11592.5</v>
          </cell>
          <cell r="AY48">
            <v>10067.18</v>
          </cell>
          <cell r="AZ48">
            <v>3684.05</v>
          </cell>
          <cell r="BA48">
            <v>1544.74</v>
          </cell>
        </row>
        <row r="48">
          <cell r="BC48">
            <v>43468.992</v>
          </cell>
          <cell r="BD48">
            <v>29770.94</v>
          </cell>
          <cell r="BE48">
            <v>58826.26</v>
          </cell>
        </row>
        <row r="49">
          <cell r="A49">
            <v>23573</v>
          </cell>
          <cell r="B49" t="str">
            <v>ALBANY___3</v>
          </cell>
          <cell r="C49" t="str">
            <v>CAPITL</v>
          </cell>
          <cell r="D49">
            <v>17663.68</v>
          </cell>
          <cell r="E49">
            <v>28149.1</v>
          </cell>
          <cell r="F49">
            <v>33950.89</v>
          </cell>
          <cell r="G49">
            <v>21102.21</v>
          </cell>
          <cell r="H49">
            <v>18330.12</v>
          </cell>
          <cell r="I49">
            <v>23839.2</v>
          </cell>
          <cell r="J49">
            <v>36145.34</v>
          </cell>
          <cell r="K49">
            <v>26091.68</v>
          </cell>
          <cell r="L49">
            <v>26926.7</v>
          </cell>
          <cell r="M49">
            <v>29721.24</v>
          </cell>
          <cell r="N49">
            <v>5364.56</v>
          </cell>
          <cell r="O49">
            <v>9344.01</v>
          </cell>
          <cell r="P49">
            <v>8732.93</v>
          </cell>
          <cell r="Q49">
            <v>23606.15</v>
          </cell>
          <cell r="R49">
            <v>8286.5</v>
          </cell>
          <cell r="S49">
            <v>66400.98</v>
          </cell>
          <cell r="T49">
            <v>4331.78</v>
          </cell>
          <cell r="U49">
            <v>7183.99</v>
          </cell>
          <cell r="V49">
            <v>5896.52</v>
          </cell>
          <cell r="W49">
            <v>2786.13</v>
          </cell>
          <cell r="X49">
            <v>2764.42</v>
          </cell>
          <cell r="Y49">
            <v>27555.408</v>
          </cell>
          <cell r="Z49">
            <v>175402.35</v>
          </cell>
          <cell r="AA49">
            <v>151571.86</v>
          </cell>
          <cell r="AB49">
            <v>206529.95</v>
          </cell>
          <cell r="AC49">
            <v>243463.12</v>
          </cell>
          <cell r="AD49">
            <v>194241.82</v>
          </cell>
          <cell r="AE49">
            <v>37785.06</v>
          </cell>
          <cell r="AF49">
            <v>19227.21</v>
          </cell>
          <cell r="AG49">
            <v>17644.85</v>
          </cell>
          <cell r="AH49">
            <v>16326.5</v>
          </cell>
          <cell r="AI49">
            <v>48446.46</v>
          </cell>
          <cell r="AJ49">
            <v>27886.016</v>
          </cell>
          <cell r="AK49">
            <v>186462.36</v>
          </cell>
          <cell r="AL49">
            <v>145382.48</v>
          </cell>
          <cell r="AM49">
            <v>155827.68</v>
          </cell>
          <cell r="AN49">
            <v>162557.506666667</v>
          </cell>
          <cell r="AO49">
            <v>47178.25</v>
          </cell>
          <cell r="AP49">
            <v>44562.8</v>
          </cell>
          <cell r="AQ49">
            <v>44268.42</v>
          </cell>
          <cell r="AR49">
            <v>44900.48</v>
          </cell>
          <cell r="AS49">
            <v>40700.55</v>
          </cell>
          <cell r="AT49">
            <v>44322.1</v>
          </cell>
          <cell r="AU49">
            <v>61338.16</v>
          </cell>
          <cell r="AV49">
            <v>115711.12</v>
          </cell>
          <cell r="AW49">
            <v>9335.69</v>
          </cell>
          <cell r="AX49">
            <v>11592.5</v>
          </cell>
          <cell r="AY49">
            <v>10067.18</v>
          </cell>
          <cell r="AZ49">
            <v>3684.05</v>
          </cell>
          <cell r="BA49">
            <v>1544.74</v>
          </cell>
        </row>
        <row r="49">
          <cell r="BC49">
            <v>43468.992</v>
          </cell>
          <cell r="BD49">
            <v>29770.94</v>
          </cell>
          <cell r="BE49">
            <v>58826.26</v>
          </cell>
        </row>
        <row r="50">
          <cell r="A50">
            <v>23574</v>
          </cell>
          <cell r="B50" t="str">
            <v>ALBANY___4</v>
          </cell>
          <cell r="C50" t="str">
            <v>CAPITL</v>
          </cell>
          <cell r="D50">
            <v>17663.67</v>
          </cell>
          <cell r="E50">
            <v>28149.1</v>
          </cell>
          <cell r="F50">
            <v>33950.89</v>
          </cell>
          <cell r="G50">
            <v>21102.27</v>
          </cell>
          <cell r="H50">
            <v>18330.18</v>
          </cell>
          <cell r="I50">
            <v>23839.222</v>
          </cell>
          <cell r="J50">
            <v>36145.34</v>
          </cell>
          <cell r="K50">
            <v>26091.68</v>
          </cell>
          <cell r="L50">
            <v>26926.72</v>
          </cell>
          <cell r="M50">
            <v>29721.2466666667</v>
          </cell>
          <cell r="N50">
            <v>5364.58</v>
          </cell>
          <cell r="O50">
            <v>9344.04</v>
          </cell>
          <cell r="P50">
            <v>8732.96</v>
          </cell>
          <cell r="Q50">
            <v>23606.22</v>
          </cell>
          <cell r="R50">
            <v>8286.52</v>
          </cell>
          <cell r="S50">
            <v>66401.184</v>
          </cell>
          <cell r="T50">
            <v>4331.78</v>
          </cell>
          <cell r="U50">
            <v>7184.01</v>
          </cell>
          <cell r="V50">
            <v>5896.54</v>
          </cell>
          <cell r="W50">
            <v>2786.14</v>
          </cell>
          <cell r="X50">
            <v>2764.43</v>
          </cell>
          <cell r="Y50">
            <v>27555.48</v>
          </cell>
          <cell r="Z50">
            <v>175403.21</v>
          </cell>
          <cell r="AA50">
            <v>151572.21</v>
          </cell>
          <cell r="AB50">
            <v>206529.94</v>
          </cell>
          <cell r="AC50">
            <v>243463.87</v>
          </cell>
          <cell r="AD50">
            <v>194242.3075</v>
          </cell>
          <cell r="AE50">
            <v>37785.06</v>
          </cell>
          <cell r="AF50">
            <v>19227.21</v>
          </cell>
          <cell r="AG50">
            <v>17644.91</v>
          </cell>
          <cell r="AH50">
            <v>16326.57</v>
          </cell>
          <cell r="AI50">
            <v>48446.67</v>
          </cell>
          <cell r="AJ50">
            <v>27886.084</v>
          </cell>
          <cell r="AK50">
            <v>186462.87</v>
          </cell>
          <cell r="AL50">
            <v>145382.88</v>
          </cell>
          <cell r="AM50">
            <v>155828.13</v>
          </cell>
          <cell r="AN50">
            <v>162557.96</v>
          </cell>
          <cell r="AO50">
            <v>47178.29</v>
          </cell>
          <cell r="AP50">
            <v>44562.87</v>
          </cell>
          <cell r="AQ50">
            <v>44268.48</v>
          </cell>
          <cell r="AR50">
            <v>44900.54</v>
          </cell>
          <cell r="AS50">
            <v>40700.66</v>
          </cell>
          <cell r="AT50">
            <v>44322.168</v>
          </cell>
          <cell r="AU50">
            <v>61338.35</v>
          </cell>
          <cell r="AV50">
            <v>115711.28</v>
          </cell>
          <cell r="AW50">
            <v>9335.71</v>
          </cell>
          <cell r="AX50">
            <v>11592.52</v>
          </cell>
          <cell r="AY50">
            <v>10067.22</v>
          </cell>
          <cell r="AZ50">
            <v>3684.05</v>
          </cell>
          <cell r="BA50">
            <v>1544.74</v>
          </cell>
        </row>
        <row r="50">
          <cell r="BC50">
            <v>43469.088</v>
          </cell>
          <cell r="BD50">
            <v>29771.07</v>
          </cell>
          <cell r="BE50">
            <v>58826.57</v>
          </cell>
        </row>
        <row r="51">
          <cell r="A51">
            <v>23575</v>
          </cell>
          <cell r="B51" t="str">
            <v>NINE_MILE_1</v>
          </cell>
          <cell r="C51" t="str">
            <v>CENTRL</v>
          </cell>
          <cell r="D51">
            <v>1598.5</v>
          </cell>
          <cell r="E51">
            <v>1262.84</v>
          </cell>
          <cell r="F51">
            <v>3007.3</v>
          </cell>
          <cell r="G51">
            <v>938.59</v>
          </cell>
          <cell r="H51">
            <v>841.03</v>
          </cell>
          <cell r="I51">
            <v>1529.652</v>
          </cell>
          <cell r="J51">
            <v>900.25</v>
          </cell>
          <cell r="K51">
            <v>-89.86</v>
          </cell>
          <cell r="L51">
            <v>-403.38</v>
          </cell>
          <cell r="M51">
            <v>135.67</v>
          </cell>
          <cell r="N51">
            <v>417.17</v>
          </cell>
          <cell r="O51">
            <v>424.53</v>
          </cell>
          <cell r="P51">
            <v>915.44</v>
          </cell>
          <cell r="Q51">
            <v>1115.52</v>
          </cell>
          <cell r="R51">
            <v>373.33</v>
          </cell>
          <cell r="S51">
            <v>3895.188</v>
          </cell>
          <cell r="T51">
            <v>-59.23</v>
          </cell>
          <cell r="U51">
            <v>-159.49</v>
          </cell>
          <cell r="V51">
            <v>196.9</v>
          </cell>
          <cell r="W51">
            <v>71.3</v>
          </cell>
          <cell r="X51">
            <v>92.44</v>
          </cell>
          <cell r="Y51">
            <v>170.304</v>
          </cell>
          <cell r="Z51">
            <v>9070.07</v>
          </cell>
          <cell r="AA51">
            <v>6491.14</v>
          </cell>
          <cell r="AB51">
            <v>10006.53</v>
          </cell>
          <cell r="AC51">
            <v>9276.18</v>
          </cell>
          <cell r="AD51">
            <v>8710.98</v>
          </cell>
          <cell r="AE51">
            <v>7137.12</v>
          </cell>
          <cell r="AF51">
            <v>1733.14</v>
          </cell>
          <cell r="AG51">
            <v>1499.49</v>
          </cell>
          <cell r="AH51">
            <v>1322.44</v>
          </cell>
          <cell r="AI51">
            <v>2253.83</v>
          </cell>
          <cell r="AJ51">
            <v>2789.204</v>
          </cell>
          <cell r="AK51">
            <v>15654.9</v>
          </cell>
          <cell r="AL51">
            <v>5328.06</v>
          </cell>
          <cell r="AM51">
            <v>3767.9</v>
          </cell>
          <cell r="AN51">
            <v>8250.28666666667</v>
          </cell>
          <cell r="AO51">
            <v>413.54</v>
          </cell>
          <cell r="AP51">
            <v>124.92</v>
          </cell>
          <cell r="AQ51">
            <v>-1152.15</v>
          </cell>
          <cell r="AR51">
            <v>-1083.23</v>
          </cell>
          <cell r="AS51">
            <v>-1418.87</v>
          </cell>
          <cell r="AT51">
            <v>-623.158</v>
          </cell>
          <cell r="AU51">
            <v>-2211.4</v>
          </cell>
          <cell r="AV51">
            <v>-2681.11</v>
          </cell>
          <cell r="AW51">
            <v>38.13</v>
          </cell>
          <cell r="AX51">
            <v>275.45</v>
          </cell>
          <cell r="AY51">
            <v>213.92</v>
          </cell>
          <cell r="AZ51">
            <v>97.06</v>
          </cell>
          <cell r="BA51">
            <v>-51.12</v>
          </cell>
        </row>
        <row r="51">
          <cell r="BC51">
            <v>688.128</v>
          </cell>
          <cell r="BD51">
            <v>939.5</v>
          </cell>
          <cell r="BE51">
            <v>1661.9</v>
          </cell>
        </row>
        <row r="52">
          <cell r="A52">
            <v>23579</v>
          </cell>
          <cell r="B52" t="str">
            <v>GOUDEY___7</v>
          </cell>
          <cell r="C52" t="str">
            <v>CENTRL</v>
          </cell>
          <cell r="D52">
            <v>9145.05</v>
          </cell>
          <cell r="E52">
            <v>7038.69</v>
          </cell>
          <cell r="F52">
            <v>14495.42</v>
          </cell>
          <cell r="G52">
            <v>5324.71</v>
          </cell>
          <cell r="H52">
            <v>4687.32</v>
          </cell>
          <cell r="I52">
            <v>8138.238</v>
          </cell>
          <cell r="J52">
            <v>6533.64</v>
          </cell>
          <cell r="K52">
            <v>3187.82</v>
          </cell>
          <cell r="L52">
            <v>1893.54</v>
          </cell>
          <cell r="M52">
            <v>3871.66666666667</v>
          </cell>
          <cell r="N52">
            <v>2025.4</v>
          </cell>
          <cell r="O52">
            <v>2409.54</v>
          </cell>
          <cell r="P52">
            <v>3490.87</v>
          </cell>
          <cell r="Q52">
            <v>6028.69</v>
          </cell>
          <cell r="R52">
            <v>2137.24</v>
          </cell>
          <cell r="S52">
            <v>19310.088</v>
          </cell>
          <cell r="T52">
            <v>240.9</v>
          </cell>
          <cell r="U52">
            <v>1177.76</v>
          </cell>
          <cell r="V52">
            <v>1212.39</v>
          </cell>
          <cell r="W52">
            <v>502.96</v>
          </cell>
          <cell r="X52">
            <v>601.79</v>
          </cell>
          <cell r="Y52">
            <v>4482.96</v>
          </cell>
          <cell r="Z52">
            <v>45778.73</v>
          </cell>
          <cell r="AA52">
            <v>40202.06</v>
          </cell>
          <cell r="AB52">
            <v>52540.42</v>
          </cell>
          <cell r="AC52">
            <v>64807.89</v>
          </cell>
          <cell r="AD52">
            <v>50832.275</v>
          </cell>
          <cell r="AE52">
            <v>23538.51</v>
          </cell>
          <cell r="AF52">
            <v>8503.9</v>
          </cell>
          <cell r="AG52">
            <v>7538.39</v>
          </cell>
          <cell r="AH52">
            <v>6315.19</v>
          </cell>
          <cell r="AI52">
            <v>12191.57</v>
          </cell>
          <cell r="AJ52">
            <v>11617.512</v>
          </cell>
          <cell r="AK52">
            <v>67892.44</v>
          </cell>
          <cell r="AL52">
            <v>32125.86</v>
          </cell>
          <cell r="AM52">
            <v>43093.29</v>
          </cell>
          <cell r="AN52">
            <v>47703.8633333333</v>
          </cell>
          <cell r="AO52">
            <v>11587.19</v>
          </cell>
          <cell r="AP52">
            <v>11354.87</v>
          </cell>
          <cell r="AQ52">
            <v>10887.39</v>
          </cell>
          <cell r="AR52">
            <v>10986.18</v>
          </cell>
          <cell r="AS52">
            <v>10334.26</v>
          </cell>
          <cell r="AT52">
            <v>11029.978</v>
          </cell>
          <cell r="AU52">
            <v>14648.33</v>
          </cell>
          <cell r="AV52">
            <v>28373.62</v>
          </cell>
          <cell r="AW52">
            <v>2201.64</v>
          </cell>
          <cell r="AX52">
            <v>2319.67</v>
          </cell>
          <cell r="AY52">
            <v>2533.51</v>
          </cell>
          <cell r="AZ52">
            <v>850.29</v>
          </cell>
          <cell r="BA52">
            <v>31.47</v>
          </cell>
        </row>
        <row r="52">
          <cell r="BC52">
            <v>9523.896</v>
          </cell>
          <cell r="BD52">
            <v>7297.38</v>
          </cell>
          <cell r="BE52">
            <v>16127</v>
          </cell>
        </row>
        <row r="53">
          <cell r="A53">
            <v>23580</v>
          </cell>
          <cell r="B53" t="str">
            <v>GOUDEY___8</v>
          </cell>
          <cell r="C53" t="str">
            <v>CENTRL</v>
          </cell>
          <cell r="D53">
            <v>9144.95</v>
          </cell>
          <cell r="E53">
            <v>7042.97</v>
          </cell>
          <cell r="F53">
            <v>14498.03</v>
          </cell>
          <cell r="G53">
            <v>5326.95</v>
          </cell>
          <cell r="H53">
            <v>4689.1</v>
          </cell>
          <cell r="I53">
            <v>8140.4</v>
          </cell>
          <cell r="J53">
            <v>6519.84</v>
          </cell>
          <cell r="K53">
            <v>3173.92</v>
          </cell>
          <cell r="L53">
            <v>1873.71</v>
          </cell>
          <cell r="M53">
            <v>3855.82333333333</v>
          </cell>
          <cell r="N53">
            <v>2026.08</v>
          </cell>
          <cell r="O53">
            <v>2411.05</v>
          </cell>
          <cell r="P53">
            <v>3491.27</v>
          </cell>
          <cell r="Q53">
            <v>6031.5</v>
          </cell>
          <cell r="R53">
            <v>2137.44</v>
          </cell>
          <cell r="S53">
            <v>19316.808</v>
          </cell>
          <cell r="T53">
            <v>237.99</v>
          </cell>
          <cell r="U53">
            <v>1173.83</v>
          </cell>
          <cell r="V53">
            <v>1193.33</v>
          </cell>
          <cell r="W53">
            <v>501.39</v>
          </cell>
          <cell r="X53">
            <v>595.04</v>
          </cell>
          <cell r="Y53">
            <v>4441.896</v>
          </cell>
          <cell r="Z53">
            <v>45619.49</v>
          </cell>
          <cell r="AA53">
            <v>39463.89</v>
          </cell>
          <cell r="AB53">
            <v>52450.08</v>
          </cell>
          <cell r="AC53">
            <v>64419.89</v>
          </cell>
          <cell r="AD53">
            <v>50488.3375</v>
          </cell>
          <cell r="AE53">
            <v>23528.71</v>
          </cell>
          <cell r="AF53">
            <v>8512.47</v>
          </cell>
          <cell r="AG53">
            <v>7541.06</v>
          </cell>
          <cell r="AH53">
            <v>6318.22</v>
          </cell>
          <cell r="AI53">
            <v>12205.58</v>
          </cell>
          <cell r="AJ53">
            <v>11621.208</v>
          </cell>
          <cell r="AK53">
            <v>67811.8</v>
          </cell>
          <cell r="AL53">
            <v>32060.46</v>
          </cell>
          <cell r="AM53">
            <v>42979.22</v>
          </cell>
          <cell r="AN53">
            <v>47617.16</v>
          </cell>
          <cell r="AO53">
            <v>11584.02</v>
          </cell>
          <cell r="AP53">
            <v>11352.16</v>
          </cell>
          <cell r="AQ53">
            <v>10916.9</v>
          </cell>
          <cell r="AR53">
            <v>11048.52</v>
          </cell>
          <cell r="AS53">
            <v>10365.61</v>
          </cell>
          <cell r="AT53">
            <v>11053.442</v>
          </cell>
          <cell r="AU53">
            <v>14695.03</v>
          </cell>
          <cell r="AV53">
            <v>28458.26</v>
          </cell>
          <cell r="AW53">
            <v>2208.5</v>
          </cell>
          <cell r="AX53">
            <v>2318.35</v>
          </cell>
          <cell r="AY53">
            <v>2531.62</v>
          </cell>
          <cell r="AZ53">
            <v>853.62</v>
          </cell>
          <cell r="BA53">
            <v>33.01</v>
          </cell>
        </row>
        <row r="53">
          <cell r="BC53">
            <v>9534.12</v>
          </cell>
          <cell r="BD53">
            <v>7323.02</v>
          </cell>
          <cell r="BE53">
            <v>16186.56</v>
          </cell>
        </row>
        <row r="54">
          <cell r="A54">
            <v>23582</v>
          </cell>
          <cell r="B54" t="str">
            <v>GREENIDGE___3</v>
          </cell>
          <cell r="C54" t="str">
            <v>CENTRL</v>
          </cell>
          <cell r="D54">
            <v>7756.48</v>
          </cell>
          <cell r="E54">
            <v>3714.78</v>
          </cell>
          <cell r="F54">
            <v>10035.82</v>
          </cell>
          <cell r="G54">
            <v>2831.67</v>
          </cell>
          <cell r="H54">
            <v>2525.06</v>
          </cell>
          <cell r="I54">
            <v>5372.762</v>
          </cell>
          <cell r="J54">
            <v>2517.86</v>
          </cell>
          <cell r="K54">
            <v>286.3</v>
          </cell>
          <cell r="L54">
            <v>-1291.03</v>
          </cell>
          <cell r="M54">
            <v>504.376666666667</v>
          </cell>
          <cell r="N54">
            <v>1348.71</v>
          </cell>
          <cell r="O54">
            <v>1279.27</v>
          </cell>
          <cell r="P54">
            <v>2446.03</v>
          </cell>
          <cell r="Q54">
            <v>3246.42</v>
          </cell>
          <cell r="R54">
            <v>1138.89</v>
          </cell>
          <cell r="S54">
            <v>11351.184</v>
          </cell>
          <cell r="T54">
            <v>-137.09</v>
          </cell>
          <cell r="U54">
            <v>427.08</v>
          </cell>
          <cell r="V54">
            <v>540.76</v>
          </cell>
          <cell r="W54">
            <v>200.12</v>
          </cell>
          <cell r="X54">
            <v>285.48</v>
          </cell>
          <cell r="Y54">
            <v>1579.62</v>
          </cell>
          <cell r="Z54">
            <v>25783.75</v>
          </cell>
          <cell r="AA54">
            <v>21665.1</v>
          </cell>
          <cell r="AB54">
            <v>28958.07</v>
          </cell>
          <cell r="AC54">
            <v>37104.53</v>
          </cell>
          <cell r="AD54">
            <v>28377.8625</v>
          </cell>
          <cell r="AE54">
            <v>19639.38</v>
          </cell>
          <cell r="AF54">
            <v>5517.52</v>
          </cell>
          <cell r="AG54">
            <v>5128.12</v>
          </cell>
          <cell r="AH54">
            <v>4225.53</v>
          </cell>
          <cell r="AI54">
            <v>6307.48</v>
          </cell>
          <cell r="AJ54">
            <v>8163.606</v>
          </cell>
          <cell r="AK54">
            <v>48314.29</v>
          </cell>
          <cell r="AL54">
            <v>15235.03</v>
          </cell>
          <cell r="AM54">
            <v>25236.64</v>
          </cell>
          <cell r="AN54">
            <v>29595.32</v>
          </cell>
          <cell r="AO54">
            <v>6658.46</v>
          </cell>
          <cell r="AP54">
            <v>6541.75</v>
          </cell>
          <cell r="AQ54">
            <v>6191.9</v>
          </cell>
          <cell r="AR54">
            <v>6344.7</v>
          </cell>
          <cell r="AS54">
            <v>6019.62</v>
          </cell>
          <cell r="AT54">
            <v>6351.286</v>
          </cell>
          <cell r="AU54">
            <v>8300.43</v>
          </cell>
          <cell r="AV54">
            <v>16218.18</v>
          </cell>
          <cell r="AW54">
            <v>1244.87</v>
          </cell>
          <cell r="AX54">
            <v>1238.34</v>
          </cell>
          <cell r="AY54">
            <v>1415.69</v>
          </cell>
          <cell r="AZ54">
            <v>467.63</v>
          </cell>
          <cell r="BA54">
            <v>-133.05</v>
          </cell>
        </row>
        <row r="54">
          <cell r="BC54">
            <v>5080.176</v>
          </cell>
          <cell r="BD54">
            <v>4351.25</v>
          </cell>
          <cell r="BE54">
            <v>9462.31</v>
          </cell>
        </row>
        <row r="55">
          <cell r="A55">
            <v>23583</v>
          </cell>
          <cell r="B55" t="str">
            <v>GREENIDGE___4</v>
          </cell>
          <cell r="C55" t="str">
            <v>CENTRL</v>
          </cell>
          <cell r="D55">
            <v>7756.43</v>
          </cell>
          <cell r="E55">
            <v>3715.1</v>
          </cell>
          <cell r="F55">
            <v>10036.13</v>
          </cell>
          <cell r="G55">
            <v>2831.85</v>
          </cell>
          <cell r="H55">
            <v>2525.21</v>
          </cell>
          <cell r="I55">
            <v>5372.944</v>
          </cell>
          <cell r="J55">
            <v>2498.64</v>
          </cell>
          <cell r="K55">
            <v>269.05</v>
          </cell>
          <cell r="L55">
            <v>-1322.04</v>
          </cell>
          <cell r="M55">
            <v>481.883333333333</v>
          </cell>
          <cell r="N55">
            <v>1348.78</v>
          </cell>
          <cell r="O55">
            <v>1279.38</v>
          </cell>
          <cell r="P55">
            <v>2446.1</v>
          </cell>
          <cell r="Q55">
            <v>3234.61</v>
          </cell>
          <cell r="R55">
            <v>1138.95</v>
          </cell>
          <cell r="S55">
            <v>11337.384</v>
          </cell>
          <cell r="T55">
            <v>-139.99</v>
          </cell>
          <cell r="U55">
            <v>417.31</v>
          </cell>
          <cell r="V55">
            <v>537.92</v>
          </cell>
          <cell r="W55">
            <v>198.72</v>
          </cell>
          <cell r="X55">
            <v>284.17</v>
          </cell>
          <cell r="Y55">
            <v>1557.756</v>
          </cell>
          <cell r="Z55">
            <v>25706.67</v>
          </cell>
          <cell r="AA55">
            <v>21666.21</v>
          </cell>
          <cell r="AB55">
            <v>28959.57</v>
          </cell>
          <cell r="AC55">
            <v>37105.89</v>
          </cell>
          <cell r="AD55">
            <v>28359.585</v>
          </cell>
          <cell r="AE55">
            <v>19639.08</v>
          </cell>
          <cell r="AF55">
            <v>5495.95</v>
          </cell>
          <cell r="AG55">
            <v>5128.27</v>
          </cell>
          <cell r="AH55">
            <v>4217.52</v>
          </cell>
          <cell r="AI55">
            <v>6308.19</v>
          </cell>
          <cell r="AJ55">
            <v>8157.802</v>
          </cell>
          <cell r="AK55">
            <v>48314.96</v>
          </cell>
          <cell r="AL55">
            <v>15160.68</v>
          </cell>
          <cell r="AM55">
            <v>25193.5</v>
          </cell>
          <cell r="AN55">
            <v>29556.38</v>
          </cell>
          <cell r="AO55">
            <v>6645.21</v>
          </cell>
          <cell r="AP55">
            <v>6541.51</v>
          </cell>
          <cell r="AQ55">
            <v>6197.89</v>
          </cell>
          <cell r="AR55">
            <v>6329.93</v>
          </cell>
          <cell r="AS55">
            <v>6006.11</v>
          </cell>
          <cell r="AT55">
            <v>6344.13</v>
          </cell>
          <cell r="AU55">
            <v>8280.85</v>
          </cell>
          <cell r="AV55">
            <v>16180.33</v>
          </cell>
          <cell r="AW55">
            <v>1242.01</v>
          </cell>
          <cell r="AX55">
            <v>1235.5</v>
          </cell>
          <cell r="AY55">
            <v>1412.23</v>
          </cell>
          <cell r="AZ55">
            <v>466.42</v>
          </cell>
          <cell r="BA55">
            <v>-133.83</v>
          </cell>
        </row>
        <row r="55">
          <cell r="BC55">
            <v>5066.796</v>
          </cell>
          <cell r="BD55">
            <v>4341.81</v>
          </cell>
          <cell r="BE55">
            <v>9440.61</v>
          </cell>
        </row>
        <row r="56">
          <cell r="A56">
            <v>23584</v>
          </cell>
          <cell r="B56" t="str">
            <v>MILLIKEN___1</v>
          </cell>
          <cell r="C56" t="str">
            <v>CENTRL</v>
          </cell>
          <cell r="D56">
            <v>5355.39</v>
          </cell>
          <cell r="E56">
            <v>3359.49</v>
          </cell>
          <cell r="F56">
            <v>7989.43</v>
          </cell>
          <cell r="G56">
            <v>2567.89</v>
          </cell>
          <cell r="H56">
            <v>2276.7</v>
          </cell>
          <cell r="I56">
            <v>4309.78</v>
          </cell>
          <cell r="J56">
            <v>2648</v>
          </cell>
          <cell r="K56">
            <v>881.98</v>
          </cell>
          <cell r="L56">
            <v>-210.87</v>
          </cell>
          <cell r="M56">
            <v>1106.37</v>
          </cell>
          <cell r="N56">
            <v>1097.56</v>
          </cell>
          <cell r="O56">
            <v>1133.05</v>
          </cell>
          <cell r="P56">
            <v>2029.56</v>
          </cell>
          <cell r="Q56">
            <v>2936.97</v>
          </cell>
          <cell r="R56">
            <v>1035.34</v>
          </cell>
          <cell r="S56">
            <v>9878.976</v>
          </cell>
          <cell r="T56">
            <v>18.29</v>
          </cell>
          <cell r="U56">
            <v>468.34</v>
          </cell>
          <cell r="V56">
            <v>519.3</v>
          </cell>
          <cell r="W56">
            <v>206.68</v>
          </cell>
          <cell r="X56">
            <v>267.04</v>
          </cell>
          <cell r="Y56">
            <v>1775.58</v>
          </cell>
          <cell r="Z56">
            <v>23030.86</v>
          </cell>
          <cell r="AA56">
            <v>19093.05</v>
          </cell>
          <cell r="AB56">
            <v>25960.91</v>
          </cell>
          <cell r="AC56">
            <v>33441.79</v>
          </cell>
          <cell r="AD56">
            <v>25381.6525</v>
          </cell>
          <cell r="AE56">
            <v>15376.28</v>
          </cell>
          <cell r="AF56">
            <v>4472.97</v>
          </cell>
          <cell r="AG56">
            <v>4077.7</v>
          </cell>
          <cell r="AH56">
            <v>3414.92</v>
          </cell>
          <cell r="AI56">
            <v>5629.5</v>
          </cell>
          <cell r="AJ56">
            <v>6594.274</v>
          </cell>
          <cell r="AK56">
            <v>38401.97</v>
          </cell>
          <cell r="AL56">
            <v>12664.3</v>
          </cell>
          <cell r="AM56">
            <v>21836.08</v>
          </cell>
          <cell r="AN56">
            <v>24300.7833333333</v>
          </cell>
          <cell r="AO56">
            <v>6033.78</v>
          </cell>
          <cell r="AP56">
            <v>5866.68</v>
          </cell>
          <cell r="AQ56">
            <v>5533.93</v>
          </cell>
          <cell r="AR56">
            <v>5703.3</v>
          </cell>
          <cell r="AS56">
            <v>5399</v>
          </cell>
          <cell r="AT56">
            <v>5707.338</v>
          </cell>
          <cell r="AU56">
            <v>6859.04</v>
          </cell>
          <cell r="AV56">
            <v>14737.8</v>
          </cell>
          <cell r="AW56">
            <v>1074.52</v>
          </cell>
          <cell r="AX56">
            <v>641.59</v>
          </cell>
          <cell r="AY56">
            <v>1256.86</v>
          </cell>
          <cell r="AZ56">
            <v>354.64</v>
          </cell>
          <cell r="BA56">
            <v>-121.68</v>
          </cell>
        </row>
        <row r="56">
          <cell r="BC56">
            <v>3847.116</v>
          </cell>
          <cell r="BD56">
            <v>3667.22</v>
          </cell>
          <cell r="BE56">
            <v>7752.75</v>
          </cell>
        </row>
        <row r="57">
          <cell r="A57">
            <v>23585</v>
          </cell>
          <cell r="B57" t="str">
            <v>MILLIKEN___2</v>
          </cell>
          <cell r="C57" t="str">
            <v>CENTRL</v>
          </cell>
          <cell r="D57">
            <v>5355.39</v>
          </cell>
          <cell r="E57">
            <v>3359.94</v>
          </cell>
          <cell r="F57">
            <v>7989.62</v>
          </cell>
          <cell r="G57">
            <v>2568.22</v>
          </cell>
          <cell r="H57">
            <v>2276.93</v>
          </cell>
          <cell r="I57">
            <v>4310.02</v>
          </cell>
          <cell r="J57">
            <v>2664.45</v>
          </cell>
          <cell r="K57">
            <v>890.91</v>
          </cell>
          <cell r="L57">
            <v>-198.94</v>
          </cell>
          <cell r="M57">
            <v>1118.80666666667</v>
          </cell>
          <cell r="N57">
            <v>1097.64</v>
          </cell>
          <cell r="O57">
            <v>1133.2</v>
          </cell>
          <cell r="P57">
            <v>2029.61</v>
          </cell>
          <cell r="Q57">
            <v>2937.19</v>
          </cell>
          <cell r="R57">
            <v>1035.44</v>
          </cell>
          <cell r="S57">
            <v>9879.696</v>
          </cell>
          <cell r="T57">
            <v>18.35</v>
          </cell>
          <cell r="U57">
            <v>470.83</v>
          </cell>
          <cell r="V57">
            <v>521.6</v>
          </cell>
          <cell r="W57">
            <v>207.7</v>
          </cell>
          <cell r="X57">
            <v>268.14</v>
          </cell>
          <cell r="Y57">
            <v>1783.944</v>
          </cell>
          <cell r="Z57">
            <v>23032.03</v>
          </cell>
          <cell r="AA57">
            <v>19094.63</v>
          </cell>
          <cell r="AB57">
            <v>25962.7</v>
          </cell>
          <cell r="AC57">
            <v>33442.98</v>
          </cell>
          <cell r="AD57">
            <v>25383.085</v>
          </cell>
          <cell r="AE57">
            <v>15375.17</v>
          </cell>
          <cell r="AF57">
            <v>4473.25</v>
          </cell>
          <cell r="AG57">
            <v>4077.84</v>
          </cell>
          <cell r="AH57">
            <v>3415.02</v>
          </cell>
          <cell r="AI57">
            <v>5630.46</v>
          </cell>
          <cell r="AJ57">
            <v>6594.348</v>
          </cell>
          <cell r="AK57">
            <v>38469.46</v>
          </cell>
          <cell r="AL57">
            <v>12922.76</v>
          </cell>
          <cell r="AM57">
            <v>21943.49</v>
          </cell>
          <cell r="AN57">
            <v>24445.2366666667</v>
          </cell>
          <cell r="AO57">
            <v>6019.4</v>
          </cell>
          <cell r="AP57">
            <v>5851.95</v>
          </cell>
          <cell r="AQ57">
            <v>5523.1</v>
          </cell>
          <cell r="AR57">
            <v>5682.32</v>
          </cell>
          <cell r="AS57">
            <v>5377.5</v>
          </cell>
          <cell r="AT57">
            <v>5690.854</v>
          </cell>
          <cell r="AU57">
            <v>6831.53</v>
          </cell>
          <cell r="AV57">
            <v>14685.6</v>
          </cell>
          <cell r="AW57">
            <v>1070.26</v>
          </cell>
          <cell r="AX57">
            <v>639.18</v>
          </cell>
          <cell r="AY57">
            <v>1251.83</v>
          </cell>
          <cell r="AZ57">
            <v>353.45</v>
          </cell>
          <cell r="BA57">
            <v>-121.11</v>
          </cell>
        </row>
        <row r="57">
          <cell r="BC57">
            <v>3832.332</v>
          </cell>
          <cell r="BD57">
            <v>3649.72</v>
          </cell>
          <cell r="BE57">
            <v>7721.56</v>
          </cell>
        </row>
        <row r="58">
          <cell r="A58">
            <v>23586</v>
          </cell>
          <cell r="B58" t="str">
            <v>DANSKAMMER___1</v>
          </cell>
          <cell r="C58" t="str">
            <v>HUD_VL</v>
          </cell>
          <cell r="D58">
            <v>29814.04</v>
          </cell>
          <cell r="E58">
            <v>26757.39</v>
          </cell>
          <cell r="F58">
            <v>34000.73</v>
          </cell>
          <cell r="G58">
            <v>19098.53</v>
          </cell>
          <cell r="H58">
            <v>17495.01</v>
          </cell>
          <cell r="I58">
            <v>25433.14</v>
          </cell>
          <cell r="J58">
            <v>32510.79</v>
          </cell>
          <cell r="K58">
            <v>23987.31</v>
          </cell>
          <cell r="L58">
            <v>25463.97</v>
          </cell>
          <cell r="M58">
            <v>27320.69</v>
          </cell>
          <cell r="N58">
            <v>4795.34</v>
          </cell>
          <cell r="O58">
            <v>8380.8</v>
          </cell>
          <cell r="P58">
            <v>8713.98</v>
          </cell>
          <cell r="Q58">
            <v>21177.01</v>
          </cell>
          <cell r="R58">
            <v>9420.79</v>
          </cell>
          <cell r="S58">
            <v>62985.504</v>
          </cell>
          <cell r="T58">
            <v>4100.43</v>
          </cell>
          <cell r="U58">
            <v>6582.75</v>
          </cell>
          <cell r="V58">
            <v>5271.76</v>
          </cell>
          <cell r="W58">
            <v>2478.27</v>
          </cell>
          <cell r="X58">
            <v>2462.08</v>
          </cell>
          <cell r="Y58">
            <v>25074.348</v>
          </cell>
          <cell r="Z58">
            <v>151957.67</v>
          </cell>
          <cell r="AA58">
            <v>131813.6</v>
          </cell>
          <cell r="AB58">
            <v>178241.26</v>
          </cell>
          <cell r="AC58">
            <v>209042.9</v>
          </cell>
          <cell r="AD58">
            <v>167763.8575</v>
          </cell>
          <cell r="AE58">
            <v>71041.93</v>
          </cell>
          <cell r="AF58">
            <v>55346.27</v>
          </cell>
          <cell r="AG58">
            <v>54253</v>
          </cell>
          <cell r="AH58">
            <v>34730.05</v>
          </cell>
          <cell r="AI58">
            <v>45836.18</v>
          </cell>
          <cell r="AJ58">
            <v>52241.486</v>
          </cell>
          <cell r="AK58">
            <v>186048.8</v>
          </cell>
          <cell r="AL58">
            <v>139083.65</v>
          </cell>
          <cell r="AM58">
            <v>153943.16</v>
          </cell>
          <cell r="AN58">
            <v>159691.87</v>
          </cell>
          <cell r="AO58">
            <v>44787.27</v>
          </cell>
          <cell r="AP58">
            <v>42458.47</v>
          </cell>
          <cell r="AQ58">
            <v>42765.28</v>
          </cell>
          <cell r="AR58">
            <v>42816.81</v>
          </cell>
          <cell r="AS58">
            <v>39048.07</v>
          </cell>
          <cell r="AT58">
            <v>42375.18</v>
          </cell>
          <cell r="AU58">
            <v>65509.81</v>
          </cell>
          <cell r="AV58">
            <v>101935.78</v>
          </cell>
          <cell r="AW58">
            <v>8641.97</v>
          </cell>
          <cell r="AX58">
            <v>10640.93</v>
          </cell>
          <cell r="AY58">
            <v>10838.17</v>
          </cell>
          <cell r="AZ58">
            <v>5258.35</v>
          </cell>
          <cell r="BA58">
            <v>2236.32</v>
          </cell>
        </row>
        <row r="58">
          <cell r="BC58">
            <v>45138.888</v>
          </cell>
          <cell r="BD58">
            <v>39984.42</v>
          </cell>
          <cell r="BE58">
            <v>89837.52</v>
          </cell>
        </row>
        <row r="59">
          <cell r="A59">
            <v>23587</v>
          </cell>
          <cell r="B59" t="str">
            <v>ROSETON___1</v>
          </cell>
          <cell r="C59" t="str">
            <v>HUD_VL</v>
          </cell>
          <cell r="D59">
            <v>29764.12</v>
          </cell>
          <cell r="E59">
            <v>25952.61</v>
          </cell>
          <cell r="F59">
            <v>32877.92</v>
          </cell>
          <cell r="G59">
            <v>18450.49</v>
          </cell>
          <cell r="H59">
            <v>16929.58</v>
          </cell>
          <cell r="I59">
            <v>24794.944</v>
          </cell>
          <cell r="J59">
            <v>31694.51</v>
          </cell>
          <cell r="K59">
            <v>23459.89</v>
          </cell>
          <cell r="L59">
            <v>24999.68</v>
          </cell>
          <cell r="M59">
            <v>26718.0266666667</v>
          </cell>
          <cell r="N59">
            <v>4602.3</v>
          </cell>
          <cell r="O59">
            <v>8065.88</v>
          </cell>
          <cell r="P59">
            <v>8461.33</v>
          </cell>
          <cell r="Q59">
            <v>20376.02</v>
          </cell>
          <cell r="R59">
            <v>9246.21</v>
          </cell>
          <cell r="S59">
            <v>60902.088</v>
          </cell>
          <cell r="T59">
            <v>4016.94</v>
          </cell>
          <cell r="U59">
            <v>6404.53</v>
          </cell>
          <cell r="V59">
            <v>5138.89</v>
          </cell>
          <cell r="W59">
            <v>2456.5</v>
          </cell>
          <cell r="X59">
            <v>2405.42</v>
          </cell>
          <cell r="Y59">
            <v>24506.736</v>
          </cell>
          <cell r="Z59">
            <v>147517.61</v>
          </cell>
          <cell r="AA59">
            <v>128220.26</v>
          </cell>
          <cell r="AB59">
            <v>173873.22</v>
          </cell>
          <cell r="AC59">
            <v>203125.29</v>
          </cell>
          <cell r="AD59">
            <v>163184.095</v>
          </cell>
          <cell r="AE59">
            <v>71297.54</v>
          </cell>
          <cell r="AF59">
            <v>56560.49</v>
          </cell>
          <cell r="AG59">
            <v>55418.89</v>
          </cell>
          <cell r="AH59">
            <v>35060.54</v>
          </cell>
          <cell r="AI59">
            <v>44687.67</v>
          </cell>
          <cell r="AJ59">
            <v>52605.026</v>
          </cell>
          <cell r="AK59">
            <v>182009.28</v>
          </cell>
          <cell r="AL59">
            <v>136462.46</v>
          </cell>
          <cell r="AM59">
            <v>150865.99</v>
          </cell>
          <cell r="AN59">
            <v>156445.91</v>
          </cell>
          <cell r="AO59">
            <v>44162.52</v>
          </cell>
          <cell r="AP59">
            <v>41782.89</v>
          </cell>
          <cell r="AQ59">
            <v>41999.17</v>
          </cell>
          <cell r="AR59">
            <v>42035.19</v>
          </cell>
          <cell r="AS59">
            <v>38400.08</v>
          </cell>
          <cell r="AT59">
            <v>41675.97</v>
          </cell>
          <cell r="AU59">
            <v>64836.28</v>
          </cell>
          <cell r="AV59">
            <v>99651.84</v>
          </cell>
          <cell r="AW59">
            <v>8483.37</v>
          </cell>
          <cell r="AX59">
            <v>10491.2</v>
          </cell>
          <cell r="AY59">
            <v>10700.11</v>
          </cell>
          <cell r="AZ59">
            <v>5251.31</v>
          </cell>
          <cell r="BA59">
            <v>2234.96</v>
          </cell>
        </row>
        <row r="59">
          <cell r="BC59">
            <v>44593.14</v>
          </cell>
          <cell r="BD59">
            <v>39911.04</v>
          </cell>
          <cell r="BE59">
            <v>90190.85</v>
          </cell>
        </row>
        <row r="60">
          <cell r="A60">
            <v>23588</v>
          </cell>
          <cell r="B60" t="str">
            <v>ROSETON___2</v>
          </cell>
          <cell r="C60" t="str">
            <v>HUD_VL</v>
          </cell>
          <cell r="D60">
            <v>29693.55</v>
          </cell>
          <cell r="E60">
            <v>25891.07</v>
          </cell>
          <cell r="F60">
            <v>32799.96</v>
          </cell>
          <cell r="G60">
            <v>18406.74</v>
          </cell>
          <cell r="H60">
            <v>16889.44</v>
          </cell>
          <cell r="I60">
            <v>24736.152</v>
          </cell>
          <cell r="J60">
            <v>31688.49</v>
          </cell>
          <cell r="K60">
            <v>23455.43</v>
          </cell>
          <cell r="L60">
            <v>24994.93</v>
          </cell>
          <cell r="M60">
            <v>26712.95</v>
          </cell>
          <cell r="N60">
            <v>4591.39</v>
          </cell>
          <cell r="O60">
            <v>8046.75</v>
          </cell>
          <cell r="P60">
            <v>8441.28</v>
          </cell>
          <cell r="Q60">
            <v>20327.71</v>
          </cell>
          <cell r="R60">
            <v>9224.29</v>
          </cell>
          <cell r="S60">
            <v>60757.704</v>
          </cell>
          <cell r="T60">
            <v>4016.18</v>
          </cell>
          <cell r="U60">
            <v>6403.31</v>
          </cell>
          <cell r="V60">
            <v>5137.91</v>
          </cell>
          <cell r="W60">
            <v>2456.03</v>
          </cell>
          <cell r="X60">
            <v>2404.96</v>
          </cell>
          <cell r="Y60">
            <v>24502.068</v>
          </cell>
          <cell r="Z60">
            <v>147518.78</v>
          </cell>
          <cell r="AA60">
            <v>128221.28</v>
          </cell>
          <cell r="AB60">
            <v>173874.6</v>
          </cell>
          <cell r="AC60">
            <v>203126.9</v>
          </cell>
          <cell r="AD60">
            <v>163185.39</v>
          </cell>
          <cell r="AE60">
            <v>71127.93</v>
          </cell>
          <cell r="AF60">
            <v>56425.93</v>
          </cell>
          <cell r="AG60">
            <v>55287.5</v>
          </cell>
          <cell r="AH60">
            <v>34977.42</v>
          </cell>
          <cell r="AI60">
            <v>44581.69</v>
          </cell>
          <cell r="AJ60">
            <v>52480.094</v>
          </cell>
          <cell r="AK60">
            <v>182010.72</v>
          </cell>
          <cell r="AL60">
            <v>136309.36</v>
          </cell>
          <cell r="AM60">
            <v>150802.2</v>
          </cell>
          <cell r="AN60">
            <v>156374.093333333</v>
          </cell>
          <cell r="AO60">
            <v>44068.03</v>
          </cell>
          <cell r="AP60">
            <v>41736</v>
          </cell>
          <cell r="AQ60">
            <v>41890.87</v>
          </cell>
          <cell r="AR60">
            <v>41920.34</v>
          </cell>
          <cell r="AS60">
            <v>38251.44</v>
          </cell>
          <cell r="AT60">
            <v>41573.336</v>
          </cell>
          <cell r="AU60">
            <v>64585.23</v>
          </cell>
          <cell r="AV60">
            <v>99336.16</v>
          </cell>
          <cell r="AW60">
            <v>8450.51</v>
          </cell>
          <cell r="AX60">
            <v>10451.09</v>
          </cell>
          <cell r="AY60">
            <v>10658.7</v>
          </cell>
          <cell r="AZ60">
            <v>5231.61</v>
          </cell>
          <cell r="BA60">
            <v>2225.38</v>
          </cell>
        </row>
        <row r="60">
          <cell r="BC60">
            <v>44420.748</v>
          </cell>
          <cell r="BD60">
            <v>39756.61</v>
          </cell>
          <cell r="BE60">
            <v>89841.87</v>
          </cell>
        </row>
        <row r="61">
          <cell r="A61">
            <v>23589</v>
          </cell>
          <cell r="B61" t="str">
            <v>DANSKAMMER___2</v>
          </cell>
          <cell r="C61" t="str">
            <v>HUD_VL</v>
          </cell>
          <cell r="D61">
            <v>29813.71</v>
          </cell>
          <cell r="E61">
            <v>26757.32</v>
          </cell>
          <cell r="F61">
            <v>34000.72</v>
          </cell>
          <cell r="G61">
            <v>19098.43</v>
          </cell>
          <cell r="H61">
            <v>17495.03</v>
          </cell>
          <cell r="I61">
            <v>25433.042</v>
          </cell>
          <cell r="J61">
            <v>32510.62</v>
          </cell>
          <cell r="K61">
            <v>23987.15</v>
          </cell>
          <cell r="L61">
            <v>25463.77</v>
          </cell>
          <cell r="M61">
            <v>27320.5133333333</v>
          </cell>
          <cell r="N61">
            <v>4795.36</v>
          </cell>
          <cell r="O61">
            <v>8380.8</v>
          </cell>
          <cell r="P61">
            <v>8714.04</v>
          </cell>
          <cell r="Q61">
            <v>21177.04</v>
          </cell>
          <cell r="R61">
            <v>9420.79</v>
          </cell>
          <cell r="S61">
            <v>62985.636</v>
          </cell>
          <cell r="T61">
            <v>4100.4</v>
          </cell>
          <cell r="U61">
            <v>6579.98</v>
          </cell>
          <cell r="V61">
            <v>5271.75</v>
          </cell>
          <cell r="W61">
            <v>2478.26</v>
          </cell>
          <cell r="X61">
            <v>2462.08</v>
          </cell>
          <cell r="Y61">
            <v>25070.964</v>
          </cell>
          <cell r="Z61">
            <v>151957.7</v>
          </cell>
          <cell r="AA61">
            <v>131813.48</v>
          </cell>
          <cell r="AB61">
            <v>178241.07</v>
          </cell>
          <cell r="AC61">
            <v>209043.16</v>
          </cell>
          <cell r="AD61">
            <v>167763.8525</v>
          </cell>
          <cell r="AE61">
            <v>71042.91</v>
          </cell>
          <cell r="AF61">
            <v>55346.88</v>
          </cell>
          <cell r="AG61">
            <v>54254.68</v>
          </cell>
          <cell r="AH61">
            <v>34731.2</v>
          </cell>
          <cell r="AI61">
            <v>45836.15</v>
          </cell>
          <cell r="AJ61">
            <v>52242.364</v>
          </cell>
          <cell r="AK61">
            <v>186048.59</v>
          </cell>
          <cell r="AL61">
            <v>139083.57</v>
          </cell>
          <cell r="AM61">
            <v>153943.34</v>
          </cell>
          <cell r="AN61">
            <v>159691.833333333</v>
          </cell>
          <cell r="AO61">
            <v>44492.94</v>
          </cell>
          <cell r="AP61">
            <v>42152.04</v>
          </cell>
          <cell r="AQ61">
            <v>42530.53</v>
          </cell>
          <cell r="AR61">
            <v>42586.04</v>
          </cell>
          <cell r="AS61">
            <v>38807.18</v>
          </cell>
          <cell r="AT61">
            <v>42113.746</v>
          </cell>
          <cell r="AU61">
            <v>65109.87</v>
          </cell>
          <cell r="AV61">
            <v>101304.19</v>
          </cell>
          <cell r="AW61">
            <v>8589.52</v>
          </cell>
          <cell r="AX61">
            <v>10615.68</v>
          </cell>
          <cell r="AY61">
            <v>10771.84</v>
          </cell>
          <cell r="AZ61">
            <v>5226.55</v>
          </cell>
          <cell r="BA61">
            <v>2222.48</v>
          </cell>
        </row>
        <row r="61">
          <cell r="BC61">
            <v>44911.284</v>
          </cell>
          <cell r="BD61">
            <v>39742.96</v>
          </cell>
          <cell r="BE61">
            <v>89304.31</v>
          </cell>
        </row>
        <row r="62">
          <cell r="A62">
            <v>23590</v>
          </cell>
          <cell r="B62" t="str">
            <v>DANSKAMMER___3</v>
          </cell>
          <cell r="C62" t="str">
            <v>HUD_VL</v>
          </cell>
          <cell r="D62">
            <v>29815.36</v>
          </cell>
          <cell r="E62">
            <v>26758.68</v>
          </cell>
          <cell r="F62">
            <v>34002.4</v>
          </cell>
          <cell r="G62">
            <v>19099.43</v>
          </cell>
          <cell r="H62">
            <v>17495.88</v>
          </cell>
          <cell r="I62">
            <v>25434.35</v>
          </cell>
          <cell r="J62">
            <v>32512.3</v>
          </cell>
          <cell r="K62">
            <v>23988.42</v>
          </cell>
          <cell r="L62">
            <v>25465.13</v>
          </cell>
          <cell r="M62">
            <v>27321.95</v>
          </cell>
          <cell r="N62">
            <v>4795.59</v>
          </cell>
          <cell r="O62">
            <v>8381.21</v>
          </cell>
          <cell r="P62">
            <v>8714.44</v>
          </cell>
          <cell r="Q62">
            <v>21178.07</v>
          </cell>
          <cell r="R62">
            <v>9421.26</v>
          </cell>
          <cell r="S62">
            <v>62988.684</v>
          </cell>
          <cell r="T62">
            <v>4100.62</v>
          </cell>
          <cell r="U62">
            <v>6580.32</v>
          </cell>
          <cell r="V62">
            <v>5272.02</v>
          </cell>
          <cell r="W62">
            <v>2478.39</v>
          </cell>
          <cell r="X62">
            <v>2462.2</v>
          </cell>
          <cell r="Y62">
            <v>25072.26</v>
          </cell>
          <cell r="Z62">
            <v>151965.2</v>
          </cell>
          <cell r="AA62">
            <v>131820.03</v>
          </cell>
          <cell r="AB62">
            <v>178249.96</v>
          </cell>
          <cell r="AC62">
            <v>209053.34</v>
          </cell>
          <cell r="AD62">
            <v>167772.1325</v>
          </cell>
          <cell r="AE62">
            <v>71045.9</v>
          </cell>
          <cell r="AF62">
            <v>55349.3</v>
          </cell>
          <cell r="AG62">
            <v>54256.47</v>
          </cell>
          <cell r="AH62">
            <v>34732.31</v>
          </cell>
          <cell r="AI62">
            <v>45838.44</v>
          </cell>
          <cell r="AJ62">
            <v>52244.484</v>
          </cell>
          <cell r="AK62">
            <v>186057.83</v>
          </cell>
          <cell r="AL62">
            <v>139090.45</v>
          </cell>
          <cell r="AM62">
            <v>153950.82</v>
          </cell>
          <cell r="AN62">
            <v>159699.7</v>
          </cell>
          <cell r="AO62">
            <v>44495.43</v>
          </cell>
          <cell r="AP62">
            <v>42154.5</v>
          </cell>
          <cell r="AQ62">
            <v>42532.88</v>
          </cell>
          <cell r="AR62">
            <v>42588.36</v>
          </cell>
          <cell r="AS62">
            <v>38809.33</v>
          </cell>
          <cell r="AT62">
            <v>42116.1</v>
          </cell>
          <cell r="AU62">
            <v>65113.43</v>
          </cell>
          <cell r="AV62">
            <v>101309.82</v>
          </cell>
          <cell r="AW62">
            <v>8589.99</v>
          </cell>
          <cell r="AX62">
            <v>10616.27</v>
          </cell>
          <cell r="AY62">
            <v>10772.43</v>
          </cell>
          <cell r="AZ62">
            <v>5226.84</v>
          </cell>
          <cell r="BA62">
            <v>2222.6</v>
          </cell>
        </row>
        <row r="62">
          <cell r="BC62">
            <v>44913.756</v>
          </cell>
          <cell r="BD62">
            <v>39745.11</v>
          </cell>
          <cell r="BE62">
            <v>89309.05</v>
          </cell>
        </row>
        <row r="63">
          <cell r="A63">
            <v>23591</v>
          </cell>
          <cell r="B63" t="str">
            <v>DANSKAMMER___4</v>
          </cell>
          <cell r="C63" t="str">
            <v>HUD_VL</v>
          </cell>
          <cell r="D63">
            <v>29817.2</v>
          </cell>
          <cell r="E63">
            <v>26758.6</v>
          </cell>
          <cell r="F63">
            <v>34001.58</v>
          </cell>
          <cell r="G63">
            <v>19099.79</v>
          </cell>
          <cell r="H63">
            <v>17495.27</v>
          </cell>
          <cell r="I63">
            <v>25434.488</v>
          </cell>
          <cell r="J63">
            <v>32512.77</v>
          </cell>
          <cell r="K63">
            <v>23989.08</v>
          </cell>
          <cell r="L63">
            <v>25466.09</v>
          </cell>
          <cell r="M63">
            <v>27322.6466666667</v>
          </cell>
          <cell r="N63">
            <v>4795.27</v>
          </cell>
          <cell r="O63">
            <v>8380.97</v>
          </cell>
          <cell r="P63">
            <v>8713.83</v>
          </cell>
          <cell r="Q63">
            <v>21177.32</v>
          </cell>
          <cell r="R63">
            <v>9421.05</v>
          </cell>
          <cell r="S63">
            <v>62986.128</v>
          </cell>
          <cell r="T63">
            <v>4100.74</v>
          </cell>
          <cell r="U63">
            <v>6580.37</v>
          </cell>
          <cell r="V63">
            <v>5272.02</v>
          </cell>
          <cell r="W63">
            <v>2462.46</v>
          </cell>
          <cell r="X63">
            <v>2460.48</v>
          </cell>
          <cell r="Y63">
            <v>25051.284</v>
          </cell>
          <cell r="Z63">
            <v>151961.28</v>
          </cell>
          <cell r="AA63">
            <v>131817.69</v>
          </cell>
          <cell r="AB63">
            <v>178247.09</v>
          </cell>
          <cell r="AC63">
            <v>209046.23</v>
          </cell>
          <cell r="AD63">
            <v>167768.0725</v>
          </cell>
          <cell r="AE63">
            <v>71036.6</v>
          </cell>
          <cell r="AF63">
            <v>55343.28</v>
          </cell>
          <cell r="AG63">
            <v>54242.19</v>
          </cell>
          <cell r="AH63">
            <v>34722.65</v>
          </cell>
          <cell r="AI63">
            <v>45837.61</v>
          </cell>
          <cell r="AJ63">
            <v>52236.466</v>
          </cell>
          <cell r="AK63">
            <v>186054.86</v>
          </cell>
          <cell r="AL63">
            <v>139087.66</v>
          </cell>
          <cell r="AM63">
            <v>153945.68</v>
          </cell>
          <cell r="AN63">
            <v>159696.066666667</v>
          </cell>
          <cell r="AO63">
            <v>44215.61</v>
          </cell>
          <cell r="AP63">
            <v>41932.24</v>
          </cell>
          <cell r="AQ63">
            <v>42403.15</v>
          </cell>
          <cell r="AR63">
            <v>42467.24</v>
          </cell>
          <cell r="AS63">
            <v>38697.32</v>
          </cell>
          <cell r="AT63">
            <v>41943.112</v>
          </cell>
          <cell r="AU63">
            <v>64927.58</v>
          </cell>
          <cell r="AV63">
            <v>101016.16</v>
          </cell>
          <cell r="AW63">
            <v>8565.61</v>
          </cell>
          <cell r="AX63">
            <v>10595.99</v>
          </cell>
          <cell r="AY63">
            <v>10741.6</v>
          </cell>
          <cell r="AZ63">
            <v>5217</v>
          </cell>
          <cell r="BA63">
            <v>2222.6</v>
          </cell>
        </row>
        <row r="63">
          <cell r="BC63">
            <v>44811.36</v>
          </cell>
          <cell r="BD63">
            <v>39632.93</v>
          </cell>
          <cell r="BE63">
            <v>89061.42</v>
          </cell>
        </row>
        <row r="64">
          <cell r="A64">
            <v>23592</v>
          </cell>
          <cell r="B64" t="str">
            <v>DANSKAMMER___DIESEL</v>
          </cell>
          <cell r="C64" t="str">
            <v>HUD_VL</v>
          </cell>
          <cell r="D64">
            <v>29823.16</v>
          </cell>
          <cell r="E64">
            <v>26759.58</v>
          </cell>
          <cell r="F64">
            <v>34000.95</v>
          </cell>
          <cell r="G64">
            <v>19101.58</v>
          </cell>
          <cell r="H64">
            <v>17494.52</v>
          </cell>
          <cell r="I64">
            <v>25435.958</v>
          </cell>
          <cell r="J64">
            <v>32515.13</v>
          </cell>
          <cell r="K64">
            <v>23991.78</v>
          </cell>
          <cell r="L64">
            <v>25469.5</v>
          </cell>
          <cell r="M64">
            <v>27325.47</v>
          </cell>
          <cell r="N64">
            <v>4794.71</v>
          </cell>
          <cell r="O64">
            <v>8380.77</v>
          </cell>
          <cell r="P64">
            <v>8712.72</v>
          </cell>
          <cell r="Q64">
            <v>21176.47</v>
          </cell>
          <cell r="R64">
            <v>9420.99</v>
          </cell>
          <cell r="S64">
            <v>62982.792</v>
          </cell>
          <cell r="T64">
            <v>4101.22</v>
          </cell>
          <cell r="U64">
            <v>6580.79</v>
          </cell>
          <cell r="V64">
            <v>5272.26</v>
          </cell>
          <cell r="W64">
            <v>2478.59</v>
          </cell>
          <cell r="X64">
            <v>2462.28</v>
          </cell>
          <cell r="Y64">
            <v>25074.168</v>
          </cell>
          <cell r="Z64">
            <v>151958.41</v>
          </cell>
          <cell r="AA64">
            <v>131817.38</v>
          </cell>
          <cell r="AB64">
            <v>178247.56</v>
          </cell>
          <cell r="AC64">
            <v>209037.77</v>
          </cell>
          <cell r="AD64">
            <v>167765.28</v>
          </cell>
          <cell r="AE64">
            <v>71016.8</v>
          </cell>
          <cell r="AF64">
            <v>55330.99</v>
          </cell>
          <cell r="AG64">
            <v>54209.38</v>
          </cell>
          <cell r="AH64">
            <v>34700.48</v>
          </cell>
          <cell r="AI64">
            <v>45837.71</v>
          </cell>
          <cell r="AJ64">
            <v>52219.072</v>
          </cell>
          <cell r="AK64">
            <v>186054.9</v>
          </cell>
          <cell r="AL64">
            <v>139086.45</v>
          </cell>
          <cell r="AM64">
            <v>153939.3</v>
          </cell>
          <cell r="AN64">
            <v>159693.55</v>
          </cell>
          <cell r="AO64">
            <v>44500.86</v>
          </cell>
          <cell r="AP64">
            <v>42165.13</v>
          </cell>
          <cell r="AQ64">
            <v>42537.46</v>
          </cell>
          <cell r="AR64">
            <v>42591.18</v>
          </cell>
          <cell r="AS64">
            <v>38812.82</v>
          </cell>
          <cell r="AT64">
            <v>42121.49</v>
          </cell>
          <cell r="AU64">
            <v>65117.74</v>
          </cell>
          <cell r="AV64">
            <v>101320.36</v>
          </cell>
          <cell r="AW64">
            <v>8590.37</v>
          </cell>
          <cell r="AX64">
            <v>10617.3</v>
          </cell>
          <cell r="AY64">
            <v>10773.17</v>
          </cell>
          <cell r="AZ64">
            <v>5227.06</v>
          </cell>
          <cell r="BA64">
            <v>2222.82</v>
          </cell>
        </row>
        <row r="64">
          <cell r="BC64">
            <v>44916.864</v>
          </cell>
          <cell r="BD64">
            <v>39746.57</v>
          </cell>
          <cell r="BE64">
            <v>89308.22</v>
          </cell>
        </row>
        <row r="65">
          <cell r="A65">
            <v>23593</v>
          </cell>
          <cell r="B65" t="str">
            <v>LOVETT___5</v>
          </cell>
          <cell r="C65" t="str">
            <v>HUD_VL</v>
          </cell>
          <cell r="D65">
            <v>32418.98</v>
          </cell>
          <cell r="E65">
            <v>25970.39</v>
          </cell>
          <cell r="F65">
            <v>33618.29</v>
          </cell>
          <cell r="G65">
            <v>18066.09</v>
          </cell>
          <cell r="H65">
            <v>17203.75</v>
          </cell>
          <cell r="I65">
            <v>25455.5</v>
          </cell>
          <cell r="J65">
            <v>27827.5</v>
          </cell>
          <cell r="K65">
            <v>17956.27</v>
          </cell>
          <cell r="L65">
            <v>20086.59</v>
          </cell>
          <cell r="M65">
            <v>21956.7866666667</v>
          </cell>
          <cell r="N65">
            <v>4551.48</v>
          </cell>
          <cell r="O65">
            <v>8101.04</v>
          </cell>
          <cell r="P65">
            <v>8364.81</v>
          </cell>
          <cell r="Q65">
            <v>20449.95</v>
          </cell>
          <cell r="R65">
            <v>9596.34</v>
          </cell>
          <cell r="S65">
            <v>61276.344</v>
          </cell>
          <cell r="T65">
            <v>3517.98</v>
          </cell>
          <cell r="U65">
            <v>5867.58</v>
          </cell>
          <cell r="V65">
            <v>4553.63</v>
          </cell>
          <cell r="W65">
            <v>2275.89</v>
          </cell>
          <cell r="X65">
            <v>2193.15</v>
          </cell>
          <cell r="Y65">
            <v>22089.876</v>
          </cell>
          <cell r="Z65">
            <v>146597.94</v>
          </cell>
          <cell r="AA65">
            <v>127578.27</v>
          </cell>
          <cell r="AB65">
            <v>172829.72</v>
          </cell>
          <cell r="AC65">
            <v>202545.79</v>
          </cell>
          <cell r="AD65">
            <v>162387.93</v>
          </cell>
          <cell r="AE65">
            <v>77642.79</v>
          </cell>
          <cell r="AF65">
            <v>62194.39</v>
          </cell>
          <cell r="AG65">
            <v>61690.57</v>
          </cell>
          <cell r="AH65">
            <v>39193.21</v>
          </cell>
          <cell r="AI65">
            <v>41089.72</v>
          </cell>
          <cell r="AJ65">
            <v>56362.136</v>
          </cell>
          <cell r="AK65">
            <v>179298.31</v>
          </cell>
          <cell r="AL65">
            <v>138025.68</v>
          </cell>
          <cell r="AM65">
            <v>152487.01</v>
          </cell>
          <cell r="AN65">
            <v>156603.666666667</v>
          </cell>
          <cell r="AO65">
            <v>44106.67</v>
          </cell>
          <cell r="AP65">
            <v>41907.61</v>
          </cell>
          <cell r="AQ65">
            <v>41976</v>
          </cell>
          <cell r="AR65">
            <v>41629.55</v>
          </cell>
          <cell r="AS65">
            <v>37896.05</v>
          </cell>
          <cell r="AT65">
            <v>41503.176</v>
          </cell>
          <cell r="AU65">
            <v>64613.41</v>
          </cell>
          <cell r="AV65">
            <v>97168.69</v>
          </cell>
          <cell r="AW65">
            <v>8306.18</v>
          </cell>
          <cell r="AX65">
            <v>10332.93</v>
          </cell>
          <cell r="AY65">
            <v>10824.53</v>
          </cell>
          <cell r="AZ65">
            <v>5446.44</v>
          </cell>
          <cell r="BA65">
            <v>2371.42</v>
          </cell>
        </row>
        <row r="65">
          <cell r="BC65">
            <v>44737.8</v>
          </cell>
          <cell r="BD65">
            <v>40854.36</v>
          </cell>
          <cell r="BE65">
            <v>103352.65</v>
          </cell>
        </row>
        <row r="66">
          <cell r="A66">
            <v>23595</v>
          </cell>
          <cell r="B66" t="str">
            <v>BOWLINE___2</v>
          </cell>
          <cell r="C66" t="str">
            <v>HUD_VL</v>
          </cell>
          <cell r="D66">
            <v>32629.07</v>
          </cell>
          <cell r="E66">
            <v>25950.41</v>
          </cell>
          <cell r="F66">
            <v>33559.23</v>
          </cell>
          <cell r="G66">
            <v>18022.69</v>
          </cell>
          <cell r="H66">
            <v>17187.02</v>
          </cell>
          <cell r="I66">
            <v>25469.684</v>
          </cell>
          <cell r="J66">
            <v>27659.54</v>
          </cell>
          <cell r="K66">
            <v>17671.74</v>
          </cell>
          <cell r="L66">
            <v>19788.24</v>
          </cell>
          <cell r="M66">
            <v>21706.5066666667</v>
          </cell>
          <cell r="N66">
            <v>4548.22</v>
          </cell>
          <cell r="O66">
            <v>8081.14</v>
          </cell>
          <cell r="P66">
            <v>8386.7</v>
          </cell>
          <cell r="Q66">
            <v>20415.47</v>
          </cell>
          <cell r="R66">
            <v>9599.39</v>
          </cell>
          <cell r="S66">
            <v>61237.104</v>
          </cell>
          <cell r="T66">
            <v>3485.28</v>
          </cell>
          <cell r="U66">
            <v>5852.99</v>
          </cell>
          <cell r="V66">
            <v>4528.86</v>
          </cell>
          <cell r="W66">
            <v>2269.38</v>
          </cell>
          <cell r="X66">
            <v>2191.2</v>
          </cell>
          <cell r="Y66">
            <v>21993.252</v>
          </cell>
          <cell r="Z66">
            <v>146879.71</v>
          </cell>
          <cell r="AA66">
            <v>127953.27</v>
          </cell>
          <cell r="AB66">
            <v>173505.01</v>
          </cell>
          <cell r="AC66">
            <v>203220.9</v>
          </cell>
          <cell r="AD66">
            <v>162889.7225</v>
          </cell>
          <cell r="AE66">
            <v>78128.52</v>
          </cell>
          <cell r="AF66">
            <v>63155.62</v>
          </cell>
          <cell r="AG66">
            <v>62569.72</v>
          </cell>
          <cell r="AH66">
            <v>39715.63</v>
          </cell>
          <cell r="AI66">
            <v>41280.07</v>
          </cell>
          <cell r="AJ66">
            <v>56969.912</v>
          </cell>
          <cell r="AK66">
            <v>180349.22</v>
          </cell>
          <cell r="AL66">
            <v>138561.31</v>
          </cell>
          <cell r="AM66">
            <v>153194.89</v>
          </cell>
          <cell r="AN66">
            <v>157368.473333333</v>
          </cell>
          <cell r="AO66">
            <v>44605.65</v>
          </cell>
          <cell r="AP66">
            <v>42276.36</v>
          </cell>
          <cell r="AQ66">
            <v>42403.65</v>
          </cell>
          <cell r="AR66">
            <v>42290.57</v>
          </cell>
          <cell r="AS66">
            <v>38504.66</v>
          </cell>
          <cell r="AT66">
            <v>42016.178</v>
          </cell>
          <cell r="AU66">
            <v>65428.37</v>
          </cell>
          <cell r="AV66">
            <v>98674.58</v>
          </cell>
          <cell r="AW66">
            <v>8435.44</v>
          </cell>
          <cell r="AX66">
            <v>10482.15</v>
          </cell>
          <cell r="AY66">
            <v>11000.27</v>
          </cell>
          <cell r="AZ66">
            <v>5555.92</v>
          </cell>
          <cell r="BA66">
            <v>2399.44</v>
          </cell>
        </row>
        <row r="66">
          <cell r="BC66">
            <v>45447.864</v>
          </cell>
          <cell r="BD66">
            <v>41611.22</v>
          </cell>
          <cell r="BE66">
            <v>95652.1</v>
          </cell>
        </row>
        <row r="67">
          <cell r="A67">
            <v>23598</v>
          </cell>
          <cell r="B67" t="str">
            <v>FITZPATRICK____</v>
          </cell>
          <cell r="C67" t="str">
            <v>CENTRL</v>
          </cell>
          <cell r="D67">
            <v>1570.17</v>
          </cell>
          <cell r="E67">
            <v>1230.92</v>
          </cell>
          <cell r="F67">
            <v>2958.83</v>
          </cell>
          <cell r="G67">
            <v>914.76</v>
          </cell>
          <cell r="H67">
            <v>820.86</v>
          </cell>
          <cell r="I67">
            <v>1499.108</v>
          </cell>
          <cell r="J67">
            <v>872</v>
          </cell>
          <cell r="K67">
            <v>212.79</v>
          </cell>
          <cell r="L67">
            <v>-287.04</v>
          </cell>
          <cell r="M67">
            <v>265.916666666667</v>
          </cell>
          <cell r="N67">
            <v>408.89</v>
          </cell>
          <cell r="O67">
            <v>413.91</v>
          </cell>
          <cell r="P67">
            <v>905.08</v>
          </cell>
          <cell r="Q67">
            <v>1090.15</v>
          </cell>
          <cell r="R67">
            <v>364.15</v>
          </cell>
          <cell r="S67">
            <v>3818.616</v>
          </cell>
          <cell r="T67">
            <v>-11.42</v>
          </cell>
          <cell r="U67">
            <v>-160.74</v>
          </cell>
          <cell r="V67">
            <v>191.46</v>
          </cell>
          <cell r="W67">
            <v>69.35</v>
          </cell>
          <cell r="X67">
            <v>104.35</v>
          </cell>
          <cell r="Y67">
            <v>231.6</v>
          </cell>
          <cell r="Z67">
            <v>8854.45</v>
          </cell>
          <cell r="AA67">
            <v>6914.64</v>
          </cell>
          <cell r="AB67">
            <v>9739.77</v>
          </cell>
          <cell r="AC67">
            <v>8863.05</v>
          </cell>
          <cell r="AD67">
            <v>8592.9775</v>
          </cell>
          <cell r="AE67">
            <v>7201.62</v>
          </cell>
          <cell r="AF67">
            <v>1724.89</v>
          </cell>
          <cell r="AG67">
            <v>1478.86</v>
          </cell>
          <cell r="AH67">
            <v>1306.89</v>
          </cell>
          <cell r="AI67">
            <v>2213.59</v>
          </cell>
          <cell r="AJ67">
            <v>2785.17</v>
          </cell>
          <cell r="AK67">
            <v>15268.15</v>
          </cell>
          <cell r="AL67">
            <v>5182.25</v>
          </cell>
          <cell r="AM67">
            <v>3449.69</v>
          </cell>
          <cell r="AN67">
            <v>7966.69666666667</v>
          </cell>
          <cell r="AO67">
            <v>321.23</v>
          </cell>
          <cell r="AP67">
            <v>25.47</v>
          </cell>
          <cell r="AQ67">
            <v>-294.73</v>
          </cell>
          <cell r="AR67">
            <v>-431.81</v>
          </cell>
          <cell r="AS67">
            <v>-1540.15</v>
          </cell>
          <cell r="AT67">
            <v>-383.998</v>
          </cell>
          <cell r="AU67">
            <v>-2392.73</v>
          </cell>
          <cell r="AV67">
            <v>-2999.01</v>
          </cell>
          <cell r="AW67">
            <v>18.04</v>
          </cell>
          <cell r="AX67">
            <v>258.34</v>
          </cell>
          <cell r="AY67">
            <v>195.23</v>
          </cell>
          <cell r="AZ67">
            <v>146.7</v>
          </cell>
          <cell r="BA67">
            <v>-33.21</v>
          </cell>
        </row>
        <row r="67">
          <cell r="BC67">
            <v>702.12</v>
          </cell>
          <cell r="BD67">
            <v>1013.08</v>
          </cell>
          <cell r="BE67">
            <v>2324.71</v>
          </cell>
        </row>
        <row r="68">
          <cell r="A68">
            <v>23600</v>
          </cell>
          <cell r="B68" t="str">
            <v>ST_LAWRENCE____</v>
          </cell>
          <cell r="C68" t="str">
            <v>NORTH</v>
          </cell>
          <cell r="D68">
            <v>666.53</v>
          </cell>
          <cell r="E68">
            <v>-84.68</v>
          </cell>
          <cell r="F68">
            <v>1619.56</v>
          </cell>
          <cell r="G68">
            <v>-61.18</v>
          </cell>
          <cell r="H68">
            <v>-54.43</v>
          </cell>
          <cell r="I68">
            <v>417.16</v>
          </cell>
          <cell r="J68">
            <v>-536.84</v>
          </cell>
          <cell r="K68">
            <v>-614.25</v>
          </cell>
          <cell r="L68">
            <v>-453.69</v>
          </cell>
          <cell r="M68">
            <v>-534.926666666667</v>
          </cell>
          <cell r="N68">
            <v>7.53</v>
          </cell>
          <cell r="O68">
            <v>-21.1</v>
          </cell>
          <cell r="P68">
            <v>184.01</v>
          </cell>
          <cell r="Q68">
            <v>-12.48</v>
          </cell>
          <cell r="R68">
            <v>-3.43</v>
          </cell>
          <cell r="S68">
            <v>185.436</v>
          </cell>
          <cell r="T68">
            <v>-70.81</v>
          </cell>
          <cell r="U68">
            <v>-108.03</v>
          </cell>
          <cell r="V68">
            <v>-87.16</v>
          </cell>
          <cell r="W68">
            <v>-41.78</v>
          </cell>
          <cell r="X68">
            <v>-22.04</v>
          </cell>
          <cell r="Y68">
            <v>-395.784</v>
          </cell>
          <cell r="Z68">
            <v>-1873.74</v>
          </cell>
          <cell r="AA68">
            <v>-1944.57</v>
          </cell>
          <cell r="AB68">
            <v>-2505.97</v>
          </cell>
          <cell r="AC68">
            <v>-2608.01</v>
          </cell>
          <cell r="AD68">
            <v>-2233.0725</v>
          </cell>
          <cell r="AE68">
            <v>2019.48</v>
          </cell>
          <cell r="AF68">
            <v>1184.02</v>
          </cell>
          <cell r="AG68">
            <v>194.04</v>
          </cell>
          <cell r="AH68">
            <v>65.72</v>
          </cell>
          <cell r="AI68">
            <v>-15.34</v>
          </cell>
          <cell r="AJ68">
            <v>689.584</v>
          </cell>
          <cell r="AK68">
            <v>-2222.64</v>
          </cell>
          <cell r="AL68">
            <v>-1916.29</v>
          </cell>
          <cell r="AM68">
            <v>-1471.68</v>
          </cell>
          <cell r="AN68">
            <v>-1870.20333333333</v>
          </cell>
          <cell r="AO68">
            <v>-439.56</v>
          </cell>
          <cell r="AP68">
            <v>-611.32</v>
          </cell>
          <cell r="AQ68">
            <v>-846.74</v>
          </cell>
          <cell r="AR68">
            <v>-1053.59</v>
          </cell>
          <cell r="AS68">
            <v>-745.31</v>
          </cell>
          <cell r="AT68">
            <v>-739.304</v>
          </cell>
          <cell r="AU68">
            <v>-2727.47</v>
          </cell>
          <cell r="AV68">
            <v>-4437.66</v>
          </cell>
          <cell r="AW68">
            <v>-420.58</v>
          </cell>
          <cell r="AX68">
            <v>-434.61</v>
          </cell>
          <cell r="AY68">
            <v>-243.87</v>
          </cell>
          <cell r="AZ68">
            <v>-225.89</v>
          </cell>
          <cell r="BA68">
            <v>-186.27</v>
          </cell>
        </row>
        <row r="68">
          <cell r="BC68">
            <v>-1813.464</v>
          </cell>
          <cell r="BD68">
            <v>-904.27</v>
          </cell>
          <cell r="BE68">
            <v>-4553.73</v>
          </cell>
        </row>
        <row r="69">
          <cell r="A69">
            <v>23601</v>
          </cell>
          <cell r="B69" t="str">
            <v>WADING_RIVER_IC_3</v>
          </cell>
          <cell r="C69" t="str">
            <v>LONGIL</v>
          </cell>
          <cell r="D69">
            <v>32383.96</v>
          </cell>
          <cell r="E69">
            <v>29186.61</v>
          </cell>
          <cell r="F69">
            <v>34313.76</v>
          </cell>
          <cell r="G69">
            <v>20977.84</v>
          </cell>
          <cell r="H69">
            <v>18219.63</v>
          </cell>
          <cell r="I69">
            <v>27016.36</v>
          </cell>
          <cell r="J69">
            <v>36274.45</v>
          </cell>
          <cell r="K69">
            <v>28475.71</v>
          </cell>
          <cell r="L69">
            <v>30371.46</v>
          </cell>
          <cell r="M69">
            <v>31707.2066666667</v>
          </cell>
          <cell r="N69">
            <v>4813.09</v>
          </cell>
          <cell r="O69">
            <v>8666.18</v>
          </cell>
          <cell r="P69">
            <v>9215.36</v>
          </cell>
          <cell r="Q69">
            <v>21908.96</v>
          </cell>
          <cell r="R69">
            <v>10356.3</v>
          </cell>
          <cell r="S69">
            <v>65951.868</v>
          </cell>
          <cell r="T69">
            <v>4745.29</v>
          </cell>
          <cell r="U69">
            <v>7389.74</v>
          </cell>
          <cell r="V69">
            <v>5840.37</v>
          </cell>
          <cell r="W69">
            <v>2765.81</v>
          </cell>
          <cell r="X69">
            <v>2707.61</v>
          </cell>
          <cell r="Y69">
            <v>28138.584</v>
          </cell>
          <cell r="Z69">
            <v>157457.07</v>
          </cell>
          <cell r="AA69">
            <v>136806.53</v>
          </cell>
          <cell r="AB69">
            <v>186160.36</v>
          </cell>
          <cell r="AC69">
            <v>215261.85</v>
          </cell>
          <cell r="AD69">
            <v>173921.4525</v>
          </cell>
          <cell r="AE69">
            <v>76552.38</v>
          </cell>
          <cell r="AF69">
            <v>64404.84</v>
          </cell>
          <cell r="AG69">
            <v>62690.02</v>
          </cell>
          <cell r="AH69">
            <v>36825.64</v>
          </cell>
          <cell r="AI69">
            <v>54884.37</v>
          </cell>
          <cell r="AJ69">
            <v>59071.45</v>
          </cell>
          <cell r="AK69">
            <v>198575.12</v>
          </cell>
          <cell r="AL69">
            <v>148608.53</v>
          </cell>
          <cell r="AM69">
            <v>165324.77</v>
          </cell>
          <cell r="AN69">
            <v>170836.14</v>
          </cell>
          <cell r="AO69">
            <v>47623.62</v>
          </cell>
          <cell r="AP69">
            <v>45090.5</v>
          </cell>
          <cell r="AQ69">
            <v>45026.96</v>
          </cell>
          <cell r="AR69">
            <v>45063.99</v>
          </cell>
          <cell r="AS69">
            <v>41160.86</v>
          </cell>
          <cell r="AT69">
            <v>44793.186</v>
          </cell>
          <cell r="AU69">
            <v>72085.84</v>
          </cell>
          <cell r="AV69">
            <v>105489.16</v>
          </cell>
          <cell r="AW69">
            <v>9088.64</v>
          </cell>
          <cell r="AX69">
            <v>11111.38</v>
          </cell>
          <cell r="AY69">
            <v>11509.55</v>
          </cell>
          <cell r="AZ69">
            <v>5895.1</v>
          </cell>
          <cell r="BA69">
            <v>2614.82</v>
          </cell>
        </row>
        <row r="69">
          <cell r="BC69">
            <v>48263.388</v>
          </cell>
          <cell r="BD69">
            <v>45392.72</v>
          </cell>
          <cell r="BE69">
            <v>103101.4</v>
          </cell>
        </row>
        <row r="70">
          <cell r="A70">
            <v>23603</v>
          </cell>
          <cell r="B70" t="str">
            <v>GINNA____</v>
          </cell>
          <cell r="C70" t="str">
            <v>GENESE</v>
          </cell>
          <cell r="D70">
            <v>2665.95</v>
          </cell>
          <cell r="E70">
            <v>2014.82</v>
          </cell>
          <cell r="F70">
            <v>5675.32</v>
          </cell>
          <cell r="G70">
            <v>1477.93</v>
          </cell>
          <cell r="H70">
            <v>1323.9</v>
          </cell>
          <cell r="I70">
            <v>2631.584</v>
          </cell>
          <cell r="J70">
            <v>1090.76</v>
          </cell>
          <cell r="K70">
            <v>-336.79</v>
          </cell>
          <cell r="L70">
            <v>-1522.91</v>
          </cell>
          <cell r="M70">
            <v>-256.313333333333</v>
          </cell>
          <cell r="N70">
            <v>802.95</v>
          </cell>
          <cell r="O70">
            <v>672.85</v>
          </cell>
          <cell r="P70">
            <v>1582.75</v>
          </cell>
          <cell r="Q70">
            <v>1818.27</v>
          </cell>
          <cell r="R70">
            <v>604.25</v>
          </cell>
          <cell r="S70">
            <v>6577.284</v>
          </cell>
          <cell r="T70">
            <v>-142.69</v>
          </cell>
          <cell r="U70">
            <v>81.33</v>
          </cell>
          <cell r="V70">
            <v>264.93</v>
          </cell>
          <cell r="W70">
            <v>66.09</v>
          </cell>
          <cell r="X70">
            <v>140.57</v>
          </cell>
          <cell r="Y70">
            <v>492.276</v>
          </cell>
          <cell r="Z70">
            <v>14159.44</v>
          </cell>
          <cell r="AA70">
            <v>11360.23</v>
          </cell>
          <cell r="AB70">
            <v>15595.32</v>
          </cell>
          <cell r="AC70">
            <v>20978.06</v>
          </cell>
          <cell r="AD70">
            <v>15523.2625</v>
          </cell>
          <cell r="AE70">
            <v>4541.98</v>
          </cell>
          <cell r="AF70">
            <v>3309.46</v>
          </cell>
          <cell r="AG70">
            <v>2580.42</v>
          </cell>
          <cell r="AH70">
            <v>2675.09</v>
          </cell>
          <cell r="AI70">
            <v>3349.68</v>
          </cell>
          <cell r="AJ70">
            <v>3291.326</v>
          </cell>
          <cell r="AK70">
            <v>9665.66</v>
          </cell>
          <cell r="AL70">
            <v>7773.29</v>
          </cell>
          <cell r="AM70">
            <v>14176.55</v>
          </cell>
          <cell r="AN70">
            <v>10538.5</v>
          </cell>
          <cell r="AO70">
            <v>3509.44</v>
          </cell>
          <cell r="AP70">
            <v>3308.27</v>
          </cell>
          <cell r="AQ70">
            <v>3140.35</v>
          </cell>
          <cell r="AR70">
            <v>3171.12</v>
          </cell>
          <cell r="AS70">
            <v>2780.71</v>
          </cell>
          <cell r="AT70">
            <v>3181.978</v>
          </cell>
          <cell r="AU70">
            <v>4192.86</v>
          </cell>
          <cell r="AV70">
            <v>8247.74</v>
          </cell>
          <cell r="AW70">
            <v>658.61</v>
          </cell>
          <cell r="AX70">
            <v>694.3</v>
          </cell>
          <cell r="AY70">
            <v>721.18</v>
          </cell>
          <cell r="AZ70">
            <v>253.45</v>
          </cell>
          <cell r="BA70">
            <v>-129.7</v>
          </cell>
        </row>
        <row r="70">
          <cell r="BC70">
            <v>2637.408</v>
          </cell>
          <cell r="BD70">
            <v>1973.98</v>
          </cell>
          <cell r="BE70">
            <v>3476.48</v>
          </cell>
        </row>
        <row r="71">
          <cell r="A71">
            <v>23604</v>
          </cell>
          <cell r="B71" t="str">
            <v>STATION_5_MISC_HYD</v>
          </cell>
          <cell r="C71" t="str">
            <v>GENESE</v>
          </cell>
          <cell r="D71">
            <v>2787.43</v>
          </cell>
          <cell r="E71">
            <v>2091.99</v>
          </cell>
          <cell r="F71">
            <v>5891.51</v>
          </cell>
          <cell r="G71">
            <v>1525.64</v>
          </cell>
          <cell r="H71">
            <v>1379.68</v>
          </cell>
          <cell r="I71">
            <v>2735.25</v>
          </cell>
          <cell r="J71">
            <v>1111.67</v>
          </cell>
          <cell r="K71">
            <v>-351.02</v>
          </cell>
          <cell r="L71">
            <v>-1572.45</v>
          </cell>
          <cell r="M71">
            <v>-270.6</v>
          </cell>
          <cell r="N71">
            <v>838.17</v>
          </cell>
          <cell r="O71">
            <v>690.87</v>
          </cell>
          <cell r="P71">
            <v>1637.59</v>
          </cell>
          <cell r="Q71">
            <v>1856</v>
          </cell>
          <cell r="R71">
            <v>618.47</v>
          </cell>
          <cell r="S71">
            <v>6769.32</v>
          </cell>
          <cell r="T71">
            <v>-146.48</v>
          </cell>
          <cell r="U71">
            <v>87.98</v>
          </cell>
          <cell r="V71">
            <v>273.2</v>
          </cell>
          <cell r="W71">
            <v>66.26</v>
          </cell>
          <cell r="X71">
            <v>145.63</v>
          </cell>
          <cell r="Y71">
            <v>511.908</v>
          </cell>
          <cell r="Z71">
            <v>14739.95</v>
          </cell>
          <cell r="AA71">
            <v>11856.36</v>
          </cell>
          <cell r="AB71">
            <v>16202.78</v>
          </cell>
          <cell r="AC71">
            <v>21734.58</v>
          </cell>
          <cell r="AD71">
            <v>16133.4175</v>
          </cell>
          <cell r="AE71">
            <v>3394.89</v>
          </cell>
          <cell r="AF71">
            <v>3360.94</v>
          </cell>
          <cell r="AG71">
            <v>2644.09</v>
          </cell>
          <cell r="AH71">
            <v>2782.36</v>
          </cell>
          <cell r="AI71">
            <v>3439.5</v>
          </cell>
          <cell r="AJ71">
            <v>3124.356</v>
          </cell>
          <cell r="AK71">
            <v>9964.96</v>
          </cell>
          <cell r="AL71">
            <v>8080</v>
          </cell>
          <cell r="AM71">
            <v>14667.61</v>
          </cell>
          <cell r="AN71">
            <v>10904.19</v>
          </cell>
          <cell r="AO71">
            <v>3810.03</v>
          </cell>
          <cell r="AP71">
            <v>3626.74</v>
          </cell>
          <cell r="AQ71">
            <v>3513.55</v>
          </cell>
          <cell r="AR71">
            <v>3564.61</v>
          </cell>
          <cell r="AS71">
            <v>3113.32</v>
          </cell>
          <cell r="AT71">
            <v>3525.65</v>
          </cell>
          <cell r="AU71">
            <v>4696.5</v>
          </cell>
          <cell r="AV71">
            <v>9220.35</v>
          </cell>
          <cell r="AW71">
            <v>736.93</v>
          </cell>
          <cell r="AX71">
            <v>781.46</v>
          </cell>
          <cell r="AY71">
            <v>800.71</v>
          </cell>
          <cell r="AZ71">
            <v>284.56</v>
          </cell>
          <cell r="BA71">
            <v>-149.85</v>
          </cell>
        </row>
        <row r="71">
          <cell r="BC71">
            <v>2944.572</v>
          </cell>
          <cell r="BD71">
            <v>2214.53</v>
          </cell>
          <cell r="BE71">
            <v>3897.52</v>
          </cell>
        </row>
        <row r="72">
          <cell r="A72">
            <v>23606</v>
          </cell>
          <cell r="B72" t="str">
            <v>OSWEGO___5</v>
          </cell>
          <cell r="C72" t="str">
            <v>CENTRL</v>
          </cell>
          <cell r="D72">
            <v>1798.44</v>
          </cell>
          <cell r="E72">
            <v>1432.25</v>
          </cell>
          <cell r="F72">
            <v>3283.78</v>
          </cell>
          <cell r="G72">
            <v>1069.81</v>
          </cell>
          <cell r="H72">
            <v>952.84</v>
          </cell>
          <cell r="I72">
            <v>1707.424</v>
          </cell>
          <cell r="J72">
            <v>1210.57</v>
          </cell>
          <cell r="K72">
            <v>357.92</v>
          </cell>
          <cell r="L72">
            <v>-138.33</v>
          </cell>
          <cell r="M72">
            <v>476.72</v>
          </cell>
          <cell r="N72">
            <v>458.96</v>
          </cell>
          <cell r="O72">
            <v>482.37</v>
          </cell>
          <cell r="P72">
            <v>972.11</v>
          </cell>
          <cell r="Q72">
            <v>1258.01</v>
          </cell>
          <cell r="R72">
            <v>424.16</v>
          </cell>
          <cell r="S72">
            <v>4314.732</v>
          </cell>
          <cell r="T72">
            <v>8.3</v>
          </cell>
          <cell r="U72">
            <v>403.95</v>
          </cell>
          <cell r="V72">
            <v>231.22</v>
          </cell>
          <cell r="W72">
            <v>87.83</v>
          </cell>
          <cell r="X72">
            <v>122.44</v>
          </cell>
          <cell r="Y72">
            <v>1024.488</v>
          </cell>
          <cell r="Z72">
            <v>10083.94</v>
          </cell>
          <cell r="AA72">
            <v>8063.73</v>
          </cell>
          <cell r="AB72">
            <v>11238.14</v>
          </cell>
          <cell r="AC72">
            <v>18230.5</v>
          </cell>
          <cell r="AD72">
            <v>11904.0775</v>
          </cell>
          <cell r="AE72">
            <v>7405.48</v>
          </cell>
          <cell r="AF72">
            <v>1906.22</v>
          </cell>
          <cell r="AG72">
            <v>1659.27</v>
          </cell>
          <cell r="AH72">
            <v>1456.56</v>
          </cell>
          <cell r="AI72">
            <v>2559.09</v>
          </cell>
          <cell r="AJ72">
            <v>2997.324</v>
          </cell>
          <cell r="AK72">
            <v>16902.15</v>
          </cell>
          <cell r="AL72">
            <v>6270.37</v>
          </cell>
          <cell r="AM72">
            <v>14078.93</v>
          </cell>
          <cell r="AN72">
            <v>12417.15</v>
          </cell>
          <cell r="AO72">
            <v>4099.65</v>
          </cell>
          <cell r="AP72">
            <v>3952.03</v>
          </cell>
          <cell r="AQ72">
            <v>3830.72</v>
          </cell>
          <cell r="AR72">
            <v>3958.87</v>
          </cell>
          <cell r="AS72">
            <v>4453.89</v>
          </cell>
          <cell r="AT72">
            <v>4059.032</v>
          </cell>
          <cell r="AU72">
            <v>6637.22</v>
          </cell>
          <cell r="AV72">
            <v>11674.19</v>
          </cell>
          <cell r="AW72">
            <v>715.72</v>
          </cell>
          <cell r="AX72">
            <v>617.03</v>
          </cell>
          <cell r="AY72">
            <v>668.97</v>
          </cell>
          <cell r="AZ72">
            <v>177.06</v>
          </cell>
          <cell r="BA72">
            <v>-1.12</v>
          </cell>
        </row>
        <row r="72">
          <cell r="BC72">
            <v>2613.192</v>
          </cell>
          <cell r="BD72">
            <v>1539.5</v>
          </cell>
          <cell r="BE72">
            <v>2861.9</v>
          </cell>
        </row>
        <row r="73">
          <cell r="A73">
            <v>23607</v>
          </cell>
          <cell r="B73" t="str">
            <v>GRAHMSVILLE___HY</v>
          </cell>
          <cell r="C73" t="str">
            <v>HUD_VL</v>
          </cell>
          <cell r="D73">
            <v>22203.9</v>
          </cell>
          <cell r="E73">
            <v>21415.07</v>
          </cell>
          <cell r="F73">
            <v>30044.91</v>
          </cell>
          <cell r="G73">
            <v>16314.38</v>
          </cell>
          <cell r="H73">
            <v>14854.31</v>
          </cell>
          <cell r="I73">
            <v>20966.514</v>
          </cell>
          <cell r="J73">
            <v>28165.04</v>
          </cell>
          <cell r="K73">
            <v>18645.32</v>
          </cell>
          <cell r="L73">
            <v>20856.13</v>
          </cell>
          <cell r="M73">
            <v>22555.4966666667</v>
          </cell>
          <cell r="N73">
            <v>4086.32</v>
          </cell>
          <cell r="O73">
            <v>7139.58</v>
          </cell>
          <cell r="P73">
            <v>7280.88</v>
          </cell>
          <cell r="Q73">
            <v>18061.04</v>
          </cell>
          <cell r="R73">
            <v>7787.81</v>
          </cell>
          <cell r="S73">
            <v>53226.756</v>
          </cell>
          <cell r="T73">
            <v>3371.91</v>
          </cell>
          <cell r="U73">
            <v>6003.91</v>
          </cell>
          <cell r="V73">
            <v>4352.7</v>
          </cell>
          <cell r="W73">
            <v>2114.66</v>
          </cell>
          <cell r="X73">
            <v>2055.11</v>
          </cell>
          <cell r="Y73">
            <v>21477.948</v>
          </cell>
          <cell r="Z73">
            <v>121044.84</v>
          </cell>
          <cell r="AA73">
            <v>104977.27</v>
          </cell>
          <cell r="AB73">
            <v>139342.67</v>
          </cell>
          <cell r="AC73">
            <v>162518.51</v>
          </cell>
          <cell r="AD73">
            <v>131970.8225</v>
          </cell>
          <cell r="AE73">
            <v>51803.66</v>
          </cell>
          <cell r="AF73">
            <v>38893.13</v>
          </cell>
          <cell r="AG73">
            <v>38249.29</v>
          </cell>
          <cell r="AH73">
            <v>25099.51</v>
          </cell>
          <cell r="AI73">
            <v>35994.49</v>
          </cell>
          <cell r="AJ73">
            <v>38008.016</v>
          </cell>
          <cell r="AK73">
            <v>139735.3</v>
          </cell>
          <cell r="AL73">
            <v>106031.21</v>
          </cell>
          <cell r="AM73">
            <v>116339.22</v>
          </cell>
          <cell r="AN73">
            <v>120701.91</v>
          </cell>
          <cell r="AO73">
            <v>38493.31</v>
          </cell>
          <cell r="AP73">
            <v>35907.22</v>
          </cell>
          <cell r="AQ73">
            <v>36204.2</v>
          </cell>
          <cell r="AR73">
            <v>35795.41</v>
          </cell>
          <cell r="AS73">
            <v>33196.51</v>
          </cell>
          <cell r="AT73">
            <v>35919.33</v>
          </cell>
          <cell r="AU73">
            <v>54554.6</v>
          </cell>
          <cell r="AV73">
            <v>88242.92</v>
          </cell>
          <cell r="AW73">
            <v>7013.28</v>
          </cell>
          <cell r="AX73">
            <v>9218.65</v>
          </cell>
          <cell r="AY73">
            <v>8220.61</v>
          </cell>
          <cell r="AZ73">
            <v>4178.98</v>
          </cell>
          <cell r="BA73">
            <v>1779.48</v>
          </cell>
        </row>
        <row r="73">
          <cell r="BC73">
            <v>36493.2</v>
          </cell>
          <cell r="BD73">
            <v>31934.15</v>
          </cell>
          <cell r="BE73">
            <v>71038.1</v>
          </cell>
        </row>
        <row r="74">
          <cell r="A74">
            <v>23608</v>
          </cell>
          <cell r="B74" t="str">
            <v>NEVERSINK___HYD</v>
          </cell>
          <cell r="C74" t="str">
            <v>HUD_VL</v>
          </cell>
          <cell r="D74">
            <v>22316.71</v>
          </cell>
          <cell r="E74">
            <v>21503.95</v>
          </cell>
          <cell r="F74">
            <v>29998.02</v>
          </cell>
          <cell r="G74">
            <v>16333.38</v>
          </cell>
          <cell r="H74">
            <v>14872.88</v>
          </cell>
          <cell r="I74">
            <v>21004.988</v>
          </cell>
          <cell r="J74">
            <v>28248.14</v>
          </cell>
          <cell r="K74">
            <v>18702.73</v>
          </cell>
          <cell r="L74">
            <v>20844.6</v>
          </cell>
          <cell r="M74">
            <v>22598.49</v>
          </cell>
          <cell r="N74">
            <v>4090.76</v>
          </cell>
          <cell r="O74">
            <v>7146.68</v>
          </cell>
          <cell r="P74">
            <v>7290.65</v>
          </cell>
          <cell r="Q74">
            <v>18078.63</v>
          </cell>
          <cell r="R74">
            <v>7799.72</v>
          </cell>
          <cell r="S74">
            <v>53287.728</v>
          </cell>
          <cell r="T74">
            <v>3370.31</v>
          </cell>
          <cell r="U74">
            <v>6010.85</v>
          </cell>
          <cell r="V74">
            <v>4349.47</v>
          </cell>
          <cell r="W74">
            <v>2113.37</v>
          </cell>
          <cell r="X74">
            <v>2053.68</v>
          </cell>
          <cell r="Y74">
            <v>21477.216</v>
          </cell>
          <cell r="Z74">
            <v>121546.16</v>
          </cell>
          <cell r="AA74">
            <v>105449.27</v>
          </cell>
          <cell r="AB74">
            <v>139737.53</v>
          </cell>
          <cell r="AC74">
            <v>162910.41</v>
          </cell>
          <cell r="AD74">
            <v>132410.8425</v>
          </cell>
          <cell r="AE74">
            <v>52051.83</v>
          </cell>
          <cell r="AF74">
            <v>39087.97</v>
          </cell>
          <cell r="AG74">
            <v>38463.26</v>
          </cell>
          <cell r="AH74">
            <v>25222.42</v>
          </cell>
          <cell r="AI74">
            <v>36121.16</v>
          </cell>
          <cell r="AJ74">
            <v>38189.328</v>
          </cell>
          <cell r="AK74">
            <v>139976.04</v>
          </cell>
          <cell r="AL74">
            <v>106229.31</v>
          </cell>
          <cell r="AM74">
            <v>116579.91</v>
          </cell>
          <cell r="AN74">
            <v>120928.42</v>
          </cell>
          <cell r="AO74">
            <v>39770.65</v>
          </cell>
          <cell r="AP74">
            <v>36324.48</v>
          </cell>
          <cell r="AQ74">
            <v>36512.54</v>
          </cell>
          <cell r="AR74">
            <v>36447.31</v>
          </cell>
          <cell r="AS74">
            <v>33626.26</v>
          </cell>
          <cell r="AT74">
            <v>36536.248</v>
          </cell>
          <cell r="AU74">
            <v>55267.95</v>
          </cell>
          <cell r="AV74">
            <v>89368.88</v>
          </cell>
          <cell r="AW74">
            <v>7096.68</v>
          </cell>
          <cell r="AX74">
            <v>9310.09</v>
          </cell>
          <cell r="AY74">
            <v>8384.26</v>
          </cell>
          <cell r="AZ74">
            <v>4235.38</v>
          </cell>
          <cell r="BA74">
            <v>1803.46</v>
          </cell>
        </row>
        <row r="74">
          <cell r="BC74">
            <v>36995.844</v>
          </cell>
          <cell r="BD74">
            <v>32356.12</v>
          </cell>
          <cell r="BE74">
            <v>71996.76</v>
          </cell>
        </row>
        <row r="75">
          <cell r="A75">
            <v>23609</v>
          </cell>
          <cell r="B75" t="str">
            <v>STURGEON_POOL_HYD</v>
          </cell>
          <cell r="C75" t="str">
            <v>HUD_VL</v>
          </cell>
          <cell r="D75">
            <v>24362.76</v>
          </cell>
          <cell r="E75">
            <v>25922.43</v>
          </cell>
          <cell r="F75">
            <v>32140.69</v>
          </cell>
          <cell r="G75">
            <v>19035.4</v>
          </cell>
          <cell r="H75">
            <v>17061.02</v>
          </cell>
          <cell r="I75">
            <v>23704.46</v>
          </cell>
          <cell r="J75">
            <v>32574.24</v>
          </cell>
          <cell r="K75">
            <v>23638.79</v>
          </cell>
          <cell r="L75">
            <v>24942.09</v>
          </cell>
          <cell r="M75">
            <v>27051.7066666667</v>
          </cell>
          <cell r="N75">
            <v>4736.98</v>
          </cell>
          <cell r="O75">
            <v>8342.33</v>
          </cell>
          <cell r="P75">
            <v>8262.57</v>
          </cell>
          <cell r="Q75">
            <v>21090.53</v>
          </cell>
          <cell r="R75">
            <v>8663.68</v>
          </cell>
          <cell r="S75">
            <v>61315.308</v>
          </cell>
          <cell r="T75">
            <v>4017.99</v>
          </cell>
          <cell r="U75">
            <v>6564.42</v>
          </cell>
          <cell r="V75">
            <v>5221.09</v>
          </cell>
          <cell r="W75">
            <v>2493.42</v>
          </cell>
          <cell r="X75">
            <v>2445.96</v>
          </cell>
          <cell r="Y75">
            <v>24891.456</v>
          </cell>
          <cell r="Z75">
            <v>150006.81</v>
          </cell>
          <cell r="AA75">
            <v>129620.18</v>
          </cell>
          <cell r="AB75">
            <v>174983.18</v>
          </cell>
          <cell r="AC75">
            <v>205536.25</v>
          </cell>
          <cell r="AD75">
            <v>165036.605</v>
          </cell>
          <cell r="AE75">
            <v>55504.46</v>
          </cell>
          <cell r="AF75">
            <v>40418.63</v>
          </cell>
          <cell r="AG75">
            <v>39078.78</v>
          </cell>
          <cell r="AH75">
            <v>26640.37</v>
          </cell>
          <cell r="AI75">
            <v>44402.34</v>
          </cell>
          <cell r="AJ75">
            <v>41208.916</v>
          </cell>
          <cell r="AK75">
            <v>173465.43</v>
          </cell>
          <cell r="AL75">
            <v>133151.07</v>
          </cell>
          <cell r="AM75">
            <v>144900.19</v>
          </cell>
          <cell r="AN75">
            <v>150505.563333333</v>
          </cell>
          <cell r="AO75">
            <v>43846.44</v>
          </cell>
          <cell r="AP75">
            <v>40606</v>
          </cell>
          <cell r="AQ75">
            <v>40763.74</v>
          </cell>
          <cell r="AR75">
            <v>41426.27</v>
          </cell>
          <cell r="AS75">
            <v>36723.45</v>
          </cell>
          <cell r="AT75">
            <v>40673.18</v>
          </cell>
          <cell r="AU75">
            <v>59360.4</v>
          </cell>
          <cell r="AV75">
            <v>98940.8</v>
          </cell>
          <cell r="AW75">
            <v>8186.76</v>
          </cell>
          <cell r="AX75">
            <v>10118.85</v>
          </cell>
          <cell r="AY75">
            <v>9730.14</v>
          </cell>
          <cell r="AZ75">
            <v>4332.58</v>
          </cell>
          <cell r="BA75">
            <v>1860.26</v>
          </cell>
        </row>
        <row r="75">
          <cell r="BC75">
            <v>41074.308</v>
          </cell>
          <cell r="BD75">
            <v>33555.46</v>
          </cell>
          <cell r="BE75">
            <v>73161.71</v>
          </cell>
        </row>
        <row r="76">
          <cell r="A76">
            <v>23610</v>
          </cell>
          <cell r="B76" t="str">
            <v>DASHVILLE___HYD</v>
          </cell>
          <cell r="C76" t="str">
            <v>HUD_VL</v>
          </cell>
          <cell r="D76">
            <v>25228.13</v>
          </cell>
          <cell r="E76">
            <v>26278.07</v>
          </cell>
          <cell r="F76">
            <v>32522.19</v>
          </cell>
          <cell r="G76">
            <v>19175.81</v>
          </cell>
          <cell r="H76">
            <v>17232.12</v>
          </cell>
          <cell r="I76">
            <v>24087.264</v>
          </cell>
          <cell r="J76">
            <v>33575.04</v>
          </cell>
          <cell r="K76">
            <v>24287.98</v>
          </cell>
          <cell r="L76">
            <v>25064.57</v>
          </cell>
          <cell r="M76">
            <v>27642.53</v>
          </cell>
          <cell r="N76">
            <v>4779.41</v>
          </cell>
          <cell r="O76">
            <v>8414.56</v>
          </cell>
          <cell r="P76">
            <v>8378.57</v>
          </cell>
          <cell r="Q76">
            <v>21264.02</v>
          </cell>
          <cell r="R76">
            <v>8810.58</v>
          </cell>
          <cell r="S76">
            <v>61976.568</v>
          </cell>
          <cell r="T76">
            <v>4039.07</v>
          </cell>
          <cell r="U76">
            <v>6570.56</v>
          </cell>
          <cell r="V76">
            <v>5242.7</v>
          </cell>
          <cell r="W76">
            <v>2501.26</v>
          </cell>
          <cell r="X76">
            <v>2455.55</v>
          </cell>
          <cell r="Y76">
            <v>24970.968</v>
          </cell>
          <cell r="Z76">
            <v>152157.21</v>
          </cell>
          <cell r="AA76">
            <v>131765.34</v>
          </cell>
          <cell r="AB76">
            <v>178399.96</v>
          </cell>
          <cell r="AC76">
            <v>209352.94</v>
          </cell>
          <cell r="AD76">
            <v>167918.8625</v>
          </cell>
          <cell r="AE76">
            <v>57896.95</v>
          </cell>
          <cell r="AF76">
            <v>42681.69</v>
          </cell>
          <cell r="AG76">
            <v>41107.33</v>
          </cell>
          <cell r="AH76">
            <v>27873.7</v>
          </cell>
          <cell r="AI76">
            <v>45008.78</v>
          </cell>
          <cell r="AJ76">
            <v>42913.69</v>
          </cell>
          <cell r="AK76">
            <v>177574.99</v>
          </cell>
          <cell r="AL76">
            <v>137253.78</v>
          </cell>
          <cell r="AM76">
            <v>149595.64</v>
          </cell>
          <cell r="AN76">
            <v>154808.136666667</v>
          </cell>
          <cell r="AO76">
            <v>44268.03</v>
          </cell>
          <cell r="AP76">
            <v>41736</v>
          </cell>
          <cell r="AQ76">
            <v>41839.63</v>
          </cell>
          <cell r="AR76">
            <v>41695</v>
          </cell>
          <cell r="AS76">
            <v>37941.56</v>
          </cell>
          <cell r="AT76">
            <v>41496.044</v>
          </cell>
          <cell r="AU76">
            <v>61660.76</v>
          </cell>
          <cell r="AV76">
            <v>101690.16</v>
          </cell>
          <cell r="AW76">
            <v>8468.62</v>
          </cell>
          <cell r="AX76">
            <v>10424.97</v>
          </cell>
          <cell r="AY76">
            <v>10158.4</v>
          </cell>
          <cell r="AZ76">
            <v>4576.99</v>
          </cell>
          <cell r="BA76">
            <v>1962.21</v>
          </cell>
        </row>
        <row r="76">
          <cell r="BC76">
            <v>42709.428</v>
          </cell>
          <cell r="BD76">
            <v>35280.11</v>
          </cell>
          <cell r="BE76">
            <v>77329.49</v>
          </cell>
        </row>
        <row r="77">
          <cell r="A77">
            <v>23611</v>
          </cell>
          <cell r="B77" t="str">
            <v>COXSACKIE___GT</v>
          </cell>
          <cell r="C77" t="str">
            <v>HUD_VL</v>
          </cell>
          <cell r="D77">
            <v>21543.66</v>
          </cell>
          <cell r="E77">
            <v>26650.44</v>
          </cell>
          <cell r="F77">
            <v>32448.63</v>
          </cell>
          <cell r="G77">
            <v>19702.11</v>
          </cell>
          <cell r="H77">
            <v>17404.55</v>
          </cell>
          <cell r="I77">
            <v>23549.878</v>
          </cell>
          <cell r="J77">
            <v>33071.32</v>
          </cell>
          <cell r="K77">
            <v>24295.61</v>
          </cell>
          <cell r="L77">
            <v>25508.51</v>
          </cell>
          <cell r="M77">
            <v>27625.1466666667</v>
          </cell>
          <cell r="N77">
            <v>4936.58</v>
          </cell>
          <cell r="O77">
            <v>8657.93</v>
          </cell>
          <cell r="P77">
            <v>8387.28</v>
          </cell>
          <cell r="Q77">
            <v>21886.95</v>
          </cell>
          <cell r="R77">
            <v>8465.81</v>
          </cell>
          <cell r="S77">
            <v>62801.46</v>
          </cell>
          <cell r="T77">
            <v>4101.93</v>
          </cell>
          <cell r="U77">
            <v>6707.01</v>
          </cell>
          <cell r="V77">
            <v>5406.28</v>
          </cell>
          <cell r="W77">
            <v>2582.95</v>
          </cell>
          <cell r="X77">
            <v>2534.33</v>
          </cell>
          <cell r="Y77">
            <v>25599</v>
          </cell>
          <cell r="Z77">
            <v>159640.85</v>
          </cell>
          <cell r="AA77">
            <v>137451.74</v>
          </cell>
          <cell r="AB77">
            <v>185041.21</v>
          </cell>
          <cell r="AC77">
            <v>219110.12</v>
          </cell>
          <cell r="AD77">
            <v>175310.98</v>
          </cell>
          <cell r="AE77">
            <v>48724.25</v>
          </cell>
          <cell r="AF77">
            <v>32067.66</v>
          </cell>
          <cell r="AG77">
            <v>30994.84</v>
          </cell>
          <cell r="AH77">
            <v>22577.2</v>
          </cell>
          <cell r="AI77">
            <v>45876.28</v>
          </cell>
          <cell r="AJ77">
            <v>36048.046</v>
          </cell>
          <cell r="AK77">
            <v>177488.91</v>
          </cell>
          <cell r="AL77">
            <v>140053.92</v>
          </cell>
          <cell r="AM77">
            <v>147807.23</v>
          </cell>
          <cell r="AN77">
            <v>155116.686666667</v>
          </cell>
          <cell r="AO77">
            <v>44841.99</v>
          </cell>
          <cell r="AP77">
            <v>42167.22</v>
          </cell>
          <cell r="AQ77">
            <v>42240.72</v>
          </cell>
          <cell r="AR77">
            <v>42409.86</v>
          </cell>
          <cell r="AS77">
            <v>38775.56</v>
          </cell>
          <cell r="AT77">
            <v>42087.07</v>
          </cell>
          <cell r="AU77">
            <v>61009.71</v>
          </cell>
          <cell r="AV77">
            <v>106519.73</v>
          </cell>
          <cell r="AW77">
            <v>8858.41</v>
          </cell>
          <cell r="AX77">
            <v>10951.74</v>
          </cell>
          <cell r="AY77">
            <v>10118.61</v>
          </cell>
          <cell r="AZ77">
            <v>4155.17</v>
          </cell>
          <cell r="BA77">
            <v>1766.34</v>
          </cell>
        </row>
        <row r="77">
          <cell r="BC77">
            <v>43020.324</v>
          </cell>
          <cell r="BD77">
            <v>32771.45</v>
          </cell>
          <cell r="BE77">
            <v>68921.41</v>
          </cell>
        </row>
        <row r="78">
          <cell r="A78">
            <v>23612</v>
          </cell>
          <cell r="B78" t="str">
            <v>SOUTH_CAIRO___GT</v>
          </cell>
          <cell r="C78" t="str">
            <v>HUD_VL</v>
          </cell>
          <cell r="D78">
            <v>21543.66</v>
          </cell>
          <cell r="E78">
            <v>26650.44</v>
          </cell>
          <cell r="F78">
            <v>32448.63</v>
          </cell>
          <cell r="G78">
            <v>19702.11</v>
          </cell>
          <cell r="H78">
            <v>17404.55</v>
          </cell>
          <cell r="I78">
            <v>23549.878</v>
          </cell>
          <cell r="J78">
            <v>33071.32</v>
          </cell>
          <cell r="K78">
            <v>24295.61</v>
          </cell>
          <cell r="L78">
            <v>25508.51</v>
          </cell>
          <cell r="M78">
            <v>27625.1466666667</v>
          </cell>
          <cell r="N78">
            <v>4936.58</v>
          </cell>
          <cell r="O78">
            <v>8657.93</v>
          </cell>
          <cell r="P78">
            <v>8387.28</v>
          </cell>
          <cell r="Q78">
            <v>21886.95</v>
          </cell>
          <cell r="R78">
            <v>8465.81</v>
          </cell>
          <cell r="S78">
            <v>62801.46</v>
          </cell>
          <cell r="T78">
            <v>4101.93</v>
          </cell>
          <cell r="U78">
            <v>6707.01</v>
          </cell>
          <cell r="V78">
            <v>5406.28</v>
          </cell>
          <cell r="W78">
            <v>2582.95</v>
          </cell>
          <cell r="X78">
            <v>2534.33</v>
          </cell>
          <cell r="Y78">
            <v>25599</v>
          </cell>
          <cell r="Z78">
            <v>159640.85</v>
          </cell>
          <cell r="AA78">
            <v>137451.74</v>
          </cell>
          <cell r="AB78">
            <v>185041.21</v>
          </cell>
          <cell r="AC78">
            <v>219110.12</v>
          </cell>
          <cell r="AD78">
            <v>175310.98</v>
          </cell>
          <cell r="AE78">
            <v>48724.25</v>
          </cell>
          <cell r="AF78">
            <v>32067.66</v>
          </cell>
          <cell r="AG78">
            <v>30994.84</v>
          </cell>
          <cell r="AH78">
            <v>22577.2</v>
          </cell>
          <cell r="AI78">
            <v>45876.28</v>
          </cell>
          <cell r="AJ78">
            <v>36048.046</v>
          </cell>
          <cell r="AK78">
            <v>177488.91</v>
          </cell>
          <cell r="AL78">
            <v>140053.92</v>
          </cell>
          <cell r="AM78">
            <v>147807.23</v>
          </cell>
          <cell r="AN78">
            <v>155116.686666667</v>
          </cell>
          <cell r="AO78">
            <v>44841.99</v>
          </cell>
          <cell r="AP78">
            <v>42167.22</v>
          </cell>
          <cell r="AQ78">
            <v>42240.72</v>
          </cell>
          <cell r="AR78">
            <v>42409.86</v>
          </cell>
          <cell r="AS78">
            <v>38775.56</v>
          </cell>
          <cell r="AT78">
            <v>42087.07</v>
          </cell>
          <cell r="AU78">
            <v>61009.71</v>
          </cell>
          <cell r="AV78">
            <v>106519.73</v>
          </cell>
          <cell r="AW78">
            <v>8858.41</v>
          </cell>
          <cell r="AX78">
            <v>10951.74</v>
          </cell>
          <cell r="AY78">
            <v>10118.61</v>
          </cell>
          <cell r="AZ78">
            <v>4155.17</v>
          </cell>
          <cell r="BA78">
            <v>1766.34</v>
          </cell>
        </row>
        <row r="78">
          <cell r="BC78">
            <v>43020.324</v>
          </cell>
          <cell r="BD78">
            <v>32771.45</v>
          </cell>
          <cell r="BE78">
            <v>68921.41</v>
          </cell>
        </row>
        <row r="79">
          <cell r="A79">
            <v>23613</v>
          </cell>
          <cell r="B79" t="str">
            <v>OSWEGO___6</v>
          </cell>
          <cell r="C79" t="str">
            <v>CENTRL</v>
          </cell>
          <cell r="D79">
            <v>1798.44</v>
          </cell>
          <cell r="E79">
            <v>1433.09</v>
          </cell>
          <cell r="F79">
            <v>3277.76</v>
          </cell>
          <cell r="G79">
            <v>1070.69</v>
          </cell>
          <cell r="H79">
            <v>953.05</v>
          </cell>
          <cell r="I79">
            <v>1706.606</v>
          </cell>
          <cell r="J79">
            <v>1214.7</v>
          </cell>
          <cell r="K79">
            <v>364.28</v>
          </cell>
          <cell r="L79">
            <v>-122.7</v>
          </cell>
          <cell r="M79">
            <v>485.426666666667</v>
          </cell>
          <cell r="N79">
            <v>458.54</v>
          </cell>
          <cell r="O79">
            <v>482.61</v>
          </cell>
          <cell r="P79">
            <v>970.44</v>
          </cell>
          <cell r="Q79">
            <v>1257.86</v>
          </cell>
          <cell r="R79">
            <v>424.32</v>
          </cell>
          <cell r="S79">
            <v>4312.524</v>
          </cell>
          <cell r="T79">
            <v>10.44</v>
          </cell>
          <cell r="U79">
            <v>405.07</v>
          </cell>
          <cell r="V79">
            <v>232.06</v>
          </cell>
          <cell r="W79">
            <v>88.37</v>
          </cell>
          <cell r="X79">
            <v>122.65</v>
          </cell>
          <cell r="Y79">
            <v>1030.308</v>
          </cell>
          <cell r="Z79">
            <v>10067</v>
          </cell>
          <cell r="AA79">
            <v>8091.13</v>
          </cell>
          <cell r="AB79">
            <v>11234.93</v>
          </cell>
          <cell r="AC79">
            <v>18162.21</v>
          </cell>
          <cell r="AD79">
            <v>11888.8175</v>
          </cell>
          <cell r="AE79">
            <v>7405.48</v>
          </cell>
          <cell r="AF79">
            <v>1906.22</v>
          </cell>
          <cell r="AG79">
            <v>1659.27</v>
          </cell>
          <cell r="AH79">
            <v>1456.56</v>
          </cell>
          <cell r="AI79">
            <v>2559.09</v>
          </cell>
          <cell r="AJ79">
            <v>2997.324</v>
          </cell>
          <cell r="AK79">
            <v>16887.13</v>
          </cell>
          <cell r="AL79">
            <v>6296.24</v>
          </cell>
          <cell r="AM79">
            <v>14030.02</v>
          </cell>
          <cell r="AN79">
            <v>12404.4633333333</v>
          </cell>
          <cell r="AO79">
            <v>4098.19</v>
          </cell>
          <cell r="AP79">
            <v>3948.68</v>
          </cell>
          <cell r="AQ79">
            <v>3825.27</v>
          </cell>
          <cell r="AR79">
            <v>3954.31</v>
          </cell>
          <cell r="AS79">
            <v>4448.71</v>
          </cell>
          <cell r="AT79">
            <v>4055.032</v>
          </cell>
          <cell r="AU79">
            <v>6629.46</v>
          </cell>
          <cell r="AV79">
            <v>11660.73</v>
          </cell>
          <cell r="AW79">
            <v>714.89</v>
          </cell>
          <cell r="AX79">
            <v>616.31</v>
          </cell>
          <cell r="AY79">
            <v>668.19</v>
          </cell>
          <cell r="AZ79">
            <v>176.85</v>
          </cell>
          <cell r="BA79">
            <v>-1.12</v>
          </cell>
        </row>
        <row r="79">
          <cell r="BC79">
            <v>2610.144</v>
          </cell>
          <cell r="BD79">
            <v>1537.96</v>
          </cell>
          <cell r="BE79">
            <v>2859.02</v>
          </cell>
        </row>
        <row r="80">
          <cell r="A80">
            <v>23614</v>
          </cell>
          <cell r="B80" t="str">
            <v>GLENWOOD___5</v>
          </cell>
          <cell r="C80" t="str">
            <v>LONGIL</v>
          </cell>
          <cell r="D80">
            <v>31510.4</v>
          </cell>
          <cell r="E80">
            <v>28377.59</v>
          </cell>
          <cell r="F80">
            <v>33380.41</v>
          </cell>
          <cell r="G80">
            <v>20387.91</v>
          </cell>
          <cell r="H80">
            <v>17699.37</v>
          </cell>
          <cell r="I80">
            <v>26271.136</v>
          </cell>
          <cell r="J80">
            <v>35346.85</v>
          </cell>
          <cell r="K80">
            <v>27759.58</v>
          </cell>
          <cell r="L80">
            <v>29604.43</v>
          </cell>
          <cell r="M80">
            <v>30903.62</v>
          </cell>
          <cell r="N80">
            <v>4674.88</v>
          </cell>
          <cell r="O80">
            <v>8416.57</v>
          </cell>
          <cell r="P80">
            <v>8950.71</v>
          </cell>
          <cell r="Q80">
            <v>21283.77</v>
          </cell>
          <cell r="R80">
            <v>10093.51</v>
          </cell>
          <cell r="S80">
            <v>64103.328</v>
          </cell>
          <cell r="T80">
            <v>4624.79</v>
          </cell>
          <cell r="U80">
            <v>7299.75</v>
          </cell>
          <cell r="V80">
            <v>5690.65</v>
          </cell>
          <cell r="W80">
            <v>2694.89</v>
          </cell>
          <cell r="X80">
            <v>2638.2</v>
          </cell>
          <cell r="Y80">
            <v>27537.936</v>
          </cell>
          <cell r="Z80">
            <v>153429.56</v>
          </cell>
          <cell r="AA80">
            <v>133289.58</v>
          </cell>
          <cell r="AB80">
            <v>181399.72</v>
          </cell>
          <cell r="AC80">
            <v>209717.26</v>
          </cell>
          <cell r="AD80">
            <v>169459.03</v>
          </cell>
          <cell r="AE80">
            <v>74355.84</v>
          </cell>
          <cell r="AF80">
            <v>62760.89</v>
          </cell>
          <cell r="AG80">
            <v>61058.4</v>
          </cell>
          <cell r="AH80">
            <v>35683.08</v>
          </cell>
          <cell r="AI80">
            <v>53214.1</v>
          </cell>
          <cell r="AJ80">
            <v>57414.462</v>
          </cell>
          <cell r="AK80">
            <v>193464.48</v>
          </cell>
          <cell r="AL80">
            <v>144797.34</v>
          </cell>
          <cell r="AM80">
            <v>161098.38</v>
          </cell>
          <cell r="AN80">
            <v>166453.4</v>
          </cell>
          <cell r="AO80">
            <v>46472.02</v>
          </cell>
          <cell r="AP80">
            <v>43997.52</v>
          </cell>
          <cell r="AQ80">
            <v>43937.63</v>
          </cell>
          <cell r="AR80">
            <v>43974.41</v>
          </cell>
          <cell r="AS80">
            <v>40163.08</v>
          </cell>
          <cell r="AT80">
            <v>43708.932</v>
          </cell>
          <cell r="AU80">
            <v>70349.31</v>
          </cell>
          <cell r="AV80">
            <v>102942.8</v>
          </cell>
          <cell r="AW80">
            <v>8869.04</v>
          </cell>
          <cell r="AX80">
            <v>10842.2</v>
          </cell>
          <cell r="AY80">
            <v>11229.58</v>
          </cell>
          <cell r="AZ80">
            <v>5751.6</v>
          </cell>
          <cell r="BA80">
            <v>2552.02</v>
          </cell>
        </row>
        <row r="80">
          <cell r="BC80">
            <v>47093.328</v>
          </cell>
          <cell r="BD80">
            <v>44293.22</v>
          </cell>
          <cell r="BE80">
            <v>100591.73</v>
          </cell>
        </row>
        <row r="81">
          <cell r="A81">
            <v>23616</v>
          </cell>
          <cell r="B81" t="str">
            <v>PORT_JEFF_4</v>
          </cell>
          <cell r="C81" t="str">
            <v>LONGIL</v>
          </cell>
          <cell r="D81">
            <v>32349.68</v>
          </cell>
          <cell r="E81">
            <v>29155.01</v>
          </cell>
          <cell r="F81">
            <v>34276.89</v>
          </cell>
          <cell r="G81">
            <v>20954.96</v>
          </cell>
          <cell r="H81">
            <v>18199.49</v>
          </cell>
          <cell r="I81">
            <v>26987.206</v>
          </cell>
          <cell r="J81">
            <v>36235.24</v>
          </cell>
          <cell r="K81">
            <v>28445.04</v>
          </cell>
          <cell r="L81">
            <v>30339.06</v>
          </cell>
          <cell r="M81">
            <v>31673.1133333333</v>
          </cell>
          <cell r="N81">
            <v>4807.67</v>
          </cell>
          <cell r="O81">
            <v>8656.42</v>
          </cell>
          <cell r="P81">
            <v>9204.99</v>
          </cell>
          <cell r="Q81">
            <v>21884.41</v>
          </cell>
          <cell r="R81">
            <v>10344.79</v>
          </cell>
          <cell r="S81">
            <v>65877.936</v>
          </cell>
          <cell r="T81">
            <v>4740.21</v>
          </cell>
          <cell r="U81">
            <v>7384.11</v>
          </cell>
          <cell r="V81">
            <v>5834.05</v>
          </cell>
          <cell r="W81">
            <v>2762.81</v>
          </cell>
          <cell r="X81">
            <v>2704.67</v>
          </cell>
          <cell r="Y81">
            <v>28111.02</v>
          </cell>
          <cell r="Z81">
            <v>157281.02</v>
          </cell>
          <cell r="AA81">
            <v>136656.58</v>
          </cell>
          <cell r="AB81">
            <v>185949.46</v>
          </cell>
          <cell r="AC81">
            <v>215025.3</v>
          </cell>
          <cell r="AD81">
            <v>173728.09</v>
          </cell>
          <cell r="AE81">
            <v>76465.98</v>
          </cell>
          <cell r="AF81">
            <v>64334.65</v>
          </cell>
          <cell r="AG81">
            <v>62614.39</v>
          </cell>
          <cell r="AH81">
            <v>36784.48</v>
          </cell>
          <cell r="AI81">
            <v>54823.47</v>
          </cell>
          <cell r="AJ81">
            <v>59004.594</v>
          </cell>
          <cell r="AK81">
            <v>198355.41</v>
          </cell>
          <cell r="AL81">
            <v>148445.31</v>
          </cell>
          <cell r="AM81">
            <v>165143.06</v>
          </cell>
          <cell r="AN81">
            <v>170647.926666667</v>
          </cell>
          <cell r="AO81">
            <v>47565.23</v>
          </cell>
          <cell r="AP81">
            <v>45035.07</v>
          </cell>
          <cell r="AQ81">
            <v>44971.74</v>
          </cell>
          <cell r="AR81">
            <v>45008.75</v>
          </cell>
          <cell r="AS81">
            <v>41110.37</v>
          </cell>
          <cell r="AT81">
            <v>44738.232</v>
          </cell>
          <cell r="AU81">
            <v>71997.48</v>
          </cell>
          <cell r="AV81">
            <v>105359.83</v>
          </cell>
          <cell r="AW81">
            <v>9077.49</v>
          </cell>
          <cell r="AX81">
            <v>11097.76</v>
          </cell>
          <cell r="AY81">
            <v>11495.44</v>
          </cell>
          <cell r="AZ81">
            <v>5887.88</v>
          </cell>
          <cell r="BA81">
            <v>2611.62</v>
          </cell>
        </row>
        <row r="81">
          <cell r="BC81">
            <v>48204.228</v>
          </cell>
          <cell r="BD81">
            <v>45337.08</v>
          </cell>
          <cell r="BE81">
            <v>102974.95</v>
          </cell>
        </row>
        <row r="82">
          <cell r="A82">
            <v>23619</v>
          </cell>
          <cell r="B82" t="str">
            <v>BEEBEE_GT_13</v>
          </cell>
          <cell r="C82" t="str">
            <v>GENESE</v>
          </cell>
          <cell r="D82">
            <v>2778.95</v>
          </cell>
          <cell r="E82">
            <v>2089.33</v>
          </cell>
          <cell r="F82">
            <v>5898.54</v>
          </cell>
          <cell r="G82">
            <v>1524.24</v>
          </cell>
          <cell r="H82">
            <v>1375.51</v>
          </cell>
          <cell r="I82">
            <v>2733.314</v>
          </cell>
          <cell r="J82">
            <v>1102.1</v>
          </cell>
          <cell r="K82">
            <v>-361.37</v>
          </cell>
          <cell r="L82">
            <v>-1589.49</v>
          </cell>
          <cell r="M82">
            <v>-282.92</v>
          </cell>
          <cell r="N82">
            <v>840.18</v>
          </cell>
          <cell r="O82">
            <v>690.97</v>
          </cell>
          <cell r="P82">
            <v>1640.79</v>
          </cell>
          <cell r="Q82">
            <v>1857.67</v>
          </cell>
          <cell r="R82">
            <v>618.67</v>
          </cell>
          <cell r="S82">
            <v>6777.936</v>
          </cell>
          <cell r="T82">
            <v>-148.31</v>
          </cell>
          <cell r="U82">
            <v>85.18</v>
          </cell>
          <cell r="V82">
            <v>272.71</v>
          </cell>
          <cell r="W82">
            <v>66.17</v>
          </cell>
          <cell r="X82">
            <v>144.89</v>
          </cell>
          <cell r="Y82">
            <v>504.768</v>
          </cell>
          <cell r="Z82">
            <v>14678.69</v>
          </cell>
          <cell r="AA82">
            <v>11809.14</v>
          </cell>
          <cell r="AB82">
            <v>16144.81</v>
          </cell>
          <cell r="AC82">
            <v>21661.12</v>
          </cell>
          <cell r="AD82">
            <v>16073.44</v>
          </cell>
          <cell r="AE82">
            <v>3306.93</v>
          </cell>
          <cell r="AF82">
            <v>3377.31</v>
          </cell>
          <cell r="AG82">
            <v>2666.44</v>
          </cell>
          <cell r="AH82">
            <v>2787.36</v>
          </cell>
          <cell r="AI82">
            <v>3438.12</v>
          </cell>
          <cell r="AJ82">
            <v>3115.232</v>
          </cell>
          <cell r="AK82">
            <v>10070.17</v>
          </cell>
          <cell r="AL82">
            <v>8029.7</v>
          </cell>
          <cell r="AM82">
            <v>14618.85</v>
          </cell>
          <cell r="AN82">
            <v>10906.24</v>
          </cell>
          <cell r="AO82">
            <v>3786.15</v>
          </cell>
          <cell r="AP82">
            <v>3565.26</v>
          </cell>
          <cell r="AQ82">
            <v>3440.64</v>
          </cell>
          <cell r="AR82">
            <v>3494.56</v>
          </cell>
          <cell r="AS82">
            <v>3078.3</v>
          </cell>
          <cell r="AT82">
            <v>3472.982</v>
          </cell>
          <cell r="AU82">
            <v>4645.44</v>
          </cell>
          <cell r="AV82">
            <v>9117.81</v>
          </cell>
          <cell r="AW82">
            <v>728.85</v>
          </cell>
          <cell r="AX82">
            <v>773.3</v>
          </cell>
          <cell r="AY82">
            <v>791.79</v>
          </cell>
          <cell r="AZ82">
            <v>281.41</v>
          </cell>
          <cell r="BA82">
            <v>-149.27</v>
          </cell>
        </row>
        <row r="82">
          <cell r="BC82">
            <v>2911.296</v>
          </cell>
          <cell r="BD82">
            <v>2190.06</v>
          </cell>
          <cell r="BE82">
            <v>3850.87</v>
          </cell>
        </row>
        <row r="83">
          <cell r="A83">
            <v>23620</v>
          </cell>
          <cell r="B83" t="str">
            <v>HUDAV+59+74_TH_GRP</v>
          </cell>
          <cell r="C83" t="str">
            <v>N.Y.C.</v>
          </cell>
          <cell r="D83">
            <v>50784.22</v>
          </cell>
          <cell r="E83">
            <v>42598.13</v>
          </cell>
          <cell r="F83">
            <v>50055.62</v>
          </cell>
          <cell r="G83">
            <v>34033.18</v>
          </cell>
          <cell r="H83">
            <v>32175.43</v>
          </cell>
          <cell r="I83">
            <v>41929.316</v>
          </cell>
          <cell r="J83">
            <v>37200.45</v>
          </cell>
          <cell r="K83">
            <v>27677.54</v>
          </cell>
          <cell r="L83">
            <v>29491.82</v>
          </cell>
          <cell r="M83">
            <v>31456.6033333333</v>
          </cell>
          <cell r="N83">
            <v>4621.2</v>
          </cell>
          <cell r="O83">
            <v>8340.27</v>
          </cell>
          <cell r="P83">
            <v>8935.35</v>
          </cell>
          <cell r="Q83">
            <v>21194.14</v>
          </cell>
          <cell r="R83">
            <v>10143.99</v>
          </cell>
          <cell r="S83">
            <v>63881.94</v>
          </cell>
          <cell r="T83">
            <v>4617.47</v>
          </cell>
          <cell r="U83">
            <v>8181.65</v>
          </cell>
          <cell r="V83">
            <v>5657.27</v>
          </cell>
          <cell r="W83">
            <v>2688.15</v>
          </cell>
          <cell r="X83">
            <v>2700.99</v>
          </cell>
          <cell r="Y83">
            <v>28614.636</v>
          </cell>
          <cell r="Z83">
            <v>154211.55</v>
          </cell>
          <cell r="AA83">
            <v>135525.21</v>
          </cell>
          <cell r="AB83">
            <v>180867.39</v>
          </cell>
          <cell r="AC83">
            <v>223780.96</v>
          </cell>
          <cell r="AD83">
            <v>173596.2775</v>
          </cell>
          <cell r="AE83">
            <v>109796.74</v>
          </cell>
          <cell r="AF83">
            <v>105766.58</v>
          </cell>
          <cell r="AG83">
            <v>109406.14</v>
          </cell>
          <cell r="AH83">
            <v>88883.56</v>
          </cell>
          <cell r="AI83">
            <v>91800.72</v>
          </cell>
          <cell r="AJ83">
            <v>101130.748</v>
          </cell>
          <cell r="AK83">
            <v>192469.27</v>
          </cell>
          <cell r="AL83">
            <v>144366.15</v>
          </cell>
          <cell r="AM83">
            <v>162544.3</v>
          </cell>
          <cell r="AN83">
            <v>166459.906666667</v>
          </cell>
          <cell r="AO83">
            <v>54759.16</v>
          </cell>
          <cell r="AP83">
            <v>53314.73</v>
          </cell>
          <cell r="AQ83">
            <v>52749.68</v>
          </cell>
          <cell r="AR83">
            <v>51832.23</v>
          </cell>
          <cell r="AS83">
            <v>54811.2</v>
          </cell>
          <cell r="AT83">
            <v>53493.4</v>
          </cell>
          <cell r="AU83">
            <v>80843.1</v>
          </cell>
          <cell r="AV83">
            <v>132151.64</v>
          </cell>
          <cell r="AW83">
            <v>9002.02</v>
          </cell>
          <cell r="AX83">
            <v>11861.73</v>
          </cell>
          <cell r="AY83">
            <v>13268.27</v>
          </cell>
          <cell r="AZ83">
            <v>7031.04</v>
          </cell>
          <cell r="BA83">
            <v>3647.76</v>
          </cell>
        </row>
        <row r="83">
          <cell r="BC83">
            <v>53772.984</v>
          </cell>
          <cell r="BD83">
            <v>56487.37</v>
          </cell>
          <cell r="BE83">
            <v>116314.56</v>
          </cell>
        </row>
        <row r="84">
          <cell r="A84">
            <v>23621</v>
          </cell>
          <cell r="B84" t="str">
            <v>HICKLING___1</v>
          </cell>
          <cell r="C84" t="str">
            <v>CENTRL</v>
          </cell>
          <cell r="D84">
            <v>9702.9</v>
          </cell>
          <cell r="E84">
            <v>5122.29</v>
          </cell>
          <cell r="F84">
            <v>13675.36</v>
          </cell>
          <cell r="G84">
            <v>3933.08</v>
          </cell>
          <cell r="H84">
            <v>3487.12</v>
          </cell>
          <cell r="I84">
            <v>7184.15</v>
          </cell>
          <cell r="J84">
            <v>3679.49</v>
          </cell>
          <cell r="K84">
            <v>743.48</v>
          </cell>
          <cell r="L84">
            <v>-1138.14</v>
          </cell>
          <cell r="M84">
            <v>1094.94333333333</v>
          </cell>
          <cell r="N84">
            <v>1821.39</v>
          </cell>
          <cell r="O84">
            <v>1800.83</v>
          </cell>
          <cell r="P84">
            <v>3207.34</v>
          </cell>
          <cell r="Q84">
            <v>4530.95</v>
          </cell>
          <cell r="R84">
            <v>1583.05</v>
          </cell>
          <cell r="S84">
            <v>15532.272</v>
          </cell>
          <cell r="T84">
            <v>-179.18</v>
          </cell>
          <cell r="U84">
            <v>606.15</v>
          </cell>
          <cell r="V84">
            <v>757.56</v>
          </cell>
          <cell r="W84">
            <v>287.98</v>
          </cell>
          <cell r="X84">
            <v>397.1</v>
          </cell>
          <cell r="Y84">
            <v>2243.532</v>
          </cell>
          <cell r="Z84">
            <v>35469.99</v>
          </cell>
          <cell r="AA84">
            <v>29853.87</v>
          </cell>
          <cell r="AB84">
            <v>39689.37</v>
          </cell>
          <cell r="AC84">
            <v>50012.23</v>
          </cell>
          <cell r="AD84">
            <v>38756.365</v>
          </cell>
          <cell r="AE84">
            <v>24762.87</v>
          </cell>
          <cell r="AF84">
            <v>7610.12</v>
          </cell>
          <cell r="AG84">
            <v>6826.34</v>
          </cell>
          <cell r="AH84">
            <v>5633.19</v>
          </cell>
          <cell r="AI84">
            <v>8727.12</v>
          </cell>
          <cell r="AJ84">
            <v>10711.928</v>
          </cell>
          <cell r="AK84">
            <v>62086.93</v>
          </cell>
          <cell r="AL84">
            <v>21649.37</v>
          </cell>
          <cell r="AM84">
            <v>33992.66</v>
          </cell>
          <cell r="AN84">
            <v>39242.9866666667</v>
          </cell>
          <cell r="AO84">
            <v>8976.29</v>
          </cell>
          <cell r="AP84">
            <v>9216.35</v>
          </cell>
          <cell r="AQ84">
            <v>8515.2</v>
          </cell>
          <cell r="AR84">
            <v>8737.02</v>
          </cell>
          <cell r="AS84">
            <v>8344.26</v>
          </cell>
          <cell r="AT84">
            <v>8757.824</v>
          </cell>
          <cell r="AU84">
            <v>11577.34</v>
          </cell>
          <cell r="AV84">
            <v>22494.79</v>
          </cell>
          <cell r="AW84">
            <v>1718.84</v>
          </cell>
          <cell r="AX84">
            <v>1766.45</v>
          </cell>
          <cell r="AY84">
            <v>1988.57</v>
          </cell>
          <cell r="AZ84">
            <v>661.23</v>
          </cell>
          <cell r="BA84">
            <v>-119.23</v>
          </cell>
        </row>
        <row r="84">
          <cell r="BC84">
            <v>7219.032</v>
          </cell>
          <cell r="BD84">
            <v>6008.67</v>
          </cell>
          <cell r="BE84">
            <v>13453.17</v>
          </cell>
        </row>
        <row r="85">
          <cell r="A85">
            <v>23622</v>
          </cell>
          <cell r="B85" t="str">
            <v>HICKLING___2</v>
          </cell>
          <cell r="C85" t="str">
            <v>CENTRL</v>
          </cell>
          <cell r="D85">
            <v>9704.85</v>
          </cell>
          <cell r="E85">
            <v>5112.9</v>
          </cell>
          <cell r="F85">
            <v>13670.7</v>
          </cell>
          <cell r="G85">
            <v>3928.93</v>
          </cell>
          <cell r="H85">
            <v>3483.66</v>
          </cell>
          <cell r="I85">
            <v>7180.208</v>
          </cell>
          <cell r="J85">
            <v>3673.18</v>
          </cell>
          <cell r="K85">
            <v>738.24</v>
          </cell>
          <cell r="L85">
            <v>-1148.68</v>
          </cell>
          <cell r="M85">
            <v>1087.58</v>
          </cell>
          <cell r="N85">
            <v>1819.63</v>
          </cell>
          <cell r="O85">
            <v>1797.1</v>
          </cell>
          <cell r="P85">
            <v>3206.37</v>
          </cell>
          <cell r="Q85">
            <v>4527.19</v>
          </cell>
          <cell r="R85">
            <v>1581.46</v>
          </cell>
          <cell r="S85">
            <v>15518.1</v>
          </cell>
          <cell r="T85">
            <v>-178.09</v>
          </cell>
          <cell r="U85">
            <v>605.04</v>
          </cell>
          <cell r="V85">
            <v>756.69</v>
          </cell>
          <cell r="W85">
            <v>287.56</v>
          </cell>
          <cell r="X85">
            <v>396.69</v>
          </cell>
          <cell r="Y85">
            <v>2241.468</v>
          </cell>
          <cell r="Z85">
            <v>35449.29</v>
          </cell>
          <cell r="AA85">
            <v>29831.36</v>
          </cell>
          <cell r="AB85">
            <v>39657.64</v>
          </cell>
          <cell r="AC85">
            <v>49990.24</v>
          </cell>
          <cell r="AD85">
            <v>38732.1325</v>
          </cell>
          <cell r="AE85">
            <v>24772.44</v>
          </cell>
          <cell r="AF85">
            <v>7600.26</v>
          </cell>
          <cell r="AG85">
            <v>6822.2</v>
          </cell>
          <cell r="AH85">
            <v>5630.15</v>
          </cell>
          <cell r="AI85">
            <v>8701.26</v>
          </cell>
          <cell r="AJ85">
            <v>10705.262</v>
          </cell>
          <cell r="AK85">
            <v>62078.55</v>
          </cell>
          <cell r="AL85">
            <v>21626.96</v>
          </cell>
          <cell r="AM85">
            <v>33981.75</v>
          </cell>
          <cell r="AN85">
            <v>39229.0866666667</v>
          </cell>
          <cell r="AO85">
            <v>8971.05</v>
          </cell>
          <cell r="AP85">
            <v>9182.21</v>
          </cell>
          <cell r="AQ85">
            <v>8531.97</v>
          </cell>
          <cell r="AR85">
            <v>8732.17</v>
          </cell>
          <cell r="AS85">
            <v>8325.88</v>
          </cell>
          <cell r="AT85">
            <v>8748.656</v>
          </cell>
          <cell r="AU85">
            <v>11550.34</v>
          </cell>
          <cell r="AV85">
            <v>22444.06</v>
          </cell>
          <cell r="AW85">
            <v>1714.87</v>
          </cell>
          <cell r="AX85">
            <v>1762.24</v>
          </cell>
          <cell r="AY85">
            <v>1983.85</v>
          </cell>
          <cell r="AZ85">
            <v>659.5</v>
          </cell>
          <cell r="BA85">
            <v>-121.43</v>
          </cell>
        </row>
        <row r="85">
          <cell r="BC85">
            <v>7198.836</v>
          </cell>
          <cell r="BD85">
            <v>5994.93</v>
          </cell>
          <cell r="BE85">
            <v>13422.18</v>
          </cell>
        </row>
        <row r="86">
          <cell r="A86">
            <v>23625</v>
          </cell>
          <cell r="B86" t="str">
            <v>JENNISON___1</v>
          </cell>
          <cell r="C86" t="str">
            <v>CENTRL</v>
          </cell>
          <cell r="D86">
            <v>8505.34</v>
          </cell>
          <cell r="E86">
            <v>8935.86</v>
          </cell>
          <cell r="F86">
            <v>14007.95</v>
          </cell>
          <cell r="G86">
            <v>6786.84</v>
          </cell>
          <cell r="H86">
            <v>5890.47</v>
          </cell>
          <cell r="I86">
            <v>8825.292</v>
          </cell>
          <cell r="J86">
            <v>9002.93</v>
          </cell>
          <cell r="K86">
            <v>5598.28</v>
          </cell>
          <cell r="L86">
            <v>5178.32</v>
          </cell>
          <cell r="M86">
            <v>6593.17666666667</v>
          </cell>
          <cell r="N86">
            <v>2124.04</v>
          </cell>
          <cell r="O86">
            <v>2935.46</v>
          </cell>
          <cell r="P86">
            <v>3598.6</v>
          </cell>
          <cell r="Q86">
            <v>7204.93</v>
          </cell>
          <cell r="R86">
            <v>2681.37</v>
          </cell>
          <cell r="S86">
            <v>22253.28</v>
          </cell>
          <cell r="T86">
            <v>786.21</v>
          </cell>
          <cell r="U86">
            <v>1425.93</v>
          </cell>
          <cell r="V86">
            <v>1424.29</v>
          </cell>
          <cell r="W86">
            <v>668.17</v>
          </cell>
          <cell r="X86">
            <v>701.79</v>
          </cell>
          <cell r="Y86">
            <v>6007.668</v>
          </cell>
          <cell r="Z86">
            <v>51664.07</v>
          </cell>
          <cell r="AA86">
            <v>45208.38</v>
          </cell>
          <cell r="AB86">
            <v>60448.95</v>
          </cell>
          <cell r="AC86">
            <v>72158.84</v>
          </cell>
          <cell r="AD86">
            <v>57370.06</v>
          </cell>
          <cell r="AE86">
            <v>19467.48</v>
          </cell>
          <cell r="AF86">
            <v>8275.4</v>
          </cell>
          <cell r="AG86">
            <v>7429.82</v>
          </cell>
          <cell r="AH86">
            <v>6131.83</v>
          </cell>
          <cell r="AI86">
            <v>13922.66</v>
          </cell>
          <cell r="AJ86">
            <v>11045.438</v>
          </cell>
          <cell r="AK86">
            <v>65991.25</v>
          </cell>
          <cell r="AL86">
            <v>38549.63</v>
          </cell>
          <cell r="AM86">
            <v>47027.59</v>
          </cell>
          <cell r="AN86">
            <v>50522.8233333333</v>
          </cell>
          <cell r="AO86">
            <v>11960.05</v>
          </cell>
          <cell r="AP86">
            <v>11488.39</v>
          </cell>
          <cell r="AQ86">
            <v>10857.13</v>
          </cell>
          <cell r="AR86">
            <v>11106.77</v>
          </cell>
          <cell r="AS86">
            <v>10210.75</v>
          </cell>
          <cell r="AT86">
            <v>11124.618</v>
          </cell>
          <cell r="AU86">
            <v>8661.87</v>
          </cell>
          <cell r="AV86">
            <v>28508.93</v>
          </cell>
          <cell r="AW86">
            <v>1780.78</v>
          </cell>
          <cell r="AX86">
            <v>-1665.85</v>
          </cell>
          <cell r="AY86">
            <v>2495.02</v>
          </cell>
          <cell r="AZ86">
            <v>372.76</v>
          </cell>
          <cell r="BA86">
            <v>-342.06</v>
          </cell>
        </row>
        <row r="86">
          <cell r="BC86">
            <v>3168.78</v>
          </cell>
          <cell r="BD86">
            <v>6904.84</v>
          </cell>
          <cell r="BE86">
            <v>15577.96</v>
          </cell>
        </row>
        <row r="87">
          <cell r="A87">
            <v>23626</v>
          </cell>
          <cell r="B87" t="str">
            <v>JENNISON___2</v>
          </cell>
          <cell r="C87" t="str">
            <v>CENTRL</v>
          </cell>
          <cell r="D87">
            <v>8371.9</v>
          </cell>
          <cell r="E87">
            <v>8682.63</v>
          </cell>
          <cell r="F87">
            <v>13783.83</v>
          </cell>
          <cell r="G87">
            <v>6566.3</v>
          </cell>
          <cell r="H87">
            <v>5732.22</v>
          </cell>
          <cell r="I87">
            <v>8627.376</v>
          </cell>
          <cell r="J87">
            <v>8788.31</v>
          </cell>
          <cell r="K87">
            <v>5428.87</v>
          </cell>
          <cell r="L87">
            <v>4896.89</v>
          </cell>
          <cell r="M87">
            <v>6371.35666666667</v>
          </cell>
          <cell r="N87">
            <v>2076.29</v>
          </cell>
          <cell r="O87">
            <v>2869.05</v>
          </cell>
          <cell r="P87">
            <v>3535.27</v>
          </cell>
          <cell r="Q87">
            <v>7035.9</v>
          </cell>
          <cell r="R87">
            <v>2610.02</v>
          </cell>
          <cell r="S87">
            <v>21751.836</v>
          </cell>
          <cell r="T87">
            <v>758.11</v>
          </cell>
          <cell r="U87">
            <v>1538.54</v>
          </cell>
          <cell r="V87">
            <v>1444.57</v>
          </cell>
          <cell r="W87">
            <v>657.22</v>
          </cell>
          <cell r="X87">
            <v>705.51</v>
          </cell>
          <cell r="Y87">
            <v>6124.74</v>
          </cell>
          <cell r="Z87">
            <v>50990.99</v>
          </cell>
          <cell r="AA87">
            <v>44635.09</v>
          </cell>
          <cell r="AB87">
            <v>59491.95</v>
          </cell>
          <cell r="AC87">
            <v>71663.92</v>
          </cell>
          <cell r="AD87">
            <v>56695.4875</v>
          </cell>
          <cell r="AE87">
            <v>19483.78</v>
          </cell>
          <cell r="AF87">
            <v>8080.34</v>
          </cell>
          <cell r="AG87">
            <v>7252.35</v>
          </cell>
          <cell r="AH87">
            <v>6040.05</v>
          </cell>
          <cell r="AI87">
            <v>13587.22</v>
          </cell>
          <cell r="AJ87">
            <v>10888.748</v>
          </cell>
          <cell r="AK87">
            <v>65768.19</v>
          </cell>
          <cell r="AL87">
            <v>37920.4</v>
          </cell>
          <cell r="AM87">
            <v>46825.36</v>
          </cell>
          <cell r="AN87">
            <v>50171.3166666667</v>
          </cell>
          <cell r="AO87">
            <v>12000.14</v>
          </cell>
          <cell r="AP87">
            <v>11549.38</v>
          </cell>
          <cell r="AQ87">
            <v>10956.98</v>
          </cell>
          <cell r="AR87">
            <v>11187.36</v>
          </cell>
          <cell r="AS87">
            <v>10291</v>
          </cell>
          <cell r="AT87">
            <v>11196.972</v>
          </cell>
          <cell r="AU87">
            <v>8745.01</v>
          </cell>
          <cell r="AV87">
            <v>28709.1</v>
          </cell>
          <cell r="AW87">
            <v>1795.34</v>
          </cell>
          <cell r="AX87">
            <v>-1671.55</v>
          </cell>
          <cell r="AY87">
            <v>2516.53</v>
          </cell>
          <cell r="AZ87">
            <v>378.27</v>
          </cell>
          <cell r="BA87">
            <v>-341.04</v>
          </cell>
        </row>
        <row r="87">
          <cell r="BC87">
            <v>3213.06</v>
          </cell>
          <cell r="BD87">
            <v>6849.15</v>
          </cell>
          <cell r="BE87">
            <v>15695.59</v>
          </cell>
        </row>
        <row r="88">
          <cell r="A88">
            <v>23628</v>
          </cell>
          <cell r="B88" t="str">
            <v>NEGNORTH__SRNC_HYD</v>
          </cell>
          <cell r="C88" t="str">
            <v>NORTH</v>
          </cell>
          <cell r="D88">
            <v>677.62</v>
          </cell>
          <cell r="E88">
            <v>-71.19</v>
          </cell>
          <cell r="F88">
            <v>1667.14</v>
          </cell>
          <cell r="G88">
            <v>-49.97</v>
          </cell>
          <cell r="H88">
            <v>-44.92</v>
          </cell>
          <cell r="I88">
            <v>435.736</v>
          </cell>
          <cell r="J88">
            <v>-1188.24</v>
          </cell>
          <cell r="K88">
            <v>-1774.5</v>
          </cell>
          <cell r="L88">
            <v>-934.71</v>
          </cell>
          <cell r="M88">
            <v>-1299.15</v>
          </cell>
          <cell r="N88">
            <v>19.09</v>
          </cell>
          <cell r="O88">
            <v>-13.94</v>
          </cell>
          <cell r="P88">
            <v>200.32</v>
          </cell>
          <cell r="Q88">
            <v>-581.78</v>
          </cell>
          <cell r="R88">
            <v>-220.12</v>
          </cell>
          <cell r="S88">
            <v>-715.716</v>
          </cell>
          <cell r="T88">
            <v>-205.34</v>
          </cell>
          <cell r="U88">
            <v>-301.13</v>
          </cell>
          <cell r="V88">
            <v>-239.63</v>
          </cell>
          <cell r="W88">
            <v>-119.85</v>
          </cell>
          <cell r="X88">
            <v>-96.94</v>
          </cell>
          <cell r="Y88">
            <v>-1155.468</v>
          </cell>
          <cell r="Z88">
            <v>-7172.13</v>
          </cell>
          <cell r="AA88">
            <v>-6653.69</v>
          </cell>
          <cell r="AB88">
            <v>-8607.26</v>
          </cell>
          <cell r="AC88">
            <v>-9785.79</v>
          </cell>
          <cell r="AD88">
            <v>-8054.7175</v>
          </cell>
          <cell r="AE88">
            <v>833.34</v>
          </cell>
          <cell r="AF88">
            <v>1150.67</v>
          </cell>
          <cell r="AG88">
            <v>666.81</v>
          </cell>
          <cell r="AH88">
            <v>82.76</v>
          </cell>
          <cell r="AI88">
            <v>21.3</v>
          </cell>
          <cell r="AJ88">
            <v>550.976</v>
          </cell>
          <cell r="AK88">
            <v>-8046.58</v>
          </cell>
          <cell r="AL88">
            <v>-5756.49</v>
          </cell>
          <cell r="AM88">
            <v>-5720.24</v>
          </cell>
          <cell r="AN88">
            <v>-6507.77</v>
          </cell>
          <cell r="AO88">
            <v>-1640.48</v>
          </cell>
          <cell r="AP88">
            <v>-1757.13</v>
          </cell>
          <cell r="AQ88">
            <v>-1969.52</v>
          </cell>
          <cell r="AR88">
            <v>-2116.54</v>
          </cell>
          <cell r="AS88">
            <v>-1872.93</v>
          </cell>
          <cell r="AT88">
            <v>-1871.32</v>
          </cell>
          <cell r="AU88">
            <v>-4068.66</v>
          </cell>
          <cell r="AV88">
            <v>-7194.26</v>
          </cell>
          <cell r="AW88">
            <v>-630.18</v>
          </cell>
          <cell r="AX88">
            <v>-694.76</v>
          </cell>
          <cell r="AY88">
            <v>-468.98</v>
          </cell>
          <cell r="AZ88">
            <v>-277.39</v>
          </cell>
          <cell r="BA88">
            <v>-344.07</v>
          </cell>
        </row>
        <row r="88">
          <cell r="BC88">
            <v>-2898.456</v>
          </cell>
          <cell r="BD88">
            <v>-1380.41</v>
          </cell>
          <cell r="BE88">
            <v>-5241.84</v>
          </cell>
        </row>
        <row r="89">
          <cell r="A89">
            <v>23629</v>
          </cell>
          <cell r="B89" t="str">
            <v>MILLIKEN___DIESEL</v>
          </cell>
          <cell r="C89" t="str">
            <v>CENTRL</v>
          </cell>
          <cell r="D89">
            <v>5355.6</v>
          </cell>
          <cell r="E89">
            <v>3370.38</v>
          </cell>
          <cell r="F89">
            <v>7994.32</v>
          </cell>
          <cell r="G89">
            <v>2575.92</v>
          </cell>
          <cell r="H89">
            <v>2282.21</v>
          </cell>
          <cell r="I89">
            <v>4315.686</v>
          </cell>
          <cell r="J89">
            <v>2673.12</v>
          </cell>
          <cell r="K89">
            <v>898.69</v>
          </cell>
          <cell r="L89">
            <v>-184.82</v>
          </cell>
          <cell r="M89">
            <v>1128.99666666667</v>
          </cell>
          <cell r="N89">
            <v>1099.52</v>
          </cell>
          <cell r="O89">
            <v>1136.77</v>
          </cell>
          <cell r="P89">
            <v>2030.84</v>
          </cell>
          <cell r="Q89">
            <v>2942.17</v>
          </cell>
          <cell r="R89">
            <v>1037.82</v>
          </cell>
          <cell r="S89">
            <v>9896.544</v>
          </cell>
          <cell r="T89">
            <v>19.65</v>
          </cell>
          <cell r="U89">
            <v>472.41</v>
          </cell>
          <cell r="V89">
            <v>522.82</v>
          </cell>
          <cell r="W89">
            <v>208.32</v>
          </cell>
          <cell r="X89">
            <v>268.67</v>
          </cell>
          <cell r="Y89">
            <v>1790.244</v>
          </cell>
          <cell r="Z89">
            <v>23059.55</v>
          </cell>
          <cell r="AA89">
            <v>19131.58</v>
          </cell>
          <cell r="AB89">
            <v>26004.49</v>
          </cell>
          <cell r="AC89">
            <v>33471.08</v>
          </cell>
          <cell r="AD89">
            <v>25416.675</v>
          </cell>
          <cell r="AE89">
            <v>15349.42</v>
          </cell>
          <cell r="AF89">
            <v>4479.88</v>
          </cell>
          <cell r="AG89">
            <v>4081.1</v>
          </cell>
          <cell r="AH89">
            <v>3417.45</v>
          </cell>
          <cell r="AI89">
            <v>5652.77</v>
          </cell>
          <cell r="AJ89">
            <v>6596.124</v>
          </cell>
          <cell r="AK89">
            <v>38469.95</v>
          </cell>
          <cell r="AL89">
            <v>12957.13</v>
          </cell>
          <cell r="AM89">
            <v>21954.64</v>
          </cell>
          <cell r="AN89">
            <v>24460.5733333333</v>
          </cell>
          <cell r="AO89">
            <v>6019.48</v>
          </cell>
          <cell r="AP89">
            <v>5852.15</v>
          </cell>
          <cell r="AQ89">
            <v>5522.95</v>
          </cell>
          <cell r="AR89">
            <v>5682.34</v>
          </cell>
          <cell r="AS89">
            <v>5377.48</v>
          </cell>
          <cell r="AT89">
            <v>5690.88</v>
          </cell>
          <cell r="AU89">
            <v>6831.45</v>
          </cell>
          <cell r="AV89">
            <v>14685.67</v>
          </cell>
          <cell r="AW89">
            <v>1070.24</v>
          </cell>
          <cell r="AX89">
            <v>638.18</v>
          </cell>
          <cell r="AY89">
            <v>1251.84</v>
          </cell>
          <cell r="AZ89">
            <v>353.22</v>
          </cell>
          <cell r="BA89">
            <v>-121.01</v>
          </cell>
        </row>
        <row r="89">
          <cell r="BC89">
            <v>3830.964</v>
          </cell>
          <cell r="BD89">
            <v>3649.7</v>
          </cell>
          <cell r="BE89">
            <v>7721.77</v>
          </cell>
        </row>
        <row r="90">
          <cell r="A90">
            <v>23632</v>
          </cell>
          <cell r="B90" t="str">
            <v>LOVETT___3</v>
          </cell>
          <cell r="C90" t="str">
            <v>HUD_VL</v>
          </cell>
          <cell r="D90">
            <v>32269.96</v>
          </cell>
          <cell r="E90">
            <v>25857.17</v>
          </cell>
          <cell r="F90">
            <v>33442.22</v>
          </cell>
          <cell r="G90">
            <v>17966.1</v>
          </cell>
          <cell r="H90">
            <v>17110.08</v>
          </cell>
          <cell r="I90">
            <v>25329.106</v>
          </cell>
          <cell r="J90">
            <v>27859.42</v>
          </cell>
          <cell r="K90">
            <v>17917.26</v>
          </cell>
          <cell r="L90">
            <v>20051.75</v>
          </cell>
          <cell r="M90">
            <v>21942.81</v>
          </cell>
          <cell r="N90">
            <v>4522.36</v>
          </cell>
          <cell r="O90">
            <v>8055.95</v>
          </cell>
          <cell r="P90">
            <v>8322.03</v>
          </cell>
          <cell r="Q90">
            <v>20338.3</v>
          </cell>
          <cell r="R90">
            <v>9542.25</v>
          </cell>
          <cell r="S90">
            <v>60937.068</v>
          </cell>
          <cell r="T90">
            <v>3513.16</v>
          </cell>
          <cell r="U90">
            <v>5867.64</v>
          </cell>
          <cell r="V90">
            <v>4559.44</v>
          </cell>
          <cell r="W90">
            <v>2270.31</v>
          </cell>
          <cell r="X90">
            <v>2192.28</v>
          </cell>
          <cell r="Y90">
            <v>22083.396</v>
          </cell>
          <cell r="Z90">
            <v>146732.56</v>
          </cell>
          <cell r="AA90">
            <v>127956.12</v>
          </cell>
          <cell r="AB90">
            <v>173692.05</v>
          </cell>
          <cell r="AC90">
            <v>203243.37</v>
          </cell>
          <cell r="AD90">
            <v>162906.025</v>
          </cell>
          <cell r="AE90">
            <v>77374.64</v>
          </cell>
          <cell r="AF90">
            <v>61906.9</v>
          </cell>
          <cell r="AG90">
            <v>61387.45</v>
          </cell>
          <cell r="AH90">
            <v>39002.61</v>
          </cell>
          <cell r="AI90">
            <v>40904.09</v>
          </cell>
          <cell r="AJ90">
            <v>56115.138</v>
          </cell>
          <cell r="AK90">
            <v>179450.76</v>
          </cell>
          <cell r="AL90">
            <v>138567.7</v>
          </cell>
          <cell r="AM90">
            <v>152946.24</v>
          </cell>
          <cell r="AN90">
            <v>156988.233333333</v>
          </cell>
          <cell r="AO90">
            <v>44074.54</v>
          </cell>
          <cell r="AP90">
            <v>41737.85</v>
          </cell>
          <cell r="AQ90">
            <v>41879.17</v>
          </cell>
          <cell r="AR90">
            <v>40885.29</v>
          </cell>
          <cell r="AS90">
            <v>36965.04</v>
          </cell>
          <cell r="AT90">
            <v>41108.378</v>
          </cell>
          <cell r="AU90">
            <v>36235.55</v>
          </cell>
          <cell r="AV90">
            <v>95447.09</v>
          </cell>
          <cell r="AW90">
            <v>8161.24</v>
          </cell>
          <cell r="AX90">
            <v>9831.05</v>
          </cell>
          <cell r="AY90">
            <v>10632.62</v>
          </cell>
          <cell r="AZ90">
            <v>5348.54</v>
          </cell>
          <cell r="BA90">
            <v>1521.81</v>
          </cell>
        </row>
        <row r="90">
          <cell r="BC90">
            <v>42594.312</v>
          </cell>
          <cell r="BD90">
            <v>40141.99</v>
          </cell>
          <cell r="BE90">
            <v>-745291.99</v>
          </cell>
        </row>
        <row r="91">
          <cell r="A91">
            <v>23637</v>
          </cell>
          <cell r="B91" t="str">
            <v>IP_CORINTH_2</v>
          </cell>
          <cell r="C91" t="str">
            <v>CAPITL</v>
          </cell>
        </row>
        <row r="91">
          <cell r="BA91">
            <v>1662.37</v>
          </cell>
        </row>
        <row r="91">
          <cell r="BC91">
            <v>9974.22</v>
          </cell>
          <cell r="BD91">
            <v>32856.67</v>
          </cell>
          <cell r="BE91">
            <v>65340.82</v>
          </cell>
        </row>
        <row r="92">
          <cell r="A92">
            <v>23639</v>
          </cell>
          <cell r="B92" t="str">
            <v>HILLBURN___GT</v>
          </cell>
          <cell r="C92" t="str">
            <v>HUD_VL</v>
          </cell>
          <cell r="D92">
            <v>31999.45</v>
          </cell>
          <cell r="E92">
            <v>25964.29</v>
          </cell>
          <cell r="F92">
            <v>33636.26</v>
          </cell>
          <cell r="G92">
            <v>18134.54</v>
          </cell>
          <cell r="H92">
            <v>17196.38</v>
          </cell>
          <cell r="I92">
            <v>25386.184</v>
          </cell>
          <cell r="J92">
            <v>28123.31</v>
          </cell>
          <cell r="K92">
            <v>18408.97</v>
          </cell>
          <cell r="L92">
            <v>20555.39</v>
          </cell>
          <cell r="M92">
            <v>22362.5566666667</v>
          </cell>
          <cell r="N92">
            <v>4575.04</v>
          </cell>
          <cell r="O92">
            <v>8114.7</v>
          </cell>
          <cell r="P92">
            <v>8350.05</v>
          </cell>
          <cell r="Q92">
            <v>20508.26</v>
          </cell>
          <cell r="R92">
            <v>9567.53</v>
          </cell>
          <cell r="S92">
            <v>61338.696</v>
          </cell>
          <cell r="T92">
            <v>3576.91</v>
          </cell>
          <cell r="U92">
            <v>5934.2</v>
          </cell>
          <cell r="V92">
            <v>4592.16</v>
          </cell>
          <cell r="W92">
            <v>2299.08</v>
          </cell>
          <cell r="X92">
            <v>2214.06</v>
          </cell>
          <cell r="Y92">
            <v>22339.692</v>
          </cell>
          <cell r="Z92">
            <v>146255.39</v>
          </cell>
          <cell r="AA92">
            <v>127196.44</v>
          </cell>
          <cell r="AB92">
            <v>172283.17</v>
          </cell>
          <cell r="AC92">
            <v>201871.79</v>
          </cell>
          <cell r="AD92">
            <v>161901.6975</v>
          </cell>
          <cell r="AE92">
            <v>76746.09</v>
          </cell>
          <cell r="AF92">
            <v>60782.66</v>
          </cell>
          <cell r="AG92">
            <v>60348.1</v>
          </cell>
          <cell r="AH92">
            <v>38395.91</v>
          </cell>
          <cell r="AI92">
            <v>40860.5</v>
          </cell>
          <cell r="AJ92">
            <v>55426.652</v>
          </cell>
          <cell r="AK92">
            <v>178030.34</v>
          </cell>
          <cell r="AL92">
            <v>137434.96</v>
          </cell>
          <cell r="AM92">
            <v>151642.96</v>
          </cell>
          <cell r="AN92">
            <v>155702.753333333</v>
          </cell>
          <cell r="AO92">
            <v>43988.41</v>
          </cell>
          <cell r="AP92">
            <v>41355.29</v>
          </cell>
          <cell r="AQ92">
            <v>41609.89</v>
          </cell>
          <cell r="AR92">
            <v>41625.51</v>
          </cell>
          <cell r="AS92">
            <v>37840.87</v>
          </cell>
          <cell r="AT92">
            <v>41283.994</v>
          </cell>
          <cell r="AU92">
            <v>64142.31</v>
          </cell>
          <cell r="AV92">
            <v>97323.27</v>
          </cell>
          <cell r="AW92">
            <v>8303.5</v>
          </cell>
          <cell r="AX92">
            <v>10304.98</v>
          </cell>
          <cell r="AY92">
            <v>10789.24</v>
          </cell>
          <cell r="AZ92">
            <v>5409.89</v>
          </cell>
          <cell r="BA92">
            <v>2351.24</v>
          </cell>
        </row>
        <row r="92">
          <cell r="BC92">
            <v>44590.62</v>
          </cell>
          <cell r="BD92">
            <v>40607.4</v>
          </cell>
          <cell r="BE92">
            <v>90625.14</v>
          </cell>
        </row>
        <row r="93">
          <cell r="A93">
            <v>23640</v>
          </cell>
          <cell r="B93" t="str">
            <v>SHOEMAKER___GT</v>
          </cell>
          <cell r="C93" t="str">
            <v>HUD_VL</v>
          </cell>
          <cell r="D93">
            <v>31825.07</v>
          </cell>
          <cell r="E93">
            <v>26175.86</v>
          </cell>
          <cell r="F93">
            <v>33915.96</v>
          </cell>
          <cell r="G93">
            <v>18380.61</v>
          </cell>
          <cell r="H93">
            <v>17352.23</v>
          </cell>
          <cell r="I93">
            <v>25529.946</v>
          </cell>
          <cell r="J93">
            <v>28458.36</v>
          </cell>
          <cell r="K93">
            <v>19021.59</v>
          </cell>
          <cell r="L93">
            <v>21063.74</v>
          </cell>
          <cell r="M93">
            <v>22847.8966666667</v>
          </cell>
          <cell r="N93">
            <v>4632.53</v>
          </cell>
          <cell r="O93">
            <v>8194.18</v>
          </cell>
          <cell r="P93">
            <v>8434.13</v>
          </cell>
          <cell r="Q93">
            <v>20721.65</v>
          </cell>
          <cell r="R93">
            <v>9611.31</v>
          </cell>
          <cell r="S93">
            <v>61912.56</v>
          </cell>
          <cell r="T93">
            <v>3621.57</v>
          </cell>
          <cell r="U93">
            <v>6064.75</v>
          </cell>
          <cell r="V93">
            <v>4698.69</v>
          </cell>
          <cell r="W93">
            <v>2323.14</v>
          </cell>
          <cell r="X93">
            <v>2267.56</v>
          </cell>
          <cell r="Y93">
            <v>22770.852</v>
          </cell>
          <cell r="Z93">
            <v>145905.76</v>
          </cell>
          <cell r="AA93">
            <v>126378.44</v>
          </cell>
          <cell r="AB93">
            <v>170580.69</v>
          </cell>
          <cell r="AC93">
            <v>200370.51</v>
          </cell>
          <cell r="AD93">
            <v>160808.85</v>
          </cell>
          <cell r="AE93">
            <v>75867.08</v>
          </cell>
          <cell r="AF93">
            <v>59994.37</v>
          </cell>
          <cell r="AG93">
            <v>59537.96</v>
          </cell>
          <cell r="AH93">
            <v>37935.6</v>
          </cell>
          <cell r="AI93">
            <v>41685.47</v>
          </cell>
          <cell r="AJ93">
            <v>55004.096</v>
          </cell>
          <cell r="AK93">
            <v>177642.35</v>
          </cell>
          <cell r="AL93">
            <v>135780.12</v>
          </cell>
          <cell r="AM93">
            <v>150090.73</v>
          </cell>
          <cell r="AN93">
            <v>154504.4</v>
          </cell>
          <cell r="AO93">
            <v>44869.84</v>
          </cell>
          <cell r="AP93">
            <v>41292.01</v>
          </cell>
          <cell r="AQ93">
            <v>41628.17</v>
          </cell>
          <cell r="AR93">
            <v>41404.23</v>
          </cell>
          <cell r="AS93">
            <v>37566.18</v>
          </cell>
          <cell r="AT93">
            <v>41352.086</v>
          </cell>
          <cell r="AU93">
            <v>63612.25</v>
          </cell>
          <cell r="AV93">
            <v>96994.47</v>
          </cell>
          <cell r="AW93">
            <v>8254.57</v>
          </cell>
          <cell r="AX93">
            <v>10218.27</v>
          </cell>
          <cell r="AY93">
            <v>10695.95</v>
          </cell>
          <cell r="AZ93">
            <v>5316.39</v>
          </cell>
          <cell r="BA93">
            <v>2302</v>
          </cell>
        </row>
        <row r="93">
          <cell r="BC93">
            <v>44144.616</v>
          </cell>
          <cell r="BD93">
            <v>40011.78</v>
          </cell>
          <cell r="BE93">
            <v>90451.81</v>
          </cell>
        </row>
        <row r="94">
          <cell r="A94">
            <v>23641</v>
          </cell>
          <cell r="B94" t="str">
            <v>MONGAUP___HYD</v>
          </cell>
          <cell r="C94" t="str">
            <v>HUD_VL</v>
          </cell>
          <cell r="D94">
            <v>32167.01</v>
          </cell>
          <cell r="E94">
            <v>26413.87</v>
          </cell>
          <cell r="F94">
            <v>34351.63</v>
          </cell>
          <cell r="G94">
            <v>18611.96</v>
          </cell>
          <cell r="H94">
            <v>17567.81</v>
          </cell>
          <cell r="I94">
            <v>25822.456</v>
          </cell>
          <cell r="J94">
            <v>28402.42</v>
          </cell>
          <cell r="K94">
            <v>19052.04</v>
          </cell>
          <cell r="L94">
            <v>21090.98</v>
          </cell>
          <cell r="M94">
            <v>22848.48</v>
          </cell>
          <cell r="N94">
            <v>4691.21</v>
          </cell>
          <cell r="O94">
            <v>8290.17</v>
          </cell>
          <cell r="P94">
            <v>8530.06</v>
          </cell>
          <cell r="Q94">
            <v>20980.76</v>
          </cell>
          <cell r="R94">
            <v>9736.96</v>
          </cell>
          <cell r="S94">
            <v>62674.992</v>
          </cell>
          <cell r="T94">
            <v>3625.89</v>
          </cell>
          <cell r="U94">
            <v>6057.62</v>
          </cell>
          <cell r="V94">
            <v>4681.16</v>
          </cell>
          <cell r="W94">
            <v>2334.1</v>
          </cell>
          <cell r="X94">
            <v>2262.09</v>
          </cell>
          <cell r="Y94">
            <v>22753.032</v>
          </cell>
          <cell r="Z94">
            <v>145577.64</v>
          </cell>
          <cell r="AA94">
            <v>125516.37</v>
          </cell>
          <cell r="AB94">
            <v>168623.82</v>
          </cell>
          <cell r="AC94">
            <v>198796.88</v>
          </cell>
          <cell r="AD94">
            <v>159628.6775</v>
          </cell>
          <cell r="AE94">
            <v>76446.92</v>
          </cell>
          <cell r="AF94">
            <v>60569.97</v>
          </cell>
          <cell r="AG94">
            <v>60139.5</v>
          </cell>
          <cell r="AH94">
            <v>38322.01</v>
          </cell>
          <cell r="AI94">
            <v>42110.3</v>
          </cell>
          <cell r="AJ94">
            <v>55517.74</v>
          </cell>
          <cell r="AK94">
            <v>177240.34</v>
          </cell>
          <cell r="AL94">
            <v>134555.6</v>
          </cell>
          <cell r="AM94">
            <v>149040.31</v>
          </cell>
          <cell r="AN94">
            <v>153612.083333333</v>
          </cell>
          <cell r="AO94">
            <v>43509.97</v>
          </cell>
          <cell r="AP94">
            <v>40762.19</v>
          </cell>
          <cell r="AQ94">
            <v>41158.95</v>
          </cell>
          <cell r="AR94">
            <v>39980.04</v>
          </cell>
          <cell r="AS94">
            <v>36185.18</v>
          </cell>
          <cell r="AT94">
            <v>40319.266</v>
          </cell>
          <cell r="AU94">
            <v>61310.54</v>
          </cell>
          <cell r="AV94">
            <v>93560.51</v>
          </cell>
          <cell r="AW94">
            <v>7950.62</v>
          </cell>
          <cell r="AX94">
            <v>9819.49</v>
          </cell>
          <cell r="AY94">
            <v>10336.91</v>
          </cell>
          <cell r="AZ94">
            <v>5122.22</v>
          </cell>
          <cell r="BA94">
            <v>2215.08</v>
          </cell>
        </row>
        <row r="94">
          <cell r="BC94">
            <v>42533.184</v>
          </cell>
          <cell r="BD94">
            <v>39259.18</v>
          </cell>
          <cell r="BE94">
            <v>87820.07</v>
          </cell>
        </row>
        <row r="95">
          <cell r="A95">
            <v>23642</v>
          </cell>
          <cell r="B95" t="str">
            <v>LOVETT___4</v>
          </cell>
          <cell r="C95" t="str">
            <v>HUD_VL</v>
          </cell>
          <cell r="D95">
            <v>32418.98</v>
          </cell>
          <cell r="E95">
            <v>25970.39</v>
          </cell>
          <cell r="F95">
            <v>33617.97</v>
          </cell>
          <cell r="G95">
            <v>18066.07</v>
          </cell>
          <cell r="H95">
            <v>17203.72</v>
          </cell>
          <cell r="I95">
            <v>25455.426</v>
          </cell>
          <cell r="J95">
            <v>27827.5</v>
          </cell>
          <cell r="K95">
            <v>17933.95</v>
          </cell>
          <cell r="L95">
            <v>20066.79</v>
          </cell>
          <cell r="M95">
            <v>21942.7466666667</v>
          </cell>
          <cell r="N95">
            <v>4544.05</v>
          </cell>
          <cell r="O95">
            <v>8090.35</v>
          </cell>
          <cell r="P95">
            <v>8364.8</v>
          </cell>
          <cell r="Q95">
            <v>20449.91</v>
          </cell>
          <cell r="R95">
            <v>9596.32</v>
          </cell>
          <cell r="S95">
            <v>61254.516</v>
          </cell>
          <cell r="T95">
            <v>3516.23</v>
          </cell>
          <cell r="U95">
            <v>5868.34</v>
          </cell>
          <cell r="V95">
            <v>4553.63</v>
          </cell>
          <cell r="W95">
            <v>2276.21</v>
          </cell>
          <cell r="X95">
            <v>2193.62</v>
          </cell>
          <cell r="Y95">
            <v>22089.636</v>
          </cell>
          <cell r="Z95">
            <v>146597.94</v>
          </cell>
          <cell r="AA95">
            <v>127578.27</v>
          </cell>
          <cell r="AB95">
            <v>172829.72</v>
          </cell>
          <cell r="AC95">
            <v>202545.79</v>
          </cell>
          <cell r="AD95">
            <v>162387.93</v>
          </cell>
          <cell r="AE95">
            <v>77642.79</v>
          </cell>
          <cell r="AF95">
            <v>62194.39</v>
          </cell>
          <cell r="AG95">
            <v>61690.57</v>
          </cell>
          <cell r="AH95">
            <v>39193.21</v>
          </cell>
          <cell r="AI95">
            <v>41089.72</v>
          </cell>
          <cell r="AJ95">
            <v>56362.136</v>
          </cell>
          <cell r="AK95">
            <v>179298.31</v>
          </cell>
          <cell r="AL95">
            <v>138025.68</v>
          </cell>
          <cell r="AM95">
            <v>152487.01</v>
          </cell>
          <cell r="AN95">
            <v>156603.666666667</v>
          </cell>
          <cell r="AO95">
            <v>44124.06</v>
          </cell>
          <cell r="AP95">
            <v>41911.13</v>
          </cell>
          <cell r="AQ95">
            <v>41986.99</v>
          </cell>
          <cell r="AR95">
            <v>41643.83</v>
          </cell>
          <cell r="AS95">
            <v>37914.11</v>
          </cell>
          <cell r="AT95">
            <v>41516.024</v>
          </cell>
          <cell r="AU95">
            <v>64608.73</v>
          </cell>
          <cell r="AV95">
            <v>97202.61</v>
          </cell>
          <cell r="AW95">
            <v>8309.86</v>
          </cell>
          <cell r="AX95">
            <v>10335.01</v>
          </cell>
          <cell r="AY95">
            <v>10827.49</v>
          </cell>
          <cell r="AZ95">
            <v>5449.37</v>
          </cell>
          <cell r="BA95">
            <v>2371.82</v>
          </cell>
        </row>
        <row r="95">
          <cell r="BC95">
            <v>44752.26</v>
          </cell>
          <cell r="BD95">
            <v>40864.96</v>
          </cell>
          <cell r="BE95">
            <v>102792.7</v>
          </cell>
        </row>
        <row r="96">
          <cell r="A96">
            <v>23644</v>
          </cell>
          <cell r="B96" t="str">
            <v>HQ_GEN_CEDARS</v>
          </cell>
          <cell r="C96" t="str">
            <v>NORTH</v>
          </cell>
          <cell r="D96">
            <v>678.65</v>
          </cell>
          <cell r="E96">
            <v>-43.56</v>
          </cell>
          <cell r="F96">
            <v>1609.05</v>
          </cell>
          <cell r="G96">
            <v>-31.2</v>
          </cell>
          <cell r="H96">
            <v>-28.1</v>
          </cell>
          <cell r="I96">
            <v>436.968</v>
          </cell>
          <cell r="J96">
            <v>-459.09</v>
          </cell>
          <cell r="K96">
            <v>-554.28</v>
          </cell>
          <cell r="L96">
            <v>-420.77</v>
          </cell>
          <cell r="M96">
            <v>-478.046666666667</v>
          </cell>
          <cell r="N96">
            <v>22.9</v>
          </cell>
          <cell r="O96">
            <v>-8.08</v>
          </cell>
          <cell r="P96">
            <v>191.73</v>
          </cell>
          <cell r="Q96">
            <v>23.75</v>
          </cell>
          <cell r="R96">
            <v>6.24</v>
          </cell>
          <cell r="S96">
            <v>283.848</v>
          </cell>
          <cell r="T96">
            <v>-60.92</v>
          </cell>
          <cell r="U96">
            <v>-91.46</v>
          </cell>
          <cell r="V96">
            <v>-73.84</v>
          </cell>
          <cell r="W96">
            <v>-35.56</v>
          </cell>
          <cell r="X96">
            <v>-17.72</v>
          </cell>
          <cell r="Y96">
            <v>-335.4</v>
          </cell>
          <cell r="Z96">
            <v>-2765.52</v>
          </cell>
          <cell r="AA96">
            <v>-2820.83</v>
          </cell>
          <cell r="AB96">
            <v>-2820.83</v>
          </cell>
          <cell r="AC96">
            <v>-2820.83</v>
          </cell>
          <cell r="AD96">
            <v>-2807.0025</v>
          </cell>
          <cell r="AE96">
            <v>2095.87</v>
          </cell>
          <cell r="AF96">
            <v>1159.61</v>
          </cell>
          <cell r="AG96">
            <v>242.9</v>
          </cell>
          <cell r="AH96">
            <v>111.16</v>
          </cell>
          <cell r="AI96">
            <v>63.07</v>
          </cell>
          <cell r="AJ96">
            <v>734.522</v>
          </cell>
          <cell r="AK96">
            <v>-1674.93</v>
          </cell>
          <cell r="AL96">
            <v>-1725</v>
          </cell>
          <cell r="AM96">
            <v>-1638.75</v>
          </cell>
          <cell r="AN96">
            <v>-1679.56</v>
          </cell>
          <cell r="AO96">
            <v>-317.21</v>
          </cell>
          <cell r="AP96">
            <v>-488.63</v>
          </cell>
          <cell r="AQ96">
            <v>-709.38</v>
          </cell>
          <cell r="AR96">
            <v>-1104</v>
          </cell>
          <cell r="AS96">
            <v>-749.48</v>
          </cell>
          <cell r="AT96">
            <v>-673.74</v>
          </cell>
          <cell r="AU96">
            <v>-2544.33</v>
          </cell>
          <cell r="AV96">
            <v>-3858.02</v>
          </cell>
          <cell r="AW96">
            <v>-340.2</v>
          </cell>
          <cell r="AX96">
            <v>-367.45</v>
          </cell>
          <cell r="AY96">
            <v>-194.26</v>
          </cell>
          <cell r="AZ96">
            <v>-186.02</v>
          </cell>
          <cell r="BA96">
            <v>-153.37</v>
          </cell>
        </row>
        <row r="96">
          <cell r="BC96">
            <v>-1489.56</v>
          </cell>
          <cell r="BD96">
            <v>-700.83</v>
          </cell>
          <cell r="BE96">
            <v>-3573.06</v>
          </cell>
        </row>
        <row r="97">
          <cell r="A97">
            <v>23645</v>
          </cell>
          <cell r="B97" t="str">
            <v>NEG_CAPITAL___MECHNVIL</v>
          </cell>
          <cell r="C97" t="str">
            <v>CAPITL</v>
          </cell>
          <cell r="D97">
            <v>18654.98</v>
          </cell>
          <cell r="E97">
            <v>28762.13</v>
          </cell>
          <cell r="F97">
            <v>34977.54</v>
          </cell>
          <cell r="G97">
            <v>21576.42</v>
          </cell>
          <cell r="H97">
            <v>18821.82</v>
          </cell>
          <cell r="I97">
            <v>24558.578</v>
          </cell>
          <cell r="J97">
            <v>37073</v>
          </cell>
          <cell r="K97">
            <v>26823.24</v>
          </cell>
          <cell r="L97">
            <v>27619.37</v>
          </cell>
          <cell r="M97">
            <v>30505.2033333333</v>
          </cell>
          <cell r="N97">
            <v>5511.37</v>
          </cell>
          <cell r="O97">
            <v>9571.51</v>
          </cell>
          <cell r="P97">
            <v>9018.38</v>
          </cell>
          <cell r="Q97">
            <v>24201.84</v>
          </cell>
          <cell r="R97">
            <v>8585.54</v>
          </cell>
          <cell r="S97">
            <v>68266.368</v>
          </cell>
          <cell r="T97">
            <v>4439.12</v>
          </cell>
          <cell r="U97">
            <v>7336.08</v>
          </cell>
          <cell r="V97">
            <v>5984.37</v>
          </cell>
          <cell r="W97">
            <v>2854.97</v>
          </cell>
          <cell r="X97">
            <v>2816.43</v>
          </cell>
          <cell r="Y97">
            <v>28117.164</v>
          </cell>
          <cell r="Z97">
            <v>181168.03</v>
          </cell>
          <cell r="AA97">
            <v>157150.89</v>
          </cell>
          <cell r="AB97">
            <v>213331.38</v>
          </cell>
          <cell r="AC97">
            <v>252109.38</v>
          </cell>
          <cell r="AD97">
            <v>200939.92</v>
          </cell>
          <cell r="AE97">
            <v>40899.41</v>
          </cell>
          <cell r="AF97">
            <v>21518.59</v>
          </cell>
          <cell r="AG97">
            <v>19810.2</v>
          </cell>
          <cell r="AH97">
            <v>17809.34</v>
          </cell>
          <cell r="AI97">
            <v>49978.75</v>
          </cell>
          <cell r="AJ97">
            <v>30003.258</v>
          </cell>
          <cell r="AK97">
            <v>193631.2</v>
          </cell>
          <cell r="AL97">
            <v>148540.75</v>
          </cell>
          <cell r="AM97">
            <v>161064.17</v>
          </cell>
          <cell r="AN97">
            <v>167745.373333333</v>
          </cell>
          <cell r="AO97">
            <v>47968.88</v>
          </cell>
          <cell r="AP97">
            <v>45947.69</v>
          </cell>
          <cell r="AQ97">
            <v>45423.54</v>
          </cell>
          <cell r="AR97">
            <v>45906.96</v>
          </cell>
          <cell r="AS97">
            <v>42027.38</v>
          </cell>
          <cell r="AT97">
            <v>45454.89</v>
          </cell>
          <cell r="AU97">
            <v>63688.98</v>
          </cell>
          <cell r="AV97">
            <v>118642.62</v>
          </cell>
          <cell r="AW97">
            <v>9684.31</v>
          </cell>
          <cell r="AX97">
            <v>11935.44</v>
          </cell>
          <cell r="AY97">
            <v>10585.67</v>
          </cell>
          <cell r="AZ97">
            <v>3886.95</v>
          </cell>
          <cell r="BA97">
            <v>1616.31</v>
          </cell>
        </row>
        <row r="97">
          <cell r="BC97">
            <v>45250.416</v>
          </cell>
          <cell r="BD97">
            <v>31500.32</v>
          </cell>
          <cell r="BE97">
            <v>62725.2</v>
          </cell>
        </row>
        <row r="98">
          <cell r="A98">
            <v>23646</v>
          </cell>
          <cell r="B98" t="str">
            <v>RANKINE____</v>
          </cell>
          <cell r="C98" t="str">
            <v>WEST</v>
          </cell>
          <cell r="D98">
            <v>3853.78</v>
          </cell>
          <cell r="E98">
            <v>2818.19</v>
          </cell>
          <cell r="F98">
            <v>9938.16</v>
          </cell>
          <cell r="G98">
            <v>2101.46</v>
          </cell>
          <cell r="H98">
            <v>1868.55</v>
          </cell>
          <cell r="I98">
            <v>4116.028</v>
          </cell>
          <cell r="J98">
            <v>808.17</v>
          </cell>
          <cell r="K98">
            <v>-1703.27</v>
          </cell>
          <cell r="L98">
            <v>-4052.02</v>
          </cell>
          <cell r="M98">
            <v>-1649.04</v>
          </cell>
          <cell r="N98">
            <v>1376.08</v>
          </cell>
          <cell r="O98">
            <v>982</v>
          </cell>
          <cell r="P98">
            <v>2512.84</v>
          </cell>
          <cell r="Q98">
            <v>2579.58</v>
          </cell>
          <cell r="R98">
            <v>855.27</v>
          </cell>
          <cell r="S98">
            <v>9966.924</v>
          </cell>
          <cell r="T98">
            <v>45.79</v>
          </cell>
          <cell r="U98">
            <v>427.51</v>
          </cell>
          <cell r="V98">
            <v>342.66</v>
          </cell>
          <cell r="W98">
            <v>152.44</v>
          </cell>
          <cell r="X98">
            <v>220.64</v>
          </cell>
          <cell r="Y98">
            <v>1426.848</v>
          </cell>
          <cell r="Z98">
            <v>22652.31</v>
          </cell>
          <cell r="AA98">
            <v>17721.31</v>
          </cell>
          <cell r="AB98">
            <v>21688.42</v>
          </cell>
          <cell r="AC98">
            <v>29234.77</v>
          </cell>
          <cell r="AD98">
            <v>22824.2025</v>
          </cell>
          <cell r="AE98">
            <v>13969.23</v>
          </cell>
          <cell r="AF98">
            <v>5786.93</v>
          </cell>
          <cell r="AG98">
            <v>4997.5</v>
          </cell>
          <cell r="AH98">
            <v>4467.3</v>
          </cell>
          <cell r="AI98">
            <v>4621.79</v>
          </cell>
          <cell r="AJ98">
            <v>6768.55</v>
          </cell>
          <cell r="AK98">
            <v>35877.12</v>
          </cell>
          <cell r="AL98">
            <v>12121.44</v>
          </cell>
          <cell r="AM98">
            <v>23414.15</v>
          </cell>
          <cell r="AN98">
            <v>23804.2366666667</v>
          </cell>
          <cell r="AO98">
            <v>6490.59</v>
          </cell>
          <cell r="AP98">
            <v>5651.03</v>
          </cell>
          <cell r="AQ98">
            <v>5499.92</v>
          </cell>
          <cell r="AR98">
            <v>5820.78</v>
          </cell>
          <cell r="AS98">
            <v>5785.31</v>
          </cell>
          <cell r="AT98">
            <v>5849.526</v>
          </cell>
          <cell r="AU98">
            <v>23320.8</v>
          </cell>
          <cell r="AV98">
            <v>12013.02</v>
          </cell>
          <cell r="AW98">
            <v>2597.57</v>
          </cell>
          <cell r="AX98">
            <v>2803.53</v>
          </cell>
          <cell r="AY98">
            <v>1058.8</v>
          </cell>
          <cell r="AZ98">
            <v>450.7</v>
          </cell>
          <cell r="BA98">
            <v>-31.97</v>
          </cell>
        </row>
        <row r="98">
          <cell r="BC98">
            <v>8254.356</v>
          </cell>
          <cell r="BD98">
            <v>11536.1</v>
          </cell>
          <cell r="BE98">
            <v>373748.29</v>
          </cell>
        </row>
        <row r="99">
          <cell r="A99">
            <v>23647</v>
          </cell>
          <cell r="B99" t="str">
            <v>HEMPSTEAD____</v>
          </cell>
          <cell r="C99" t="str">
            <v>LONGIL</v>
          </cell>
          <cell r="D99">
            <v>31752.69</v>
          </cell>
          <cell r="E99">
            <v>28593.46</v>
          </cell>
          <cell r="F99">
            <v>33635.65</v>
          </cell>
          <cell r="G99">
            <v>20535.03</v>
          </cell>
          <cell r="H99">
            <v>17834.8</v>
          </cell>
          <cell r="I99">
            <v>26470.326</v>
          </cell>
          <cell r="J99">
            <v>35628.16</v>
          </cell>
          <cell r="K99">
            <v>27972.01</v>
          </cell>
          <cell r="L99">
            <v>29837.18</v>
          </cell>
          <cell r="M99">
            <v>31145.7833333333</v>
          </cell>
          <cell r="N99">
            <v>4711.49</v>
          </cell>
          <cell r="O99">
            <v>8479.71</v>
          </cell>
          <cell r="P99">
            <v>9020.88</v>
          </cell>
          <cell r="Q99">
            <v>21449.95</v>
          </cell>
          <cell r="R99">
            <v>10171.07</v>
          </cell>
          <cell r="S99">
            <v>64599.72</v>
          </cell>
          <cell r="T99">
            <v>4661.33</v>
          </cell>
          <cell r="U99">
            <v>7311.25</v>
          </cell>
          <cell r="V99">
            <v>5735.86</v>
          </cell>
          <cell r="W99">
            <v>2716.29</v>
          </cell>
          <cell r="X99">
            <v>2659.13</v>
          </cell>
          <cell r="Y99">
            <v>27700.632</v>
          </cell>
          <cell r="Z99">
            <v>154613.9</v>
          </cell>
          <cell r="AA99">
            <v>134334.38</v>
          </cell>
          <cell r="AB99">
            <v>182735.29</v>
          </cell>
          <cell r="AC99">
            <v>211348.83</v>
          </cell>
          <cell r="AD99">
            <v>170758.1</v>
          </cell>
          <cell r="AE99">
            <v>74906.9</v>
          </cell>
          <cell r="AF99">
            <v>63235.93</v>
          </cell>
          <cell r="AG99">
            <v>61531.52</v>
          </cell>
          <cell r="AH99">
            <v>36005.09</v>
          </cell>
          <cell r="AI99">
            <v>53661.8</v>
          </cell>
          <cell r="AJ99">
            <v>57868.248</v>
          </cell>
          <cell r="AK99">
            <v>194971.27</v>
          </cell>
          <cell r="AL99">
            <v>145924.62</v>
          </cell>
          <cell r="AM99">
            <v>162348.71</v>
          </cell>
          <cell r="AN99">
            <v>167748.2</v>
          </cell>
          <cell r="AO99">
            <v>46838.73</v>
          </cell>
          <cell r="AP99">
            <v>44342.06</v>
          </cell>
          <cell r="AQ99">
            <v>44284.49</v>
          </cell>
          <cell r="AR99">
            <v>44321.46</v>
          </cell>
          <cell r="AS99">
            <v>40480.88</v>
          </cell>
          <cell r="AT99">
            <v>44053.524</v>
          </cell>
          <cell r="AU99">
            <v>70901.21</v>
          </cell>
          <cell r="AV99">
            <v>103753.43</v>
          </cell>
          <cell r="AW99">
            <v>8938.85</v>
          </cell>
          <cell r="AX99">
            <v>10927.9</v>
          </cell>
          <cell r="AY99">
            <v>11319.03</v>
          </cell>
          <cell r="AZ99">
            <v>5797.43</v>
          </cell>
          <cell r="BA99">
            <v>2572</v>
          </cell>
        </row>
        <row r="99">
          <cell r="BC99">
            <v>47466.252</v>
          </cell>
          <cell r="BD99">
            <v>44643.91</v>
          </cell>
          <cell r="BE99">
            <v>101393.18</v>
          </cell>
        </row>
        <row r="100">
          <cell r="A100">
            <v>23650</v>
          </cell>
          <cell r="B100" t="str">
            <v>NORTHPORT___4</v>
          </cell>
          <cell r="C100" t="str">
            <v>LONGIL</v>
          </cell>
          <cell r="D100">
            <v>31952.22</v>
          </cell>
          <cell r="E100">
            <v>28794.34</v>
          </cell>
          <cell r="F100">
            <v>33855.5</v>
          </cell>
          <cell r="G100">
            <v>20696.56</v>
          </cell>
          <cell r="H100">
            <v>17975.09</v>
          </cell>
          <cell r="I100">
            <v>26654.742</v>
          </cell>
          <cell r="J100">
            <v>35890.85</v>
          </cell>
          <cell r="K100">
            <v>28172.51</v>
          </cell>
          <cell r="L100">
            <v>30050.18</v>
          </cell>
          <cell r="M100">
            <v>31371.18</v>
          </cell>
          <cell r="N100">
            <v>4748.24</v>
          </cell>
          <cell r="O100">
            <v>8550.22</v>
          </cell>
          <cell r="P100">
            <v>9091.14</v>
          </cell>
          <cell r="Q100">
            <v>21613.64</v>
          </cell>
          <cell r="R100">
            <v>10245.97</v>
          </cell>
          <cell r="S100">
            <v>65099.052</v>
          </cell>
          <cell r="T100">
            <v>4695.02</v>
          </cell>
          <cell r="U100">
            <v>7331.42</v>
          </cell>
          <cell r="V100">
            <v>5778.44</v>
          </cell>
          <cell r="W100">
            <v>2736.48</v>
          </cell>
          <cell r="X100">
            <v>2678.88</v>
          </cell>
          <cell r="Y100">
            <v>27864.288</v>
          </cell>
          <cell r="Z100">
            <v>155776.52</v>
          </cell>
          <cell r="AA100">
            <v>135357.5</v>
          </cell>
          <cell r="AB100">
            <v>184177.83</v>
          </cell>
          <cell r="AC100">
            <v>212841.08</v>
          </cell>
          <cell r="AD100">
            <v>172038.2325</v>
          </cell>
          <cell r="AE100">
            <v>75550.92</v>
          </cell>
          <cell r="AF100">
            <v>63764.2</v>
          </cell>
          <cell r="AG100">
            <v>62065.42</v>
          </cell>
          <cell r="AH100">
            <v>36330.17</v>
          </cell>
          <cell r="AI100">
            <v>54143.47</v>
          </cell>
          <cell r="AJ100">
            <v>58370.836</v>
          </cell>
          <cell r="AK100">
            <v>196473.21</v>
          </cell>
          <cell r="AL100">
            <v>147035.32</v>
          </cell>
          <cell r="AM100">
            <v>163574.75</v>
          </cell>
          <cell r="AN100">
            <v>169027.76</v>
          </cell>
          <cell r="AO100">
            <v>47173.53</v>
          </cell>
          <cell r="AP100">
            <v>44664.28</v>
          </cell>
          <cell r="AQ100">
            <v>44601.63</v>
          </cell>
          <cell r="AR100">
            <v>44638.14</v>
          </cell>
          <cell r="AS100">
            <v>40771.68</v>
          </cell>
          <cell r="AT100">
            <v>44369.852</v>
          </cell>
          <cell r="AU100">
            <v>71404.29</v>
          </cell>
          <cell r="AV100">
            <v>104492.56</v>
          </cell>
          <cell r="AW100">
            <v>9002.74</v>
          </cell>
          <cell r="AX100">
            <v>11006.38</v>
          </cell>
          <cell r="AY100">
            <v>11400.72</v>
          </cell>
          <cell r="AZ100">
            <v>5839.33</v>
          </cell>
          <cell r="BA100">
            <v>2590.08</v>
          </cell>
        </row>
        <row r="100">
          <cell r="BC100">
            <v>47807.1</v>
          </cell>
          <cell r="BD100">
            <v>44963.2</v>
          </cell>
          <cell r="BE100">
            <v>102125.18</v>
          </cell>
        </row>
        <row r="101">
          <cell r="A101">
            <v>23651</v>
          </cell>
          <cell r="B101" t="str">
            <v>HQ_GEN_CHAT DC</v>
          </cell>
          <cell r="C101" t="str">
            <v>HQ</v>
          </cell>
          <cell r="D101">
            <v>443.45</v>
          </cell>
          <cell r="E101">
            <v>-5.18</v>
          </cell>
          <cell r="F101">
            <v>1123.08</v>
          </cell>
          <cell r="G101">
            <v>2</v>
          </cell>
          <cell r="H101">
            <v>1.18</v>
          </cell>
          <cell r="I101">
            <v>312.906</v>
          </cell>
          <cell r="J101">
            <v>-319.44</v>
          </cell>
          <cell r="K101">
            <v>-369.94</v>
          </cell>
          <cell r="L101">
            <v>-286.9</v>
          </cell>
          <cell r="M101">
            <v>-325.426666666667</v>
          </cell>
          <cell r="N101">
            <v>28.18</v>
          </cell>
          <cell r="O101">
            <v>4.52</v>
          </cell>
          <cell r="P101">
            <v>187.05</v>
          </cell>
          <cell r="Q101">
            <v>44.23</v>
          </cell>
          <cell r="R101">
            <v>12.63</v>
          </cell>
          <cell r="S101">
            <v>331.932</v>
          </cell>
          <cell r="T101">
            <v>-44.83</v>
          </cell>
          <cell r="U101">
            <v>-65.91</v>
          </cell>
          <cell r="V101">
            <v>-51.23</v>
          </cell>
          <cell r="W101">
            <v>-25.18</v>
          </cell>
          <cell r="X101">
            <v>-36</v>
          </cell>
          <cell r="Y101">
            <v>-280.725</v>
          </cell>
          <cell r="Z101">
            <v>-927.85</v>
          </cell>
          <cell r="AA101">
            <v>-1083.25</v>
          </cell>
          <cell r="AB101">
            <v>-1324.49</v>
          </cell>
          <cell r="AC101">
            <v>-1253.77</v>
          </cell>
          <cell r="AD101">
            <v>-1147.34</v>
          </cell>
          <cell r="AE101">
            <v>1387.22</v>
          </cell>
          <cell r="AF101">
            <v>857.52</v>
          </cell>
          <cell r="AG101">
            <v>127.07</v>
          </cell>
          <cell r="AH101">
            <v>59.94</v>
          </cell>
          <cell r="AI101">
            <v>32.7</v>
          </cell>
          <cell r="AJ101">
            <v>492.89</v>
          </cell>
          <cell r="AK101">
            <v>-1115.43</v>
          </cell>
          <cell r="AL101">
            <v>-1098.04</v>
          </cell>
          <cell r="AM101">
            <v>-675.11</v>
          </cell>
        </row>
        <row r="101">
          <cell r="AO101">
            <v>-118.58</v>
          </cell>
          <cell r="AP101">
            <v>-441.6</v>
          </cell>
          <cell r="AQ101">
            <v>-883.2</v>
          </cell>
          <cell r="AR101">
            <v>-1104</v>
          </cell>
          <cell r="AS101">
            <v>-1489</v>
          </cell>
          <cell r="AT101">
            <v>-807.276</v>
          </cell>
          <cell r="AU101">
            <v>-2900</v>
          </cell>
          <cell r="AV101">
            <v>-3405.85</v>
          </cell>
          <cell r="AW101">
            <v>-372.6</v>
          </cell>
          <cell r="AX101">
            <v>-288</v>
          </cell>
          <cell r="AY101">
            <v>-186</v>
          </cell>
          <cell r="AZ101">
            <v>-190</v>
          </cell>
          <cell r="BA101">
            <v>-183.16</v>
          </cell>
        </row>
        <row r="101">
          <cell r="BC101">
            <v>-1463.712</v>
          </cell>
          <cell r="BD101">
            <v>-2458.29</v>
          </cell>
          <cell r="BE101">
            <v>-3498.64</v>
          </cell>
        </row>
        <row r="102">
          <cell r="A102">
            <v>23652</v>
          </cell>
          <cell r="B102" t="str">
            <v>ROCHESTER_9_IC</v>
          </cell>
          <cell r="C102" t="str">
            <v>GENESE</v>
          </cell>
          <cell r="D102">
            <v>2765.19</v>
          </cell>
          <cell r="E102">
            <v>2102.21</v>
          </cell>
          <cell r="F102">
            <v>5889.9</v>
          </cell>
          <cell r="G102">
            <v>1519.05</v>
          </cell>
          <cell r="H102">
            <v>1376.31</v>
          </cell>
          <cell r="I102">
            <v>2730.532</v>
          </cell>
          <cell r="J102">
            <v>1093.56</v>
          </cell>
          <cell r="K102">
            <v>-368.43</v>
          </cell>
          <cell r="L102">
            <v>-1629.01</v>
          </cell>
          <cell r="M102">
            <v>-301.293333333333</v>
          </cell>
          <cell r="N102">
            <v>844.76</v>
          </cell>
          <cell r="O102">
            <v>689.75</v>
          </cell>
          <cell r="P102">
            <v>1645.18</v>
          </cell>
          <cell r="Q102">
            <v>1851.59</v>
          </cell>
          <cell r="R102">
            <v>617.19</v>
          </cell>
          <cell r="S102">
            <v>6778.164</v>
          </cell>
          <cell r="T102">
            <v>-147.77</v>
          </cell>
          <cell r="U102">
            <v>81.77</v>
          </cell>
          <cell r="V102">
            <v>273.33</v>
          </cell>
          <cell r="W102">
            <v>65.69</v>
          </cell>
          <cell r="X102">
            <v>145.01</v>
          </cell>
          <cell r="Y102">
            <v>501.636</v>
          </cell>
          <cell r="Z102">
            <v>15313.07</v>
          </cell>
          <cell r="AA102">
            <v>11856.53</v>
          </cell>
          <cell r="AB102">
            <v>16210.26</v>
          </cell>
          <cell r="AC102">
            <v>21666.84</v>
          </cell>
          <cell r="AD102">
            <v>16261.675</v>
          </cell>
          <cell r="AE102">
            <v>2235.91</v>
          </cell>
          <cell r="AF102">
            <v>3376.1</v>
          </cell>
          <cell r="AG102">
            <v>2649.7</v>
          </cell>
          <cell r="AH102">
            <v>2787.02</v>
          </cell>
          <cell r="AI102">
            <v>3419.14</v>
          </cell>
          <cell r="AJ102">
            <v>2893.574</v>
          </cell>
          <cell r="AK102">
            <v>8626.51</v>
          </cell>
          <cell r="AL102">
            <v>8196.35</v>
          </cell>
          <cell r="AM102">
            <v>14675.79</v>
          </cell>
          <cell r="AN102">
            <v>10499.55</v>
          </cell>
          <cell r="AO102">
            <v>3849.07</v>
          </cell>
          <cell r="AP102">
            <v>3610.56</v>
          </cell>
          <cell r="AQ102">
            <v>3397.02</v>
          </cell>
          <cell r="AR102">
            <v>3418.79</v>
          </cell>
          <cell r="AS102">
            <v>2995.36</v>
          </cell>
          <cell r="AT102">
            <v>3454.16</v>
          </cell>
          <cell r="AU102">
            <v>4528.44</v>
          </cell>
          <cell r="AV102">
            <v>8881.52</v>
          </cell>
          <cell r="AW102">
            <v>710.5</v>
          </cell>
          <cell r="AX102">
            <v>757.46</v>
          </cell>
          <cell r="AY102">
            <v>768.42</v>
          </cell>
          <cell r="AZ102">
            <v>274.49</v>
          </cell>
          <cell r="BA102">
            <v>-151.46</v>
          </cell>
        </row>
        <row r="102">
          <cell r="BC102">
            <v>2831.292</v>
          </cell>
          <cell r="BD102">
            <v>2133.51</v>
          </cell>
          <cell r="BE102">
            <v>3727.33</v>
          </cell>
        </row>
        <row r="103">
          <cell r="A103">
            <v>23653</v>
          </cell>
          <cell r="B103" t="str">
            <v>PEEKSKILL____</v>
          </cell>
          <cell r="C103" t="str">
            <v>MILLWD</v>
          </cell>
          <cell r="D103">
            <v>34494.32</v>
          </cell>
          <cell r="E103">
            <v>26397.12</v>
          </cell>
          <cell r="F103">
            <v>34151.82</v>
          </cell>
          <cell r="G103">
            <v>18238.14</v>
          </cell>
          <cell r="H103">
            <v>17481.71</v>
          </cell>
          <cell r="I103">
            <v>26152.622</v>
          </cell>
          <cell r="J103">
            <v>34625.77</v>
          </cell>
          <cell r="K103">
            <v>27641.35</v>
          </cell>
          <cell r="L103">
            <v>29478.01</v>
          </cell>
          <cell r="M103">
            <v>30581.71</v>
          </cell>
          <cell r="N103">
            <v>4608.16</v>
          </cell>
          <cell r="O103">
            <v>8209.05</v>
          </cell>
          <cell r="P103">
            <v>8666.16</v>
          </cell>
          <cell r="Q103">
            <v>20741.63</v>
          </cell>
          <cell r="R103">
            <v>9819.2</v>
          </cell>
          <cell r="S103">
            <v>62453.04</v>
          </cell>
          <cell r="T103">
            <v>4601.28</v>
          </cell>
          <cell r="U103">
            <v>7107.59</v>
          </cell>
          <cell r="V103">
            <v>5563.8</v>
          </cell>
          <cell r="W103">
            <v>2641.38</v>
          </cell>
          <cell r="X103">
            <v>2548.59</v>
          </cell>
          <cell r="Y103">
            <v>26955.168</v>
          </cell>
          <cell r="Z103">
            <v>149340.78</v>
          </cell>
          <cell r="AA103">
            <v>130116.4</v>
          </cell>
          <cell r="AB103">
            <v>176105.53</v>
          </cell>
          <cell r="AC103">
            <v>206656.42</v>
          </cell>
          <cell r="AD103">
            <v>165554.7825</v>
          </cell>
          <cell r="AE103">
            <v>81028</v>
          </cell>
          <cell r="AF103">
            <v>68053.7</v>
          </cell>
          <cell r="AG103">
            <v>67709.45</v>
          </cell>
          <cell r="AH103">
            <v>42738.2</v>
          </cell>
          <cell r="AI103">
            <v>43260.91</v>
          </cell>
          <cell r="AJ103">
            <v>60558.052</v>
          </cell>
          <cell r="AK103">
            <v>186506.09</v>
          </cell>
          <cell r="AL103">
            <v>139667.78</v>
          </cell>
          <cell r="AM103">
            <v>156054.33</v>
          </cell>
          <cell r="AN103">
            <v>160742.733333333</v>
          </cell>
          <cell r="AO103">
            <v>45355.69</v>
          </cell>
          <cell r="AP103">
            <v>43074.24</v>
          </cell>
          <cell r="AQ103">
            <v>43403.35</v>
          </cell>
          <cell r="AR103">
            <v>43409.04</v>
          </cell>
          <cell r="AS103">
            <v>39531.06</v>
          </cell>
          <cell r="AT103">
            <v>42954.676</v>
          </cell>
          <cell r="AU103">
            <v>67336.79</v>
          </cell>
          <cell r="AV103">
            <v>101019.73</v>
          </cell>
          <cell r="AW103">
            <v>8648.68</v>
          </cell>
          <cell r="AX103">
            <v>10754.6</v>
          </cell>
          <cell r="AY103">
            <v>11343.58</v>
          </cell>
          <cell r="AZ103">
            <v>5768.15</v>
          </cell>
          <cell r="BA103">
            <v>2446.5</v>
          </cell>
        </row>
        <row r="103">
          <cell r="BC103">
            <v>46753.812</v>
          </cell>
          <cell r="BD103">
            <v>43112.74</v>
          </cell>
          <cell r="BE103">
            <v>99044.03</v>
          </cell>
        </row>
        <row r="104">
          <cell r="A104">
            <v>23654</v>
          </cell>
          <cell r="B104" t="str">
            <v>ASHOKAN____</v>
          </cell>
          <cell r="C104" t="str">
            <v>HUD_VL</v>
          </cell>
          <cell r="D104">
            <v>22338.71</v>
          </cell>
          <cell r="E104">
            <v>26127.12</v>
          </cell>
          <cell r="F104">
            <v>31853.61</v>
          </cell>
          <cell r="G104">
            <v>19281.23</v>
          </cell>
          <cell r="H104">
            <v>17111.12</v>
          </cell>
          <cell r="I104">
            <v>23342.358</v>
          </cell>
          <cell r="J104">
            <v>32372.29</v>
          </cell>
          <cell r="K104">
            <v>23841.87</v>
          </cell>
          <cell r="L104">
            <v>25167.39</v>
          </cell>
          <cell r="M104">
            <v>27127.1833333333</v>
          </cell>
          <cell r="N104">
            <v>4805.59</v>
          </cell>
          <cell r="O104">
            <v>8456.19</v>
          </cell>
          <cell r="P104">
            <v>8237.82</v>
          </cell>
          <cell r="Q104">
            <v>21381.76</v>
          </cell>
          <cell r="R104">
            <v>8452.05</v>
          </cell>
          <cell r="S104">
            <v>61600.092</v>
          </cell>
          <cell r="T104">
            <v>4048.33</v>
          </cell>
          <cell r="U104">
            <v>6587.28</v>
          </cell>
          <cell r="V104">
            <v>5288.14</v>
          </cell>
          <cell r="W104">
            <v>2535.06</v>
          </cell>
          <cell r="X104">
            <v>2478.99</v>
          </cell>
          <cell r="Y104">
            <v>25125.36</v>
          </cell>
          <cell r="Z104">
            <v>154611.79</v>
          </cell>
          <cell r="AA104">
            <v>133140.61</v>
          </cell>
          <cell r="AB104">
            <v>179603.18</v>
          </cell>
          <cell r="AC104">
            <v>212052.69</v>
          </cell>
          <cell r="AD104">
            <v>169852.0675</v>
          </cell>
          <cell r="AE104">
            <v>50391.68</v>
          </cell>
          <cell r="AF104">
            <v>34640.94</v>
          </cell>
          <cell r="AG104">
            <v>33490.09</v>
          </cell>
          <cell r="AH104">
            <v>23737.22</v>
          </cell>
          <cell r="AI104">
            <v>44947.31</v>
          </cell>
          <cell r="AJ104">
            <v>37441.448</v>
          </cell>
          <cell r="AK104">
            <v>174621.42</v>
          </cell>
          <cell r="AL104">
            <v>140003.68</v>
          </cell>
          <cell r="AM104">
            <v>145020.29</v>
          </cell>
          <cell r="AN104">
            <v>153215.13</v>
          </cell>
          <cell r="AO104">
            <v>43958.42</v>
          </cell>
          <cell r="AP104">
            <v>41457.55</v>
          </cell>
          <cell r="AQ104">
            <v>40865.43</v>
          </cell>
          <cell r="AR104">
            <v>41376.69</v>
          </cell>
          <cell r="AS104">
            <v>37486.74</v>
          </cell>
          <cell r="AT104">
            <v>41028.966</v>
          </cell>
          <cell r="AU104">
            <v>59524.18</v>
          </cell>
          <cell r="AV104">
            <v>102371.06</v>
          </cell>
          <cell r="AW104">
            <v>8495.9</v>
          </cell>
          <cell r="AX104">
            <v>10484.22</v>
          </cell>
          <cell r="AY104">
            <v>9854.48</v>
          </cell>
          <cell r="AZ104">
            <v>4149.38</v>
          </cell>
          <cell r="BA104">
            <v>1774.16</v>
          </cell>
        </row>
        <row r="104">
          <cell r="BC104">
            <v>41709.768</v>
          </cell>
          <cell r="BD104">
            <v>32491.9</v>
          </cell>
          <cell r="BE104">
            <v>69260.81</v>
          </cell>
        </row>
        <row r="105">
          <cell r="A105">
            <v>23655</v>
          </cell>
          <cell r="B105" t="str">
            <v>KENSICO____</v>
          </cell>
          <cell r="C105" t="str">
            <v>DUNWOD</v>
          </cell>
          <cell r="D105">
            <v>34885.59</v>
          </cell>
          <cell r="E105">
            <v>26323.55</v>
          </cell>
          <cell r="F105">
            <v>33990</v>
          </cell>
          <cell r="G105">
            <v>18163.37</v>
          </cell>
          <cell r="H105">
            <v>17549.27</v>
          </cell>
          <cell r="I105">
            <v>26182.356</v>
          </cell>
          <cell r="J105">
            <v>34696.29</v>
          </cell>
          <cell r="K105">
            <v>27427.49</v>
          </cell>
          <cell r="L105">
            <v>29210.12</v>
          </cell>
          <cell r="M105">
            <v>30444.6333333333</v>
          </cell>
          <cell r="N105">
            <v>4594.04</v>
          </cell>
          <cell r="O105">
            <v>8218.12</v>
          </cell>
          <cell r="P105">
            <v>8734.59</v>
          </cell>
          <cell r="Q105">
            <v>20757.03</v>
          </cell>
          <cell r="R105">
            <v>9739.64</v>
          </cell>
          <cell r="S105">
            <v>62452.104</v>
          </cell>
          <cell r="T105">
            <v>4568.07</v>
          </cell>
          <cell r="U105">
            <v>7110.67</v>
          </cell>
          <cell r="V105">
            <v>5586.81</v>
          </cell>
          <cell r="W105">
            <v>2643.55</v>
          </cell>
          <cell r="X105">
            <v>2560.03</v>
          </cell>
          <cell r="Y105">
            <v>26962.956</v>
          </cell>
          <cell r="Z105">
            <v>149564.99</v>
          </cell>
          <cell r="AA105">
            <v>130463.97</v>
          </cell>
          <cell r="AB105">
            <v>169850.06</v>
          </cell>
          <cell r="AC105">
            <v>207839.53</v>
          </cell>
          <cell r="AD105">
            <v>164429.6375</v>
          </cell>
          <cell r="AE105">
            <v>80073.94</v>
          </cell>
          <cell r="AF105">
            <v>70244.17</v>
          </cell>
          <cell r="AG105">
            <v>70031.31</v>
          </cell>
          <cell r="AH105">
            <v>44275.01</v>
          </cell>
          <cell r="AI105">
            <v>43824.44</v>
          </cell>
          <cell r="AJ105">
            <v>61689.774</v>
          </cell>
          <cell r="AK105">
            <v>188911.39</v>
          </cell>
          <cell r="AL105">
            <v>141460.77</v>
          </cell>
          <cell r="AM105">
            <v>157720.91</v>
          </cell>
          <cell r="AN105">
            <v>162697.69</v>
          </cell>
          <cell r="AO105">
            <v>46028.13</v>
          </cell>
          <cell r="AP105">
            <v>43501.03</v>
          </cell>
          <cell r="AQ105">
            <v>43827.05</v>
          </cell>
          <cell r="AR105">
            <v>43687.4</v>
          </cell>
          <cell r="AS105">
            <v>39780.77</v>
          </cell>
          <cell r="AT105">
            <v>43364.876</v>
          </cell>
          <cell r="AU105">
            <v>67663.75</v>
          </cell>
          <cell r="AV105">
            <v>101517.23</v>
          </cell>
          <cell r="AW105">
            <v>8696.73</v>
          </cell>
          <cell r="AX105">
            <v>10824.83</v>
          </cell>
          <cell r="AY105">
            <v>11442.78</v>
          </cell>
          <cell r="AZ105">
            <v>5822.28</v>
          </cell>
          <cell r="BA105">
            <v>2446.69</v>
          </cell>
        </row>
        <row r="105">
          <cell r="BC105">
            <v>47079.972</v>
          </cell>
          <cell r="BD105">
            <v>43479.06</v>
          </cell>
          <cell r="BE105">
            <v>99978.14</v>
          </cell>
        </row>
        <row r="106">
          <cell r="A106">
            <v>23656</v>
          </cell>
          <cell r="B106" t="str">
            <v>LIPA_MISC_IPP</v>
          </cell>
          <cell r="C106" t="str">
            <v>LONGIL</v>
          </cell>
          <cell r="D106">
            <v>32366.01</v>
          </cell>
          <cell r="E106">
            <v>29170.77</v>
          </cell>
          <cell r="F106">
            <v>34294.95</v>
          </cell>
          <cell r="G106">
            <v>20963.95</v>
          </cell>
          <cell r="H106">
            <v>18207.55</v>
          </cell>
          <cell r="I106">
            <v>27000.646</v>
          </cell>
          <cell r="J106">
            <v>36254.99</v>
          </cell>
          <cell r="K106">
            <v>28460.53</v>
          </cell>
          <cell r="L106">
            <v>30355.23</v>
          </cell>
          <cell r="M106">
            <v>31690.25</v>
          </cell>
          <cell r="N106">
            <v>4810.55</v>
          </cell>
          <cell r="O106">
            <v>8661.59</v>
          </cell>
          <cell r="P106">
            <v>9210.48</v>
          </cell>
          <cell r="Q106">
            <v>21897.31</v>
          </cell>
          <cell r="R106">
            <v>10350.81</v>
          </cell>
          <cell r="S106">
            <v>65916.888</v>
          </cell>
          <cell r="T106">
            <v>4742.75</v>
          </cell>
          <cell r="U106">
            <v>7386.52</v>
          </cell>
          <cell r="V106">
            <v>5837.26</v>
          </cell>
          <cell r="W106">
            <v>2764.33</v>
          </cell>
          <cell r="X106">
            <v>2706.16</v>
          </cell>
          <cell r="Y106">
            <v>28124.424</v>
          </cell>
          <cell r="Z106">
            <v>157373.59</v>
          </cell>
          <cell r="AA106">
            <v>136733.62</v>
          </cell>
          <cell r="AB106">
            <v>186062.04</v>
          </cell>
          <cell r="AC106">
            <v>215147.31</v>
          </cell>
          <cell r="AD106">
            <v>173829.14</v>
          </cell>
          <cell r="AE106">
            <v>76502.14</v>
          </cell>
          <cell r="AF106">
            <v>64365.08</v>
          </cell>
          <cell r="AG106">
            <v>62650.92</v>
          </cell>
          <cell r="AH106">
            <v>36800.51</v>
          </cell>
          <cell r="AI106">
            <v>54855.29</v>
          </cell>
          <cell r="AJ106">
            <v>59034.788</v>
          </cell>
          <cell r="AK106">
            <v>198469.37</v>
          </cell>
          <cell r="AL106">
            <v>148529.36</v>
          </cell>
          <cell r="AM106">
            <v>165236.67</v>
          </cell>
          <cell r="AN106">
            <v>170745.133333333</v>
          </cell>
          <cell r="AO106">
            <v>47589.94</v>
          </cell>
          <cell r="AP106">
            <v>45057.97</v>
          </cell>
          <cell r="AQ106">
            <v>44995.08</v>
          </cell>
          <cell r="AR106">
            <v>45032.16</v>
          </cell>
          <cell r="AS106">
            <v>41131.68</v>
          </cell>
          <cell r="AT106">
            <v>44761.366</v>
          </cell>
          <cell r="AU106">
            <v>72035</v>
          </cell>
          <cell r="AV106">
            <v>105414.61</v>
          </cell>
          <cell r="AW106">
            <v>9082.21</v>
          </cell>
          <cell r="AX106">
            <v>11103.52</v>
          </cell>
          <cell r="AY106">
            <v>11501.4</v>
          </cell>
          <cell r="AZ106">
            <v>5890.94</v>
          </cell>
          <cell r="BA106">
            <v>2613</v>
          </cell>
        </row>
        <row r="106">
          <cell r="BC106">
            <v>48229.284</v>
          </cell>
          <cell r="BD106">
            <v>45360.64</v>
          </cell>
          <cell r="BE106">
            <v>103028.17</v>
          </cell>
        </row>
        <row r="107">
          <cell r="A107">
            <v>23657</v>
          </cell>
          <cell r="B107" t="str">
            <v>HUDSON_AVE_GT_5</v>
          </cell>
          <cell r="C107" t="str">
            <v>N.Y.C.</v>
          </cell>
          <cell r="D107">
            <v>50784.22</v>
          </cell>
          <cell r="E107">
            <v>42598.13</v>
          </cell>
          <cell r="F107">
            <v>50055.62</v>
          </cell>
          <cell r="G107">
            <v>34033.18</v>
          </cell>
          <cell r="H107">
            <v>32175.43</v>
          </cell>
          <cell r="I107">
            <v>41929.316</v>
          </cell>
          <cell r="J107">
            <v>37200.45</v>
          </cell>
          <cell r="K107">
            <v>27677.54</v>
          </cell>
          <cell r="L107">
            <v>29491.82</v>
          </cell>
          <cell r="M107">
            <v>31456.6033333333</v>
          </cell>
          <cell r="N107">
            <v>4621.2</v>
          </cell>
          <cell r="O107">
            <v>8340.27</v>
          </cell>
          <cell r="P107">
            <v>8935.35</v>
          </cell>
          <cell r="Q107">
            <v>21194.14</v>
          </cell>
          <cell r="R107">
            <v>10143.99</v>
          </cell>
          <cell r="S107">
            <v>63881.94</v>
          </cell>
          <cell r="T107">
            <v>4617.47</v>
          </cell>
          <cell r="U107">
            <v>8181.65</v>
          </cell>
          <cell r="V107">
            <v>5657.27</v>
          </cell>
          <cell r="W107">
            <v>2688.15</v>
          </cell>
          <cell r="X107">
            <v>2700.99</v>
          </cell>
          <cell r="Y107">
            <v>28614.636</v>
          </cell>
          <cell r="Z107">
            <v>154211.55</v>
          </cell>
          <cell r="AA107">
            <v>135525.21</v>
          </cell>
          <cell r="AB107">
            <v>180867.39</v>
          </cell>
          <cell r="AC107">
            <v>223780.96</v>
          </cell>
          <cell r="AD107">
            <v>173596.2775</v>
          </cell>
          <cell r="AE107">
            <v>109796.74</v>
          </cell>
          <cell r="AF107">
            <v>105766.58</v>
          </cell>
          <cell r="AG107">
            <v>109406.14</v>
          </cell>
          <cell r="AH107">
            <v>88883.56</v>
          </cell>
          <cell r="AI107">
            <v>91800.72</v>
          </cell>
          <cell r="AJ107">
            <v>101130.748</v>
          </cell>
          <cell r="AK107">
            <v>192469.27</v>
          </cell>
          <cell r="AL107">
            <v>144366.15</v>
          </cell>
          <cell r="AM107">
            <v>162544.3</v>
          </cell>
          <cell r="AN107">
            <v>166459.906666667</v>
          </cell>
          <cell r="AO107">
            <v>54759.16</v>
          </cell>
          <cell r="AP107">
            <v>53314.73</v>
          </cell>
          <cell r="AQ107">
            <v>52749.68</v>
          </cell>
          <cell r="AR107">
            <v>51832.23</v>
          </cell>
          <cell r="AS107">
            <v>54811.2</v>
          </cell>
          <cell r="AT107">
            <v>53493.4</v>
          </cell>
          <cell r="AU107">
            <v>80843.1</v>
          </cell>
          <cell r="AV107">
            <v>132151.64</v>
          </cell>
          <cell r="AW107">
            <v>9002.02</v>
          </cell>
          <cell r="AX107">
            <v>11861.73</v>
          </cell>
          <cell r="AY107">
            <v>13268.27</v>
          </cell>
          <cell r="AZ107">
            <v>7031.04</v>
          </cell>
          <cell r="BA107">
            <v>3647.76</v>
          </cell>
        </row>
        <row r="107">
          <cell r="BC107">
            <v>53772.984</v>
          </cell>
          <cell r="BD107">
            <v>56487.37</v>
          </cell>
          <cell r="BE107">
            <v>116314.56</v>
          </cell>
        </row>
        <row r="108">
          <cell r="A108">
            <v>23659</v>
          </cell>
          <cell r="B108" t="str">
            <v>INDIAN_POINT_GT_2</v>
          </cell>
          <cell r="C108" t="str">
            <v>MILLWD</v>
          </cell>
          <cell r="D108">
            <v>34494.67</v>
          </cell>
          <cell r="E108">
            <v>26397.33</v>
          </cell>
          <cell r="F108">
            <v>34151.97</v>
          </cell>
          <cell r="G108">
            <v>18238.23</v>
          </cell>
          <cell r="H108">
            <v>17481.78</v>
          </cell>
          <cell r="I108">
            <v>26152.796</v>
          </cell>
          <cell r="J108">
            <v>34625.77</v>
          </cell>
          <cell r="K108">
            <v>27641.35</v>
          </cell>
          <cell r="L108">
            <v>29478.01</v>
          </cell>
          <cell r="M108">
            <v>30581.71</v>
          </cell>
          <cell r="N108">
            <v>4608.18</v>
          </cell>
          <cell r="O108">
            <v>8209.09</v>
          </cell>
          <cell r="P108">
            <v>8666.2</v>
          </cell>
          <cell r="Q108">
            <v>20741.74</v>
          </cell>
          <cell r="R108">
            <v>9819.24</v>
          </cell>
          <cell r="S108">
            <v>62453.34</v>
          </cell>
          <cell r="T108">
            <v>4601.28</v>
          </cell>
          <cell r="U108">
            <v>7107.59</v>
          </cell>
          <cell r="V108">
            <v>5563.8</v>
          </cell>
          <cell r="W108">
            <v>2641.38</v>
          </cell>
          <cell r="X108">
            <v>2548.59</v>
          </cell>
          <cell r="Y108">
            <v>26955.168</v>
          </cell>
          <cell r="Z108">
            <v>149340.78</v>
          </cell>
          <cell r="AA108">
            <v>130116.4</v>
          </cell>
          <cell r="AB108">
            <v>176105.53</v>
          </cell>
          <cell r="AC108">
            <v>206656.42</v>
          </cell>
          <cell r="AD108">
            <v>165554.7825</v>
          </cell>
          <cell r="AE108">
            <v>81028.4</v>
          </cell>
          <cell r="AF108">
            <v>68054.06</v>
          </cell>
          <cell r="AG108">
            <v>67709.89</v>
          </cell>
          <cell r="AH108">
            <v>42738.47</v>
          </cell>
          <cell r="AI108">
            <v>43261.21</v>
          </cell>
          <cell r="AJ108">
            <v>60558.406</v>
          </cell>
          <cell r="AK108">
            <v>186506.09</v>
          </cell>
          <cell r="AL108">
            <v>139667.78</v>
          </cell>
          <cell r="AM108">
            <v>156054.33</v>
          </cell>
          <cell r="AN108">
            <v>160742.733333333</v>
          </cell>
          <cell r="AO108">
            <v>45355.69</v>
          </cell>
          <cell r="AP108">
            <v>43074.24</v>
          </cell>
          <cell r="AQ108">
            <v>43403.35</v>
          </cell>
          <cell r="AR108">
            <v>43409.04</v>
          </cell>
          <cell r="AS108">
            <v>39531.06</v>
          </cell>
          <cell r="AT108">
            <v>42954.676</v>
          </cell>
          <cell r="AU108">
            <v>67336.79</v>
          </cell>
          <cell r="AV108">
            <v>101019.73</v>
          </cell>
          <cell r="AW108">
            <v>8648.68</v>
          </cell>
          <cell r="AX108">
            <v>10754.6</v>
          </cell>
          <cell r="AY108">
            <v>11343.58</v>
          </cell>
          <cell r="AZ108">
            <v>5768.15</v>
          </cell>
          <cell r="BA108">
            <v>2446.5</v>
          </cell>
        </row>
        <row r="108">
          <cell r="BC108">
            <v>46753.812</v>
          </cell>
          <cell r="BD108">
            <v>43112.74</v>
          </cell>
          <cell r="BE108">
            <v>99044.03</v>
          </cell>
        </row>
        <row r="109">
          <cell r="A109">
            <v>23660</v>
          </cell>
          <cell r="B109" t="str">
            <v>EAST_RIVER___6</v>
          </cell>
          <cell r="C109" t="str">
            <v>N.Y.C.</v>
          </cell>
          <cell r="D109">
            <v>51110.52</v>
          </cell>
          <cell r="E109">
            <v>42852.38</v>
          </cell>
          <cell r="F109">
            <v>50317.54</v>
          </cell>
          <cell r="G109">
            <v>34196.79</v>
          </cell>
          <cell r="H109">
            <v>32242.02</v>
          </cell>
          <cell r="I109">
            <v>42143.85</v>
          </cell>
          <cell r="J109">
            <v>37277.62</v>
          </cell>
          <cell r="K109">
            <v>27751.54</v>
          </cell>
          <cell r="L109">
            <v>29574.84</v>
          </cell>
          <cell r="M109">
            <v>31534.6666666667</v>
          </cell>
          <cell r="N109">
            <v>4635.17</v>
          </cell>
          <cell r="O109">
            <v>8365.99</v>
          </cell>
          <cell r="P109">
            <v>8964.78</v>
          </cell>
          <cell r="Q109">
            <v>21263.45</v>
          </cell>
          <cell r="R109">
            <v>10171.79</v>
          </cell>
          <cell r="S109">
            <v>64081.416</v>
          </cell>
          <cell r="T109">
            <v>4628.26</v>
          </cell>
          <cell r="U109">
            <v>8192.01</v>
          </cell>
          <cell r="V109">
            <v>5669.68</v>
          </cell>
          <cell r="W109">
            <v>2693.43</v>
          </cell>
          <cell r="X109">
            <v>2706.08</v>
          </cell>
          <cell r="Y109">
            <v>28667.352</v>
          </cell>
          <cell r="Z109">
            <v>158865.01</v>
          </cell>
          <cell r="AA109">
            <v>135613.67</v>
          </cell>
          <cell r="AB109">
            <v>181466.77</v>
          </cell>
          <cell r="AC109">
            <v>224780.96</v>
          </cell>
          <cell r="AD109">
            <v>175181.6025</v>
          </cell>
          <cell r="AE109">
            <v>109963.62</v>
          </cell>
          <cell r="AF109">
            <v>105996.33</v>
          </cell>
          <cell r="AG109">
            <v>109538.95</v>
          </cell>
          <cell r="AH109">
            <v>88967.92</v>
          </cell>
          <cell r="AI109">
            <v>92311.93</v>
          </cell>
          <cell r="AJ109">
            <v>101355.75</v>
          </cell>
          <cell r="AK109">
            <v>192514.88</v>
          </cell>
          <cell r="AL109">
            <v>144874.2</v>
          </cell>
          <cell r="AM109">
            <v>162799.37</v>
          </cell>
          <cell r="AN109">
            <v>166729.483333333</v>
          </cell>
          <cell r="AO109">
            <v>54750.51</v>
          </cell>
          <cell r="AP109">
            <v>53366.72</v>
          </cell>
          <cell r="AQ109">
            <v>52802.67</v>
          </cell>
          <cell r="AR109">
            <v>51874.32</v>
          </cell>
          <cell r="AS109">
            <v>54779.99</v>
          </cell>
          <cell r="AT109">
            <v>53514.842</v>
          </cell>
          <cell r="AU109">
            <v>81120</v>
          </cell>
          <cell r="AV109">
            <v>132175.93</v>
          </cell>
          <cell r="AW109">
            <v>9007.92</v>
          </cell>
          <cell r="AX109">
            <v>11836.14</v>
          </cell>
          <cell r="AY109">
            <v>13209.18</v>
          </cell>
          <cell r="AZ109">
            <v>7004.88</v>
          </cell>
          <cell r="BA109">
            <v>3662.09</v>
          </cell>
        </row>
        <row r="109">
          <cell r="BC109">
            <v>53664.252</v>
          </cell>
          <cell r="BD109">
            <v>56526.92</v>
          </cell>
          <cell r="BE109">
            <v>116187.83</v>
          </cell>
        </row>
        <row r="110">
          <cell r="A110">
            <v>23663</v>
          </cell>
          <cell r="B110" t="str">
            <v>ASTORIA_10-13___</v>
          </cell>
          <cell r="C110" t="str">
            <v>N.Y.C.</v>
          </cell>
          <cell r="D110">
            <v>68485.33</v>
          </cell>
          <cell r="E110">
            <v>53646.12</v>
          </cell>
          <cell r="F110">
            <v>73384.93</v>
          </cell>
          <cell r="G110">
            <v>50205.74</v>
          </cell>
          <cell r="H110">
            <v>45956.25</v>
          </cell>
          <cell r="I110">
            <v>58335.674</v>
          </cell>
          <cell r="J110">
            <v>40068.31</v>
          </cell>
          <cell r="K110">
            <v>34825.99</v>
          </cell>
          <cell r="L110">
            <v>38035.86</v>
          </cell>
          <cell r="M110">
            <v>37643.3866666667</v>
          </cell>
          <cell r="N110">
            <v>4688.86</v>
          </cell>
          <cell r="O110">
            <v>11830.45</v>
          </cell>
          <cell r="P110">
            <v>10833.57</v>
          </cell>
          <cell r="Q110">
            <v>21570.57</v>
          </cell>
          <cell r="R110">
            <v>12211.61</v>
          </cell>
          <cell r="S110">
            <v>73362.072</v>
          </cell>
          <cell r="T110">
            <v>6313.45</v>
          </cell>
          <cell r="U110">
            <v>10692.12</v>
          </cell>
          <cell r="V110">
            <v>8353.04</v>
          </cell>
          <cell r="W110">
            <v>4527.16</v>
          </cell>
          <cell r="X110">
            <v>4322.43</v>
          </cell>
          <cell r="Y110">
            <v>41049.84</v>
          </cell>
          <cell r="Z110">
            <v>183081.4</v>
          </cell>
          <cell r="AA110">
            <v>166709.66</v>
          </cell>
          <cell r="AB110">
            <v>217012.33</v>
          </cell>
          <cell r="AC110">
            <v>302097.56</v>
          </cell>
          <cell r="AD110">
            <v>217225.2375</v>
          </cell>
          <cell r="AE110">
            <v>155203.64</v>
          </cell>
          <cell r="AF110">
            <v>121189.19</v>
          </cell>
          <cell r="AG110">
            <v>117248.47</v>
          </cell>
          <cell r="AH110">
            <v>107680.29</v>
          </cell>
          <cell r="AI110">
            <v>128331.31</v>
          </cell>
          <cell r="AJ110">
            <v>125930.58</v>
          </cell>
          <cell r="AK110">
            <v>218896.98</v>
          </cell>
          <cell r="AL110">
            <v>200280.28</v>
          </cell>
          <cell r="AM110">
            <v>214300.24</v>
          </cell>
          <cell r="AN110">
            <v>211159.166666667</v>
          </cell>
          <cell r="AO110">
            <v>70836.22</v>
          </cell>
          <cell r="AP110">
            <v>68504.65</v>
          </cell>
          <cell r="AQ110">
            <v>69802.67</v>
          </cell>
          <cell r="AR110">
            <v>70933.51</v>
          </cell>
          <cell r="AS110">
            <v>68460.77</v>
          </cell>
          <cell r="AT110">
            <v>69707.564</v>
          </cell>
          <cell r="AU110">
            <v>100947.76</v>
          </cell>
          <cell r="AV110">
            <v>182393.77</v>
          </cell>
          <cell r="AW110">
            <v>17016.22</v>
          </cell>
          <cell r="AX110">
            <v>19132.91</v>
          </cell>
          <cell r="AY110">
            <v>19364.69</v>
          </cell>
          <cell r="AZ110">
            <v>14493.69</v>
          </cell>
          <cell r="BA110">
            <v>6008.87</v>
          </cell>
        </row>
        <row r="110">
          <cell r="BC110">
            <v>91219.656</v>
          </cell>
          <cell r="BD110">
            <v>80809.96</v>
          </cell>
          <cell r="BE110">
            <v>152263.59</v>
          </cell>
        </row>
        <row r="111">
          <cell r="A111">
            <v>23687</v>
          </cell>
          <cell r="B111" t="str">
            <v>INDIAN_PT_GRP</v>
          </cell>
          <cell r="C111" t="str">
            <v>MILLWD</v>
          </cell>
          <cell r="D111">
            <v>34494.67</v>
          </cell>
          <cell r="E111">
            <v>26397.33</v>
          </cell>
          <cell r="F111">
            <v>34151.97</v>
          </cell>
          <cell r="G111">
            <v>18238.23</v>
          </cell>
          <cell r="H111">
            <v>17481.78</v>
          </cell>
          <cell r="I111">
            <v>26152.796</v>
          </cell>
          <cell r="J111">
            <v>34625.77</v>
          </cell>
          <cell r="K111">
            <v>27641.35</v>
          </cell>
          <cell r="L111">
            <v>29478.01</v>
          </cell>
          <cell r="M111">
            <v>30581.71</v>
          </cell>
          <cell r="N111">
            <v>4608.18</v>
          </cell>
          <cell r="O111">
            <v>8209.09</v>
          </cell>
          <cell r="P111">
            <v>8666.2</v>
          </cell>
          <cell r="Q111">
            <v>20741.74</v>
          </cell>
          <cell r="R111">
            <v>9819.24</v>
          </cell>
          <cell r="S111">
            <v>62453.34</v>
          </cell>
          <cell r="T111">
            <v>4601.28</v>
          </cell>
          <cell r="U111">
            <v>7107.59</v>
          </cell>
          <cell r="V111">
            <v>5563.8</v>
          </cell>
          <cell r="W111">
            <v>2641.38</v>
          </cell>
          <cell r="X111">
            <v>2548.59</v>
          </cell>
          <cell r="Y111">
            <v>26955.168</v>
          </cell>
          <cell r="Z111">
            <v>149340.78</v>
          </cell>
          <cell r="AA111">
            <v>130116.4</v>
          </cell>
          <cell r="AB111">
            <v>176105.53</v>
          </cell>
          <cell r="AC111">
            <v>206656.42</v>
          </cell>
          <cell r="AD111">
            <v>165554.7825</v>
          </cell>
          <cell r="AE111">
            <v>81028.4</v>
          </cell>
          <cell r="AF111">
            <v>68054.06</v>
          </cell>
          <cell r="AG111">
            <v>67709.89</v>
          </cell>
          <cell r="AH111">
            <v>42738.47</v>
          </cell>
          <cell r="AI111">
            <v>43261.21</v>
          </cell>
          <cell r="AJ111">
            <v>60558.406</v>
          </cell>
          <cell r="AK111">
            <v>186506.09</v>
          </cell>
          <cell r="AL111">
            <v>139667.78</v>
          </cell>
          <cell r="AM111">
            <v>156054.33</v>
          </cell>
          <cell r="AN111">
            <v>160742.733333333</v>
          </cell>
          <cell r="AO111">
            <v>45355.69</v>
          </cell>
          <cell r="AP111">
            <v>43074.24</v>
          </cell>
          <cell r="AQ111">
            <v>43403.35</v>
          </cell>
          <cell r="AR111">
            <v>43409.04</v>
          </cell>
          <cell r="AS111">
            <v>39531.06</v>
          </cell>
          <cell r="AT111">
            <v>42954.676</v>
          </cell>
          <cell r="AU111">
            <v>67336.79</v>
          </cell>
          <cell r="AV111">
            <v>101019.73</v>
          </cell>
          <cell r="AW111">
            <v>8648.68</v>
          </cell>
          <cell r="AX111">
            <v>10754.6</v>
          </cell>
          <cell r="AY111">
            <v>11343.58</v>
          </cell>
          <cell r="AZ111">
            <v>5768.15</v>
          </cell>
          <cell r="BA111">
            <v>2446.5</v>
          </cell>
        </row>
        <row r="111">
          <cell r="BC111">
            <v>46753.812</v>
          </cell>
          <cell r="BD111">
            <v>43112.74</v>
          </cell>
          <cell r="BE111">
            <v>99044.03</v>
          </cell>
        </row>
        <row r="112">
          <cell r="A112">
            <v>23688</v>
          </cell>
          <cell r="B112" t="str">
            <v>GLENWOOD_IC_2_G1</v>
          </cell>
          <cell r="C112" t="str">
            <v>LONGIL</v>
          </cell>
          <cell r="D112">
            <v>31299.41</v>
          </cell>
          <cell r="E112">
            <v>28217.72</v>
          </cell>
          <cell r="F112">
            <v>33169.18</v>
          </cell>
          <cell r="G112">
            <v>20287.83</v>
          </cell>
          <cell r="H112">
            <v>17617.93</v>
          </cell>
          <cell r="I112">
            <v>26118.414</v>
          </cell>
          <cell r="J112">
            <v>35167.01</v>
          </cell>
          <cell r="K112">
            <v>27613.76</v>
          </cell>
          <cell r="L112">
            <v>29448.89</v>
          </cell>
          <cell r="M112">
            <v>30743.22</v>
          </cell>
          <cell r="N112">
            <v>4652.36</v>
          </cell>
          <cell r="O112">
            <v>8377</v>
          </cell>
          <cell r="P112">
            <v>8907.35</v>
          </cell>
          <cell r="Q112">
            <v>21176.02</v>
          </cell>
          <cell r="R112">
            <v>10043.35</v>
          </cell>
          <cell r="S112">
            <v>63787.296</v>
          </cell>
          <cell r="T112">
            <v>4600.61</v>
          </cell>
          <cell r="U112">
            <v>7288.26</v>
          </cell>
          <cell r="V112">
            <v>5661.92</v>
          </cell>
          <cell r="W112">
            <v>2681.31</v>
          </cell>
          <cell r="X112">
            <v>2624.84</v>
          </cell>
          <cell r="Y112">
            <v>27428.328</v>
          </cell>
          <cell r="Z112">
            <v>152661.15</v>
          </cell>
          <cell r="AA112">
            <v>132619.47</v>
          </cell>
          <cell r="AB112">
            <v>180487.39</v>
          </cell>
          <cell r="AC112">
            <v>208660.39</v>
          </cell>
          <cell r="AD112">
            <v>168607.1</v>
          </cell>
          <cell r="AE112">
            <v>74043.58</v>
          </cell>
          <cell r="AF112">
            <v>62461.35</v>
          </cell>
          <cell r="AG112">
            <v>60806.21</v>
          </cell>
          <cell r="AH112">
            <v>35558.45</v>
          </cell>
          <cell r="AI112">
            <v>52966.1</v>
          </cell>
          <cell r="AJ112">
            <v>57167.138</v>
          </cell>
          <cell r="AK112">
            <v>192543.73</v>
          </cell>
          <cell r="AL112">
            <v>144085.33</v>
          </cell>
          <cell r="AM112">
            <v>160290.05</v>
          </cell>
          <cell r="AN112">
            <v>165639.703333333</v>
          </cell>
          <cell r="AO112">
            <v>46169.01</v>
          </cell>
          <cell r="AP112">
            <v>43720.39</v>
          </cell>
          <cell r="AQ112">
            <v>43652.44</v>
          </cell>
          <cell r="AR112">
            <v>43687.29</v>
          </cell>
          <cell r="AS112">
            <v>39903</v>
          </cell>
          <cell r="AT112">
            <v>43426.426</v>
          </cell>
          <cell r="AU112">
            <v>69890.81</v>
          </cell>
          <cell r="AV112">
            <v>102267.68</v>
          </cell>
          <cell r="AW112">
            <v>8811.36</v>
          </cell>
          <cell r="AX112">
            <v>10771.77</v>
          </cell>
          <cell r="AY112">
            <v>11156.97</v>
          </cell>
          <cell r="AZ112">
            <v>5714.78</v>
          </cell>
          <cell r="BA112">
            <v>2535.22</v>
          </cell>
        </row>
        <row r="112">
          <cell r="BC112">
            <v>46788.12</v>
          </cell>
          <cell r="BD112">
            <v>44007.21</v>
          </cell>
          <cell r="BE112">
            <v>99951.06</v>
          </cell>
        </row>
        <row r="113">
          <cell r="A113">
            <v>23689</v>
          </cell>
          <cell r="B113" t="str">
            <v>GLENWOOD_IC_3_G1</v>
          </cell>
          <cell r="C113" t="str">
            <v>LONGIL</v>
          </cell>
          <cell r="D113">
            <v>31299.41</v>
          </cell>
          <cell r="E113">
            <v>28217.72</v>
          </cell>
          <cell r="F113">
            <v>33169.18</v>
          </cell>
          <cell r="G113">
            <v>20287.83</v>
          </cell>
          <cell r="H113">
            <v>17617.93</v>
          </cell>
          <cell r="I113">
            <v>26118.414</v>
          </cell>
          <cell r="J113">
            <v>35167.01</v>
          </cell>
          <cell r="K113">
            <v>27613.76</v>
          </cell>
          <cell r="L113">
            <v>29448.89</v>
          </cell>
          <cell r="M113">
            <v>30743.22</v>
          </cell>
          <cell r="N113">
            <v>4652.36</v>
          </cell>
          <cell r="O113">
            <v>8377</v>
          </cell>
          <cell r="P113">
            <v>8907.35</v>
          </cell>
          <cell r="Q113">
            <v>21176.02</v>
          </cell>
          <cell r="R113">
            <v>10043.35</v>
          </cell>
          <cell r="S113">
            <v>63787.296</v>
          </cell>
          <cell r="T113">
            <v>4600.61</v>
          </cell>
          <cell r="U113">
            <v>7288.26</v>
          </cell>
          <cell r="V113">
            <v>5661.92</v>
          </cell>
          <cell r="W113">
            <v>2681.31</v>
          </cell>
          <cell r="X113">
            <v>2624.84</v>
          </cell>
          <cell r="Y113">
            <v>27428.328</v>
          </cell>
          <cell r="Z113">
            <v>152661.15</v>
          </cell>
          <cell r="AA113">
            <v>132619.47</v>
          </cell>
          <cell r="AB113">
            <v>180487.39</v>
          </cell>
          <cell r="AC113">
            <v>208660.39</v>
          </cell>
          <cell r="AD113">
            <v>168607.1</v>
          </cell>
          <cell r="AE113">
            <v>74043.58</v>
          </cell>
          <cell r="AF113">
            <v>62461.35</v>
          </cell>
          <cell r="AG113">
            <v>60806.21</v>
          </cell>
          <cell r="AH113">
            <v>35558.45</v>
          </cell>
          <cell r="AI113">
            <v>52966.1</v>
          </cell>
          <cell r="AJ113">
            <v>57167.138</v>
          </cell>
          <cell r="AK113">
            <v>192543.73</v>
          </cell>
          <cell r="AL113">
            <v>144085.33</v>
          </cell>
          <cell r="AM113">
            <v>160290.05</v>
          </cell>
          <cell r="AN113">
            <v>165639.703333333</v>
          </cell>
          <cell r="AO113">
            <v>46169.01</v>
          </cell>
          <cell r="AP113">
            <v>43720.39</v>
          </cell>
          <cell r="AQ113">
            <v>43652.44</v>
          </cell>
          <cell r="AR113">
            <v>43687.29</v>
          </cell>
          <cell r="AS113">
            <v>39903</v>
          </cell>
          <cell r="AT113">
            <v>43426.426</v>
          </cell>
          <cell r="AU113">
            <v>69890.81</v>
          </cell>
          <cell r="AV113">
            <v>102267.68</v>
          </cell>
          <cell r="AW113">
            <v>8811.36</v>
          </cell>
          <cell r="AX113">
            <v>10771.77</v>
          </cell>
          <cell r="AY113">
            <v>11156.97</v>
          </cell>
          <cell r="AZ113">
            <v>5714.78</v>
          </cell>
          <cell r="BA113">
            <v>2535.22</v>
          </cell>
        </row>
        <row r="113">
          <cell r="BC113">
            <v>46788.12</v>
          </cell>
          <cell r="BD113">
            <v>44007.21</v>
          </cell>
          <cell r="BE113">
            <v>99951.06</v>
          </cell>
        </row>
        <row r="114">
          <cell r="A114">
            <v>23690</v>
          </cell>
          <cell r="B114" t="str">
            <v>HOLTSVILLE_IC_1</v>
          </cell>
          <cell r="C114" t="str">
            <v>LONGIL</v>
          </cell>
          <cell r="D114">
            <v>32224.91</v>
          </cell>
          <cell r="E114">
            <v>29045.17</v>
          </cell>
          <cell r="F114">
            <v>34146.34</v>
          </cell>
          <cell r="G114">
            <v>20879.27</v>
          </cell>
          <cell r="H114">
            <v>18134.64</v>
          </cell>
          <cell r="I114">
            <v>26886.066</v>
          </cell>
          <cell r="J114">
            <v>36104.03</v>
          </cell>
          <cell r="K114">
            <v>28342.96</v>
          </cell>
          <cell r="L114">
            <v>30230.24</v>
          </cell>
          <cell r="M114">
            <v>31559.0766666667</v>
          </cell>
          <cell r="N114">
            <v>4790.07</v>
          </cell>
          <cell r="O114">
            <v>8624.72</v>
          </cell>
          <cell r="P114">
            <v>9171.26</v>
          </cell>
          <cell r="Q114">
            <v>21803.89</v>
          </cell>
          <cell r="R114">
            <v>10307.92</v>
          </cell>
          <cell r="S114">
            <v>65637.432</v>
          </cell>
          <cell r="T114">
            <v>4723.21</v>
          </cell>
          <cell r="U114">
            <v>7363.08</v>
          </cell>
          <cell r="V114">
            <v>5813.12</v>
          </cell>
          <cell r="W114">
            <v>2752.9</v>
          </cell>
          <cell r="X114">
            <v>2694.97</v>
          </cell>
          <cell r="Y114">
            <v>28016.736</v>
          </cell>
          <cell r="Z114">
            <v>156719.69</v>
          </cell>
          <cell r="AA114">
            <v>136166.91</v>
          </cell>
          <cell r="AB114">
            <v>185287.98</v>
          </cell>
          <cell r="AC114">
            <v>214256.69</v>
          </cell>
          <cell r="AD114">
            <v>173107.8175</v>
          </cell>
          <cell r="AE114">
            <v>76195.69</v>
          </cell>
          <cell r="AF114">
            <v>64108.75</v>
          </cell>
          <cell r="AG114">
            <v>62408.13</v>
          </cell>
          <cell r="AH114">
            <v>36654.13</v>
          </cell>
          <cell r="AI114">
            <v>54623.68</v>
          </cell>
          <cell r="AJ114">
            <v>58798.076</v>
          </cell>
          <cell r="AK114">
            <v>197644.69</v>
          </cell>
          <cell r="AL114">
            <v>147913.53</v>
          </cell>
          <cell r="AM114">
            <v>164551.26</v>
          </cell>
          <cell r="AN114">
            <v>170036.493333333</v>
          </cell>
          <cell r="AO114">
            <v>47406.27</v>
          </cell>
          <cell r="AP114">
            <v>44884.21</v>
          </cell>
          <cell r="AQ114">
            <v>44821.45</v>
          </cell>
          <cell r="AR114">
            <v>44858.36</v>
          </cell>
          <cell r="AS114">
            <v>40972.94</v>
          </cell>
          <cell r="AT114">
            <v>44588.646</v>
          </cell>
          <cell r="AU114">
            <v>71757.01</v>
          </cell>
          <cell r="AV114">
            <v>105007.75</v>
          </cell>
          <cell r="AW114">
            <v>9047.16</v>
          </cell>
          <cell r="AX114">
            <v>11060.67</v>
          </cell>
          <cell r="AY114">
            <v>11457.01</v>
          </cell>
          <cell r="AZ114">
            <v>5868.2</v>
          </cell>
          <cell r="BA114">
            <v>2602.91</v>
          </cell>
        </row>
        <row r="114">
          <cell r="BC114">
            <v>48043.14</v>
          </cell>
          <cell r="BD114">
            <v>45185.58</v>
          </cell>
          <cell r="BE114">
            <v>102630.61</v>
          </cell>
        </row>
        <row r="115">
          <cell r="A115">
            <v>23691</v>
          </cell>
          <cell r="B115" t="str">
            <v>HOLTSVILLE_IC_2</v>
          </cell>
          <cell r="C115" t="str">
            <v>LONGIL</v>
          </cell>
          <cell r="D115">
            <v>32224.91</v>
          </cell>
          <cell r="E115">
            <v>29045.17</v>
          </cell>
          <cell r="F115">
            <v>34146.34</v>
          </cell>
          <cell r="G115">
            <v>20879.27</v>
          </cell>
          <cell r="H115">
            <v>18134.64</v>
          </cell>
          <cell r="I115">
            <v>26886.066</v>
          </cell>
          <cell r="J115">
            <v>36104.03</v>
          </cell>
          <cell r="K115">
            <v>28342.96</v>
          </cell>
          <cell r="L115">
            <v>30230.24</v>
          </cell>
          <cell r="M115">
            <v>31559.0766666667</v>
          </cell>
          <cell r="N115">
            <v>4790.07</v>
          </cell>
          <cell r="O115">
            <v>8624.72</v>
          </cell>
          <cell r="P115">
            <v>9171.26</v>
          </cell>
          <cell r="Q115">
            <v>21803.89</v>
          </cell>
          <cell r="R115">
            <v>10307.92</v>
          </cell>
          <cell r="S115">
            <v>65637.432</v>
          </cell>
          <cell r="T115">
            <v>4723.21</v>
          </cell>
          <cell r="U115">
            <v>7363.08</v>
          </cell>
          <cell r="V115">
            <v>5813.12</v>
          </cell>
          <cell r="W115">
            <v>2752.9</v>
          </cell>
          <cell r="X115">
            <v>2694.97</v>
          </cell>
          <cell r="Y115">
            <v>28016.736</v>
          </cell>
          <cell r="Z115">
            <v>156719.69</v>
          </cell>
          <cell r="AA115">
            <v>136166.91</v>
          </cell>
          <cell r="AB115">
            <v>185287.98</v>
          </cell>
          <cell r="AC115">
            <v>214256.69</v>
          </cell>
          <cell r="AD115">
            <v>173107.8175</v>
          </cell>
          <cell r="AE115">
            <v>76195.69</v>
          </cell>
          <cell r="AF115">
            <v>64108.75</v>
          </cell>
          <cell r="AG115">
            <v>62408.13</v>
          </cell>
          <cell r="AH115">
            <v>36654.13</v>
          </cell>
          <cell r="AI115">
            <v>54623.68</v>
          </cell>
          <cell r="AJ115">
            <v>58798.076</v>
          </cell>
          <cell r="AK115">
            <v>197644.69</v>
          </cell>
          <cell r="AL115">
            <v>147913.53</v>
          </cell>
          <cell r="AM115">
            <v>164551.26</v>
          </cell>
          <cell r="AN115">
            <v>170036.493333333</v>
          </cell>
          <cell r="AO115">
            <v>47406.27</v>
          </cell>
          <cell r="AP115">
            <v>44884.21</v>
          </cell>
          <cell r="AQ115">
            <v>44821.45</v>
          </cell>
          <cell r="AR115">
            <v>44858.36</v>
          </cell>
          <cell r="AS115">
            <v>40972.94</v>
          </cell>
          <cell r="AT115">
            <v>44588.646</v>
          </cell>
          <cell r="AU115">
            <v>71757.01</v>
          </cell>
          <cell r="AV115">
            <v>105007.75</v>
          </cell>
          <cell r="AW115">
            <v>9047.16</v>
          </cell>
          <cell r="AX115">
            <v>11060.67</v>
          </cell>
          <cell r="AY115">
            <v>11457.01</v>
          </cell>
          <cell r="AZ115">
            <v>5868.2</v>
          </cell>
          <cell r="BA115">
            <v>2602.91</v>
          </cell>
        </row>
        <row r="115">
          <cell r="BC115">
            <v>48043.14</v>
          </cell>
          <cell r="BD115">
            <v>45185.58</v>
          </cell>
          <cell r="BE115">
            <v>102630.61</v>
          </cell>
        </row>
        <row r="116">
          <cell r="A116">
            <v>23692</v>
          </cell>
          <cell r="B116" t="str">
            <v>HOLTSVILLE_IC_3</v>
          </cell>
          <cell r="C116" t="str">
            <v>LONGIL</v>
          </cell>
          <cell r="D116">
            <v>32224.91</v>
          </cell>
          <cell r="E116">
            <v>29045.17</v>
          </cell>
          <cell r="F116">
            <v>34146.34</v>
          </cell>
          <cell r="G116">
            <v>20879.27</v>
          </cell>
          <cell r="H116">
            <v>18134.64</v>
          </cell>
          <cell r="I116">
            <v>26886.066</v>
          </cell>
          <cell r="J116">
            <v>36104.03</v>
          </cell>
          <cell r="K116">
            <v>28342.96</v>
          </cell>
          <cell r="L116">
            <v>30230.24</v>
          </cell>
          <cell r="M116">
            <v>31559.0766666667</v>
          </cell>
          <cell r="N116">
            <v>4790.07</v>
          </cell>
          <cell r="O116">
            <v>8624.72</v>
          </cell>
          <cell r="P116">
            <v>9171.26</v>
          </cell>
          <cell r="Q116">
            <v>21803.89</v>
          </cell>
          <cell r="R116">
            <v>10307.92</v>
          </cell>
          <cell r="S116">
            <v>65637.432</v>
          </cell>
          <cell r="T116">
            <v>4723.21</v>
          </cell>
          <cell r="U116">
            <v>7363.08</v>
          </cell>
          <cell r="V116">
            <v>5813.12</v>
          </cell>
          <cell r="W116">
            <v>2752.9</v>
          </cell>
          <cell r="X116">
            <v>2694.97</v>
          </cell>
          <cell r="Y116">
            <v>28016.736</v>
          </cell>
          <cell r="Z116">
            <v>156719.69</v>
          </cell>
          <cell r="AA116">
            <v>136166.91</v>
          </cell>
          <cell r="AB116">
            <v>185287.98</v>
          </cell>
          <cell r="AC116">
            <v>214256.69</v>
          </cell>
          <cell r="AD116">
            <v>173107.8175</v>
          </cell>
          <cell r="AE116">
            <v>76195.69</v>
          </cell>
          <cell r="AF116">
            <v>64108.75</v>
          </cell>
          <cell r="AG116">
            <v>62408.13</v>
          </cell>
          <cell r="AH116">
            <v>36654.13</v>
          </cell>
          <cell r="AI116">
            <v>54623.68</v>
          </cell>
          <cell r="AJ116">
            <v>58798.076</v>
          </cell>
          <cell r="AK116">
            <v>197644.69</v>
          </cell>
          <cell r="AL116">
            <v>147913.53</v>
          </cell>
          <cell r="AM116">
            <v>164551.26</v>
          </cell>
          <cell r="AN116">
            <v>170036.493333333</v>
          </cell>
          <cell r="AO116">
            <v>47406.27</v>
          </cell>
          <cell r="AP116">
            <v>44884.21</v>
          </cell>
          <cell r="AQ116">
            <v>44821.45</v>
          </cell>
          <cell r="AR116">
            <v>44858.36</v>
          </cell>
          <cell r="AS116">
            <v>40972.94</v>
          </cell>
          <cell r="AT116">
            <v>44588.646</v>
          </cell>
          <cell r="AU116">
            <v>71757.01</v>
          </cell>
          <cell r="AV116">
            <v>105007.75</v>
          </cell>
          <cell r="AW116">
            <v>9047.16</v>
          </cell>
          <cell r="AX116">
            <v>11060.67</v>
          </cell>
          <cell r="AY116">
            <v>11457.01</v>
          </cell>
          <cell r="AZ116">
            <v>5868.2</v>
          </cell>
          <cell r="BA116">
            <v>2602.91</v>
          </cell>
        </row>
        <row r="116">
          <cell r="BC116">
            <v>48043.14</v>
          </cell>
          <cell r="BD116">
            <v>45185.58</v>
          </cell>
          <cell r="BE116">
            <v>102630.61</v>
          </cell>
        </row>
        <row r="117">
          <cell r="A117">
            <v>23693</v>
          </cell>
          <cell r="B117" t="str">
            <v>HOLTSVILLE_IC_4</v>
          </cell>
          <cell r="C117" t="str">
            <v>LONGIL</v>
          </cell>
          <cell r="D117">
            <v>32224.91</v>
          </cell>
          <cell r="E117">
            <v>29045.17</v>
          </cell>
          <cell r="F117">
            <v>34146.34</v>
          </cell>
          <cell r="G117">
            <v>20879.27</v>
          </cell>
          <cell r="H117">
            <v>18134.64</v>
          </cell>
          <cell r="I117">
            <v>26886.066</v>
          </cell>
          <cell r="J117">
            <v>36104.03</v>
          </cell>
          <cell r="K117">
            <v>28342.96</v>
          </cell>
          <cell r="L117">
            <v>30230.24</v>
          </cell>
          <cell r="M117">
            <v>31559.0766666667</v>
          </cell>
          <cell r="N117">
            <v>4790.07</v>
          </cell>
          <cell r="O117">
            <v>8624.72</v>
          </cell>
          <cell r="P117">
            <v>9171.26</v>
          </cell>
          <cell r="Q117">
            <v>21803.89</v>
          </cell>
          <cell r="R117">
            <v>10307.92</v>
          </cell>
          <cell r="S117">
            <v>65637.432</v>
          </cell>
          <cell r="T117">
            <v>4723.21</v>
          </cell>
          <cell r="U117">
            <v>7363.08</v>
          </cell>
          <cell r="V117">
            <v>5813.12</v>
          </cell>
          <cell r="W117">
            <v>2752.9</v>
          </cell>
          <cell r="X117">
            <v>2694.97</v>
          </cell>
          <cell r="Y117">
            <v>28016.736</v>
          </cell>
          <cell r="Z117">
            <v>156719.69</v>
          </cell>
          <cell r="AA117">
            <v>136166.91</v>
          </cell>
          <cell r="AB117">
            <v>185287.98</v>
          </cell>
          <cell r="AC117">
            <v>214256.69</v>
          </cell>
          <cell r="AD117">
            <v>173107.8175</v>
          </cell>
          <cell r="AE117">
            <v>76195.69</v>
          </cell>
          <cell r="AF117">
            <v>64108.75</v>
          </cell>
          <cell r="AG117">
            <v>62408.13</v>
          </cell>
          <cell r="AH117">
            <v>36654.13</v>
          </cell>
          <cell r="AI117">
            <v>54623.68</v>
          </cell>
          <cell r="AJ117">
            <v>58798.076</v>
          </cell>
          <cell r="AK117">
            <v>197644.69</v>
          </cell>
          <cell r="AL117">
            <v>147913.53</v>
          </cell>
          <cell r="AM117">
            <v>164551.26</v>
          </cell>
          <cell r="AN117">
            <v>170036.493333333</v>
          </cell>
          <cell r="AO117">
            <v>47406.27</v>
          </cell>
          <cell r="AP117">
            <v>44884.21</v>
          </cell>
          <cell r="AQ117">
            <v>44821.45</v>
          </cell>
          <cell r="AR117">
            <v>44858.36</v>
          </cell>
          <cell r="AS117">
            <v>40972.94</v>
          </cell>
          <cell r="AT117">
            <v>44588.646</v>
          </cell>
          <cell r="AU117">
            <v>71757.01</v>
          </cell>
          <cell r="AV117">
            <v>105007.75</v>
          </cell>
          <cell r="AW117">
            <v>9047.16</v>
          </cell>
          <cell r="AX117">
            <v>11060.67</v>
          </cell>
          <cell r="AY117">
            <v>11457.01</v>
          </cell>
          <cell r="AZ117">
            <v>5868.2</v>
          </cell>
          <cell r="BA117">
            <v>2602.91</v>
          </cell>
        </row>
        <row r="117">
          <cell r="BC117">
            <v>48043.14</v>
          </cell>
          <cell r="BD117">
            <v>45185.58</v>
          </cell>
          <cell r="BE117">
            <v>102630.61</v>
          </cell>
        </row>
        <row r="118">
          <cell r="A118">
            <v>23694</v>
          </cell>
          <cell r="B118" t="str">
            <v>HOLTSVILLE_IC_5</v>
          </cell>
          <cell r="C118" t="str">
            <v>LONGIL</v>
          </cell>
          <cell r="D118">
            <v>32224.91</v>
          </cell>
          <cell r="E118">
            <v>29045.17</v>
          </cell>
          <cell r="F118">
            <v>34146.34</v>
          </cell>
          <cell r="G118">
            <v>20879.27</v>
          </cell>
          <cell r="H118">
            <v>18134.64</v>
          </cell>
          <cell r="I118">
            <v>26886.066</v>
          </cell>
          <cell r="J118">
            <v>36104.03</v>
          </cell>
          <cell r="K118">
            <v>28342.96</v>
          </cell>
          <cell r="L118">
            <v>30230.24</v>
          </cell>
          <cell r="M118">
            <v>31559.0766666667</v>
          </cell>
          <cell r="N118">
            <v>4790.07</v>
          </cell>
          <cell r="O118">
            <v>8624.72</v>
          </cell>
          <cell r="P118">
            <v>9171.26</v>
          </cell>
          <cell r="Q118">
            <v>21803.89</v>
          </cell>
          <cell r="R118">
            <v>10307.92</v>
          </cell>
          <cell r="S118">
            <v>65637.432</v>
          </cell>
          <cell r="T118">
            <v>4723.21</v>
          </cell>
          <cell r="U118">
            <v>7363.08</v>
          </cell>
          <cell r="V118">
            <v>5813.12</v>
          </cell>
          <cell r="W118">
            <v>2752.9</v>
          </cell>
          <cell r="X118">
            <v>2694.97</v>
          </cell>
          <cell r="Y118">
            <v>28016.736</v>
          </cell>
          <cell r="Z118">
            <v>156719.69</v>
          </cell>
          <cell r="AA118">
            <v>136166.91</v>
          </cell>
          <cell r="AB118">
            <v>185287.98</v>
          </cell>
          <cell r="AC118">
            <v>214256.69</v>
          </cell>
          <cell r="AD118">
            <v>173107.8175</v>
          </cell>
          <cell r="AE118">
            <v>76195.69</v>
          </cell>
          <cell r="AF118">
            <v>64108.75</v>
          </cell>
          <cell r="AG118">
            <v>62408.13</v>
          </cell>
          <cell r="AH118">
            <v>36654.13</v>
          </cell>
          <cell r="AI118">
            <v>54623.68</v>
          </cell>
          <cell r="AJ118">
            <v>58798.076</v>
          </cell>
          <cell r="AK118">
            <v>197644.69</v>
          </cell>
          <cell r="AL118">
            <v>147913.53</v>
          </cell>
          <cell r="AM118">
            <v>164551.26</v>
          </cell>
          <cell r="AN118">
            <v>170036.493333333</v>
          </cell>
          <cell r="AO118">
            <v>47406.27</v>
          </cell>
          <cell r="AP118">
            <v>44884.21</v>
          </cell>
          <cell r="AQ118">
            <v>44821.45</v>
          </cell>
          <cell r="AR118">
            <v>44858.36</v>
          </cell>
          <cell r="AS118">
            <v>40972.94</v>
          </cell>
          <cell r="AT118">
            <v>44588.646</v>
          </cell>
          <cell r="AU118">
            <v>71757.01</v>
          </cell>
          <cell r="AV118">
            <v>105007.75</v>
          </cell>
          <cell r="AW118">
            <v>9047.16</v>
          </cell>
          <cell r="AX118">
            <v>11060.67</v>
          </cell>
          <cell r="AY118">
            <v>11457.01</v>
          </cell>
          <cell r="AZ118">
            <v>5868.2</v>
          </cell>
          <cell r="BA118">
            <v>2602.91</v>
          </cell>
        </row>
        <row r="118">
          <cell r="BC118">
            <v>48043.14</v>
          </cell>
          <cell r="BD118">
            <v>45185.58</v>
          </cell>
          <cell r="BE118">
            <v>102630.61</v>
          </cell>
        </row>
        <row r="119">
          <cell r="A119">
            <v>23695</v>
          </cell>
          <cell r="B119" t="str">
            <v>HOLTSVILLE_IC_6</v>
          </cell>
          <cell r="C119" t="str">
            <v>LONGIL</v>
          </cell>
          <cell r="D119">
            <v>32374.92</v>
          </cell>
          <cell r="E119">
            <v>29180.91</v>
          </cell>
          <cell r="F119">
            <v>34304.59</v>
          </cell>
          <cell r="G119">
            <v>20973.84</v>
          </cell>
          <cell r="H119">
            <v>18215.91</v>
          </cell>
          <cell r="I119">
            <v>27010.034</v>
          </cell>
          <cell r="J119">
            <v>36281.27</v>
          </cell>
          <cell r="K119">
            <v>28480.26</v>
          </cell>
          <cell r="L119">
            <v>30376.16</v>
          </cell>
          <cell r="M119">
            <v>31712.5633333333</v>
          </cell>
          <cell r="N119">
            <v>4811.74</v>
          </cell>
          <cell r="O119">
            <v>8663.92</v>
          </cell>
          <cell r="P119">
            <v>9212.77</v>
          </cell>
          <cell r="Q119">
            <v>21902.74</v>
          </cell>
          <cell r="R119">
            <v>10357.14</v>
          </cell>
          <cell r="S119">
            <v>65937.972</v>
          </cell>
          <cell r="T119">
            <v>4746.04</v>
          </cell>
          <cell r="U119">
            <v>7388.72</v>
          </cell>
          <cell r="V119">
            <v>5841.33</v>
          </cell>
          <cell r="W119">
            <v>2766.25</v>
          </cell>
          <cell r="X119">
            <v>2708.05</v>
          </cell>
          <cell r="Y119">
            <v>28140.468</v>
          </cell>
          <cell r="Z119">
            <v>157471.48</v>
          </cell>
          <cell r="AA119">
            <v>136827.46</v>
          </cell>
          <cell r="AB119">
            <v>186170.75</v>
          </cell>
          <cell r="AC119">
            <v>215290.49</v>
          </cell>
          <cell r="AD119">
            <v>173940.045</v>
          </cell>
          <cell r="AE119">
            <v>76529.92</v>
          </cell>
          <cell r="AF119">
            <v>64423.72</v>
          </cell>
          <cell r="AG119">
            <v>62676.33</v>
          </cell>
          <cell r="AH119">
            <v>36819.19</v>
          </cell>
          <cell r="AI119">
            <v>54874.99</v>
          </cell>
          <cell r="AJ119">
            <v>59064.83</v>
          </cell>
          <cell r="AK119">
            <v>198606.59</v>
          </cell>
          <cell r="AL119">
            <v>148631.73</v>
          </cell>
          <cell r="AM119">
            <v>165350.97</v>
          </cell>
          <cell r="AN119">
            <v>170863.096666667</v>
          </cell>
          <cell r="AO119">
            <v>47621.05</v>
          </cell>
          <cell r="AP119">
            <v>45087.15</v>
          </cell>
          <cell r="AQ119">
            <v>45024.48</v>
          </cell>
          <cell r="AR119">
            <v>45061.61</v>
          </cell>
          <cell r="AS119">
            <v>41158.55</v>
          </cell>
          <cell r="AT119">
            <v>44790.568</v>
          </cell>
          <cell r="AU119">
            <v>72082.11</v>
          </cell>
          <cell r="AV119">
            <v>105483.55</v>
          </cell>
          <cell r="AW119">
            <v>9088.15</v>
          </cell>
          <cell r="AX119">
            <v>11110.77</v>
          </cell>
          <cell r="AY119">
            <v>11508.92</v>
          </cell>
          <cell r="AZ119">
            <v>5894.79</v>
          </cell>
          <cell r="BA119">
            <v>2614.71</v>
          </cell>
        </row>
        <row r="119">
          <cell r="BC119">
            <v>48260.808</v>
          </cell>
          <cell r="BD119">
            <v>45390.29</v>
          </cell>
          <cell r="BE119">
            <v>103095.43</v>
          </cell>
        </row>
        <row r="120">
          <cell r="A120">
            <v>23696</v>
          </cell>
          <cell r="B120" t="str">
            <v>HOLTSVILLE_IC_7</v>
          </cell>
          <cell r="C120" t="str">
            <v>LONGIL</v>
          </cell>
          <cell r="D120">
            <v>32374.92</v>
          </cell>
          <cell r="E120">
            <v>29180.91</v>
          </cell>
          <cell r="F120">
            <v>34304.59</v>
          </cell>
          <cell r="G120">
            <v>20973.84</v>
          </cell>
          <cell r="H120">
            <v>18215.91</v>
          </cell>
          <cell r="I120">
            <v>27010.034</v>
          </cell>
          <cell r="J120">
            <v>36281.27</v>
          </cell>
          <cell r="K120">
            <v>28480.26</v>
          </cell>
          <cell r="L120">
            <v>30376.16</v>
          </cell>
          <cell r="M120">
            <v>31712.5633333333</v>
          </cell>
          <cell r="N120">
            <v>4811.74</v>
          </cell>
          <cell r="O120">
            <v>8663.92</v>
          </cell>
          <cell r="P120">
            <v>9212.77</v>
          </cell>
          <cell r="Q120">
            <v>21902.74</v>
          </cell>
          <cell r="R120">
            <v>10357.14</v>
          </cell>
          <cell r="S120">
            <v>65937.972</v>
          </cell>
          <cell r="T120">
            <v>4746.04</v>
          </cell>
          <cell r="U120">
            <v>7388.72</v>
          </cell>
          <cell r="V120">
            <v>5841.33</v>
          </cell>
          <cell r="W120">
            <v>2766.25</v>
          </cell>
          <cell r="X120">
            <v>2708.05</v>
          </cell>
          <cell r="Y120">
            <v>28140.468</v>
          </cell>
          <cell r="Z120">
            <v>157471.48</v>
          </cell>
          <cell r="AA120">
            <v>136827.46</v>
          </cell>
          <cell r="AB120">
            <v>186170.75</v>
          </cell>
          <cell r="AC120">
            <v>215290.49</v>
          </cell>
          <cell r="AD120">
            <v>173940.045</v>
          </cell>
          <cell r="AE120">
            <v>76529.92</v>
          </cell>
          <cell r="AF120">
            <v>64423.72</v>
          </cell>
          <cell r="AG120">
            <v>62676.33</v>
          </cell>
          <cell r="AH120">
            <v>36819.19</v>
          </cell>
          <cell r="AI120">
            <v>54874.99</v>
          </cell>
          <cell r="AJ120">
            <v>59064.83</v>
          </cell>
          <cell r="AK120">
            <v>198606.59</v>
          </cell>
          <cell r="AL120">
            <v>148631.73</v>
          </cell>
          <cell r="AM120">
            <v>165350.97</v>
          </cell>
          <cell r="AN120">
            <v>170863.096666667</v>
          </cell>
          <cell r="AO120">
            <v>47621.05</v>
          </cell>
          <cell r="AP120">
            <v>45087.15</v>
          </cell>
          <cell r="AQ120">
            <v>45024.48</v>
          </cell>
          <cell r="AR120">
            <v>45061.61</v>
          </cell>
          <cell r="AS120">
            <v>41158.55</v>
          </cell>
          <cell r="AT120">
            <v>44790.568</v>
          </cell>
          <cell r="AU120">
            <v>72082.11</v>
          </cell>
          <cell r="AV120">
            <v>105483.55</v>
          </cell>
          <cell r="AW120">
            <v>9088.15</v>
          </cell>
          <cell r="AX120">
            <v>11110.77</v>
          </cell>
          <cell r="AY120">
            <v>11508.92</v>
          </cell>
          <cell r="AZ120">
            <v>5894.79</v>
          </cell>
          <cell r="BA120">
            <v>2614.71</v>
          </cell>
        </row>
        <row r="120">
          <cell r="BC120">
            <v>48260.808</v>
          </cell>
          <cell r="BD120">
            <v>45390.29</v>
          </cell>
          <cell r="BE120">
            <v>103095.43</v>
          </cell>
        </row>
        <row r="121">
          <cell r="A121">
            <v>23697</v>
          </cell>
          <cell r="B121" t="str">
            <v>HOLTSVILLE_IC_8</v>
          </cell>
          <cell r="C121" t="str">
            <v>LONGIL</v>
          </cell>
          <cell r="D121">
            <v>32374.92</v>
          </cell>
          <cell r="E121">
            <v>29180.91</v>
          </cell>
          <cell r="F121">
            <v>34304.59</v>
          </cell>
          <cell r="G121">
            <v>20973.84</v>
          </cell>
          <cell r="H121">
            <v>18215.91</v>
          </cell>
          <cell r="I121">
            <v>27010.034</v>
          </cell>
          <cell r="J121">
            <v>36281.27</v>
          </cell>
          <cell r="K121">
            <v>28480.26</v>
          </cell>
          <cell r="L121">
            <v>30376.16</v>
          </cell>
          <cell r="M121">
            <v>31712.5633333333</v>
          </cell>
          <cell r="N121">
            <v>4811.74</v>
          </cell>
          <cell r="O121">
            <v>8663.92</v>
          </cell>
          <cell r="P121">
            <v>9212.77</v>
          </cell>
          <cell r="Q121">
            <v>21902.74</v>
          </cell>
          <cell r="R121">
            <v>10357.14</v>
          </cell>
          <cell r="S121">
            <v>65937.972</v>
          </cell>
          <cell r="T121">
            <v>4746.04</v>
          </cell>
          <cell r="U121">
            <v>7388.72</v>
          </cell>
          <cell r="V121">
            <v>5841.33</v>
          </cell>
          <cell r="W121">
            <v>2766.25</v>
          </cell>
          <cell r="X121">
            <v>2708.05</v>
          </cell>
          <cell r="Y121">
            <v>28140.468</v>
          </cell>
          <cell r="Z121">
            <v>157471.48</v>
          </cell>
          <cell r="AA121">
            <v>136827.46</v>
          </cell>
          <cell r="AB121">
            <v>186170.75</v>
          </cell>
          <cell r="AC121">
            <v>215290.49</v>
          </cell>
          <cell r="AD121">
            <v>173940.045</v>
          </cell>
          <cell r="AE121">
            <v>76529.92</v>
          </cell>
          <cell r="AF121">
            <v>64423.72</v>
          </cell>
          <cell r="AG121">
            <v>62676.33</v>
          </cell>
          <cell r="AH121">
            <v>36819.19</v>
          </cell>
          <cell r="AI121">
            <v>54874.99</v>
          </cell>
          <cell r="AJ121">
            <v>59064.83</v>
          </cell>
          <cell r="AK121">
            <v>198606.59</v>
          </cell>
          <cell r="AL121">
            <v>148631.73</v>
          </cell>
          <cell r="AM121">
            <v>165350.97</v>
          </cell>
          <cell r="AN121">
            <v>170863.096666667</v>
          </cell>
          <cell r="AO121">
            <v>47621.05</v>
          </cell>
          <cell r="AP121">
            <v>45087.15</v>
          </cell>
          <cell r="AQ121">
            <v>45024.48</v>
          </cell>
          <cell r="AR121">
            <v>45061.61</v>
          </cell>
          <cell r="AS121">
            <v>41158.55</v>
          </cell>
          <cell r="AT121">
            <v>44790.568</v>
          </cell>
          <cell r="AU121">
            <v>72082.11</v>
          </cell>
          <cell r="AV121">
            <v>105483.55</v>
          </cell>
          <cell r="AW121">
            <v>9088.15</v>
          </cell>
          <cell r="AX121">
            <v>11110.77</v>
          </cell>
          <cell r="AY121">
            <v>11508.92</v>
          </cell>
          <cell r="AZ121">
            <v>5894.79</v>
          </cell>
          <cell r="BA121">
            <v>2614.71</v>
          </cell>
        </row>
        <row r="121">
          <cell r="BC121">
            <v>48260.808</v>
          </cell>
          <cell r="BD121">
            <v>45390.29</v>
          </cell>
          <cell r="BE121">
            <v>103095.43</v>
          </cell>
        </row>
        <row r="122">
          <cell r="A122">
            <v>23698</v>
          </cell>
          <cell r="B122" t="str">
            <v>HOLTSVILLE_IC_9</v>
          </cell>
          <cell r="C122" t="str">
            <v>LONGIL</v>
          </cell>
          <cell r="D122">
            <v>32374.92</v>
          </cell>
          <cell r="E122">
            <v>29180.91</v>
          </cell>
          <cell r="F122">
            <v>34304.59</v>
          </cell>
          <cell r="G122">
            <v>20973.84</v>
          </cell>
          <cell r="H122">
            <v>18215.91</v>
          </cell>
          <cell r="I122">
            <v>27010.034</v>
          </cell>
          <cell r="J122">
            <v>36281.27</v>
          </cell>
          <cell r="K122">
            <v>28480.26</v>
          </cell>
          <cell r="L122">
            <v>30376.16</v>
          </cell>
          <cell r="M122">
            <v>31712.5633333333</v>
          </cell>
          <cell r="N122">
            <v>4811.74</v>
          </cell>
          <cell r="O122">
            <v>8663.92</v>
          </cell>
          <cell r="P122">
            <v>9212.77</v>
          </cell>
          <cell r="Q122">
            <v>21902.74</v>
          </cell>
          <cell r="R122">
            <v>10357.14</v>
          </cell>
          <cell r="S122">
            <v>65937.972</v>
          </cell>
          <cell r="T122">
            <v>4746.04</v>
          </cell>
          <cell r="U122">
            <v>7388.72</v>
          </cell>
          <cell r="V122">
            <v>5841.33</v>
          </cell>
          <cell r="W122">
            <v>2766.25</v>
          </cell>
          <cell r="X122">
            <v>2708.05</v>
          </cell>
          <cell r="Y122">
            <v>28140.468</v>
          </cell>
          <cell r="Z122">
            <v>157471.48</v>
          </cell>
          <cell r="AA122">
            <v>136827.46</v>
          </cell>
          <cell r="AB122">
            <v>186170.75</v>
          </cell>
          <cell r="AC122">
            <v>215290.49</v>
          </cell>
          <cell r="AD122">
            <v>173940.045</v>
          </cell>
          <cell r="AE122">
            <v>76529.92</v>
          </cell>
          <cell r="AF122">
            <v>64423.72</v>
          </cell>
          <cell r="AG122">
            <v>62676.33</v>
          </cell>
          <cell r="AH122">
            <v>36819.19</v>
          </cell>
          <cell r="AI122">
            <v>54874.99</v>
          </cell>
          <cell r="AJ122">
            <v>59064.83</v>
          </cell>
          <cell r="AK122">
            <v>198606.59</v>
          </cell>
          <cell r="AL122">
            <v>148631.73</v>
          </cell>
          <cell r="AM122">
            <v>165350.97</v>
          </cell>
          <cell r="AN122">
            <v>170863.096666667</v>
          </cell>
          <cell r="AO122">
            <v>47621.05</v>
          </cell>
          <cell r="AP122">
            <v>45087.15</v>
          </cell>
          <cell r="AQ122">
            <v>45024.48</v>
          </cell>
          <cell r="AR122">
            <v>45061.61</v>
          </cell>
          <cell r="AS122">
            <v>41158.55</v>
          </cell>
          <cell r="AT122">
            <v>44790.568</v>
          </cell>
          <cell r="AU122">
            <v>72082.11</v>
          </cell>
          <cell r="AV122">
            <v>105483.55</v>
          </cell>
          <cell r="AW122">
            <v>9088.15</v>
          </cell>
          <cell r="AX122">
            <v>11110.77</v>
          </cell>
          <cell r="AY122">
            <v>11508.92</v>
          </cell>
          <cell r="AZ122">
            <v>5894.79</v>
          </cell>
          <cell r="BA122">
            <v>2614.71</v>
          </cell>
        </row>
        <row r="122">
          <cell r="BC122">
            <v>48260.808</v>
          </cell>
          <cell r="BD122">
            <v>45390.29</v>
          </cell>
          <cell r="BE122">
            <v>103095.43</v>
          </cell>
        </row>
        <row r="123">
          <cell r="A123">
            <v>23699</v>
          </cell>
          <cell r="B123" t="str">
            <v>HOLTSVILLE_IC_10</v>
          </cell>
          <cell r="C123" t="str">
            <v>LONGIL</v>
          </cell>
          <cell r="D123">
            <v>32374.92</v>
          </cell>
          <cell r="E123">
            <v>29180.91</v>
          </cell>
          <cell r="F123">
            <v>34304.59</v>
          </cell>
          <cell r="G123">
            <v>20973.84</v>
          </cell>
          <cell r="H123">
            <v>18215.91</v>
          </cell>
          <cell r="I123">
            <v>27010.034</v>
          </cell>
          <cell r="J123">
            <v>36281.27</v>
          </cell>
          <cell r="K123">
            <v>28480.26</v>
          </cell>
          <cell r="L123">
            <v>30376.16</v>
          </cell>
          <cell r="M123">
            <v>31712.5633333333</v>
          </cell>
          <cell r="N123">
            <v>4811.74</v>
          </cell>
          <cell r="O123">
            <v>8663.92</v>
          </cell>
          <cell r="P123">
            <v>9212.77</v>
          </cell>
          <cell r="Q123">
            <v>21902.74</v>
          </cell>
          <cell r="R123">
            <v>10357.14</v>
          </cell>
          <cell r="S123">
            <v>65937.972</v>
          </cell>
          <cell r="T123">
            <v>4746.04</v>
          </cell>
          <cell r="U123">
            <v>7388.72</v>
          </cell>
          <cell r="V123">
            <v>5841.33</v>
          </cell>
          <cell r="W123">
            <v>2766.25</v>
          </cell>
          <cell r="X123">
            <v>2708.05</v>
          </cell>
          <cell r="Y123">
            <v>28140.468</v>
          </cell>
          <cell r="Z123">
            <v>157471.48</v>
          </cell>
          <cell r="AA123">
            <v>136827.46</v>
          </cell>
          <cell r="AB123">
            <v>186170.75</v>
          </cell>
          <cell r="AC123">
            <v>215290.49</v>
          </cell>
          <cell r="AD123">
            <v>173940.045</v>
          </cell>
          <cell r="AE123">
            <v>76529.92</v>
          </cell>
          <cell r="AF123">
            <v>64423.72</v>
          </cell>
          <cell r="AG123">
            <v>62676.33</v>
          </cell>
          <cell r="AH123">
            <v>36819.19</v>
          </cell>
          <cell r="AI123">
            <v>54874.99</v>
          </cell>
          <cell r="AJ123">
            <v>59064.83</v>
          </cell>
          <cell r="AK123">
            <v>198606.59</v>
          </cell>
          <cell r="AL123">
            <v>148631.73</v>
          </cell>
          <cell r="AM123">
            <v>165350.97</v>
          </cell>
          <cell r="AN123">
            <v>170863.096666667</v>
          </cell>
          <cell r="AO123">
            <v>47621.05</v>
          </cell>
          <cell r="AP123">
            <v>45087.15</v>
          </cell>
          <cell r="AQ123">
            <v>45024.48</v>
          </cell>
          <cell r="AR123">
            <v>45061.61</v>
          </cell>
          <cell r="AS123">
            <v>41158.55</v>
          </cell>
          <cell r="AT123">
            <v>44790.568</v>
          </cell>
          <cell r="AU123">
            <v>72082.11</v>
          </cell>
          <cell r="AV123">
            <v>105483.55</v>
          </cell>
          <cell r="AW123">
            <v>9088.15</v>
          </cell>
          <cell r="AX123">
            <v>11110.77</v>
          </cell>
          <cell r="AY123">
            <v>11508.92</v>
          </cell>
          <cell r="AZ123">
            <v>5894.79</v>
          </cell>
          <cell r="BA123">
            <v>2614.71</v>
          </cell>
        </row>
        <row r="123">
          <cell r="BC123">
            <v>48260.808</v>
          </cell>
          <cell r="BD123">
            <v>45390.29</v>
          </cell>
          <cell r="BE123">
            <v>103095.43</v>
          </cell>
        </row>
        <row r="124">
          <cell r="A124">
            <v>23700</v>
          </cell>
          <cell r="B124" t="str">
            <v>BARRETT_IC_9</v>
          </cell>
          <cell r="C124" t="str">
            <v>LONGIL</v>
          </cell>
          <cell r="D124">
            <v>31838.02</v>
          </cell>
          <cell r="E124">
            <v>28698.7</v>
          </cell>
          <cell r="F124">
            <v>33742.98</v>
          </cell>
          <cell r="G124">
            <v>20620.5</v>
          </cell>
          <cell r="H124">
            <v>17913.86</v>
          </cell>
          <cell r="I124">
            <v>26562.812</v>
          </cell>
          <cell r="J124">
            <v>35764.38</v>
          </cell>
          <cell r="K124">
            <v>28088.93</v>
          </cell>
          <cell r="L124">
            <v>29944.7</v>
          </cell>
          <cell r="M124">
            <v>31266.0033333333</v>
          </cell>
          <cell r="N124">
            <v>4733.06</v>
          </cell>
          <cell r="O124">
            <v>8520.96</v>
          </cell>
          <cell r="P124">
            <v>9062.21</v>
          </cell>
          <cell r="Q124">
            <v>21543.4</v>
          </cell>
          <cell r="R124">
            <v>10216.5</v>
          </cell>
          <cell r="S124">
            <v>64891.356</v>
          </cell>
          <cell r="T124">
            <v>4678.47</v>
          </cell>
          <cell r="U124">
            <v>7300.03</v>
          </cell>
          <cell r="V124">
            <v>5758.06</v>
          </cell>
          <cell r="W124">
            <v>2726.84</v>
          </cell>
          <cell r="X124">
            <v>2669.43</v>
          </cell>
          <cell r="Y124">
            <v>27759.396</v>
          </cell>
          <cell r="Z124">
            <v>155280.66</v>
          </cell>
          <cell r="AA124">
            <v>134939.98</v>
          </cell>
          <cell r="AB124">
            <v>183579.14</v>
          </cell>
          <cell r="AC124">
            <v>212263.3</v>
          </cell>
          <cell r="AD124">
            <v>171515.77</v>
          </cell>
          <cell r="AE124">
            <v>75336.31</v>
          </cell>
          <cell r="AF124">
            <v>63623.23</v>
          </cell>
          <cell r="AG124">
            <v>61874.17</v>
          </cell>
          <cell r="AH124">
            <v>36276.12</v>
          </cell>
          <cell r="AI124">
            <v>54018.08</v>
          </cell>
          <cell r="AJ124">
            <v>58225.582</v>
          </cell>
          <cell r="AK124">
            <v>195860.62</v>
          </cell>
          <cell r="AL124">
            <v>146576.49</v>
          </cell>
          <cell r="AM124">
            <v>163064.73</v>
          </cell>
          <cell r="AN124">
            <v>168500.613333333</v>
          </cell>
          <cell r="AO124">
            <v>47041.93</v>
          </cell>
          <cell r="AP124">
            <v>44511.8</v>
          </cell>
          <cell r="AQ124">
            <v>44477.04</v>
          </cell>
          <cell r="AR124">
            <v>44513.29</v>
          </cell>
          <cell r="AS124">
            <v>40659.68</v>
          </cell>
          <cell r="AT124">
            <v>44240.748</v>
          </cell>
          <cell r="AU124">
            <v>71208.35</v>
          </cell>
          <cell r="AV124">
            <v>104198.9</v>
          </cell>
          <cell r="AW124">
            <v>8977.04</v>
          </cell>
          <cell r="AX124">
            <v>10975.01</v>
          </cell>
          <cell r="AY124">
            <v>11370.05</v>
          </cell>
          <cell r="AZ124">
            <v>5823.99</v>
          </cell>
          <cell r="BA124">
            <v>2583.22</v>
          </cell>
        </row>
        <row r="124">
          <cell r="BC124">
            <v>47675.172</v>
          </cell>
          <cell r="BD124">
            <v>44848.06</v>
          </cell>
          <cell r="BE124">
            <v>101873.24</v>
          </cell>
        </row>
        <row r="125">
          <cell r="A125">
            <v>23701</v>
          </cell>
          <cell r="B125" t="str">
            <v>BARRETT_IC_10</v>
          </cell>
          <cell r="C125" t="str">
            <v>LONGIL</v>
          </cell>
          <cell r="D125">
            <v>31838.02</v>
          </cell>
          <cell r="E125">
            <v>28698.7</v>
          </cell>
          <cell r="F125">
            <v>33742.98</v>
          </cell>
          <cell r="G125">
            <v>20620.5</v>
          </cell>
          <cell r="H125">
            <v>17913.86</v>
          </cell>
          <cell r="I125">
            <v>26562.812</v>
          </cell>
          <cell r="J125">
            <v>35764.38</v>
          </cell>
          <cell r="K125">
            <v>28088.93</v>
          </cell>
          <cell r="L125">
            <v>29944.7</v>
          </cell>
          <cell r="M125">
            <v>31266.0033333333</v>
          </cell>
          <cell r="N125">
            <v>4733.06</v>
          </cell>
          <cell r="O125">
            <v>8520.96</v>
          </cell>
          <cell r="P125">
            <v>9062.21</v>
          </cell>
          <cell r="Q125">
            <v>21543.4</v>
          </cell>
          <cell r="R125">
            <v>10216.5</v>
          </cell>
          <cell r="S125">
            <v>64891.356</v>
          </cell>
          <cell r="T125">
            <v>4678.47</v>
          </cell>
          <cell r="U125">
            <v>7300.03</v>
          </cell>
          <cell r="V125">
            <v>5758.06</v>
          </cell>
          <cell r="W125">
            <v>2726.84</v>
          </cell>
          <cell r="X125">
            <v>2669.43</v>
          </cell>
          <cell r="Y125">
            <v>27759.396</v>
          </cell>
          <cell r="Z125">
            <v>155280.66</v>
          </cell>
          <cell r="AA125">
            <v>134939.98</v>
          </cell>
          <cell r="AB125">
            <v>183579.14</v>
          </cell>
          <cell r="AC125">
            <v>212263.3</v>
          </cell>
          <cell r="AD125">
            <v>171515.77</v>
          </cell>
          <cell r="AE125">
            <v>75336.31</v>
          </cell>
          <cell r="AF125">
            <v>63623.23</v>
          </cell>
          <cell r="AG125">
            <v>61874.17</v>
          </cell>
          <cell r="AH125">
            <v>36276.12</v>
          </cell>
          <cell r="AI125">
            <v>54018.08</v>
          </cell>
          <cell r="AJ125">
            <v>58225.582</v>
          </cell>
          <cell r="AK125">
            <v>195860.62</v>
          </cell>
          <cell r="AL125">
            <v>146576.49</v>
          </cell>
          <cell r="AM125">
            <v>163064.73</v>
          </cell>
          <cell r="AN125">
            <v>168500.613333333</v>
          </cell>
          <cell r="AO125">
            <v>47041.93</v>
          </cell>
          <cell r="AP125">
            <v>44511.8</v>
          </cell>
          <cell r="AQ125">
            <v>44477.04</v>
          </cell>
          <cell r="AR125">
            <v>44513.29</v>
          </cell>
          <cell r="AS125">
            <v>40659.68</v>
          </cell>
          <cell r="AT125">
            <v>44240.748</v>
          </cell>
          <cell r="AU125">
            <v>71208.35</v>
          </cell>
          <cell r="AV125">
            <v>104198.9</v>
          </cell>
          <cell r="AW125">
            <v>8977.04</v>
          </cell>
          <cell r="AX125">
            <v>10975.01</v>
          </cell>
          <cell r="AY125">
            <v>11370.05</v>
          </cell>
          <cell r="AZ125">
            <v>5823.99</v>
          </cell>
          <cell r="BA125">
            <v>2583.22</v>
          </cell>
        </row>
        <row r="125">
          <cell r="BC125">
            <v>47675.172</v>
          </cell>
          <cell r="BD125">
            <v>44848.06</v>
          </cell>
          <cell r="BE125">
            <v>101873.24</v>
          </cell>
        </row>
        <row r="126">
          <cell r="A126">
            <v>23702</v>
          </cell>
          <cell r="B126" t="str">
            <v>BARRETT_IC_11</v>
          </cell>
          <cell r="C126" t="str">
            <v>LONGIL</v>
          </cell>
          <cell r="D126">
            <v>31838.02</v>
          </cell>
          <cell r="E126">
            <v>28698.7</v>
          </cell>
          <cell r="F126">
            <v>33742.98</v>
          </cell>
          <cell r="G126">
            <v>20620.5</v>
          </cell>
          <cell r="H126">
            <v>17913.86</v>
          </cell>
          <cell r="I126">
            <v>26562.812</v>
          </cell>
          <cell r="J126">
            <v>35764.38</v>
          </cell>
          <cell r="K126">
            <v>28088.93</v>
          </cell>
          <cell r="L126">
            <v>29944.7</v>
          </cell>
          <cell r="M126">
            <v>31266.0033333333</v>
          </cell>
          <cell r="N126">
            <v>4733.06</v>
          </cell>
          <cell r="O126">
            <v>8520.96</v>
          </cell>
          <cell r="P126">
            <v>9062.21</v>
          </cell>
          <cell r="Q126">
            <v>21543.4</v>
          </cell>
          <cell r="R126">
            <v>10216.5</v>
          </cell>
          <cell r="S126">
            <v>64891.356</v>
          </cell>
          <cell r="T126">
            <v>4678.47</v>
          </cell>
          <cell r="U126">
            <v>7300.03</v>
          </cell>
          <cell r="V126">
            <v>5758.06</v>
          </cell>
          <cell r="W126">
            <v>2726.84</v>
          </cell>
          <cell r="X126">
            <v>2669.43</v>
          </cell>
          <cell r="Y126">
            <v>27759.396</v>
          </cell>
          <cell r="Z126">
            <v>155280.66</v>
          </cell>
          <cell r="AA126">
            <v>134939.98</v>
          </cell>
          <cell r="AB126">
            <v>183579.14</v>
          </cell>
          <cell r="AC126">
            <v>212263.3</v>
          </cell>
          <cell r="AD126">
            <v>171515.77</v>
          </cell>
          <cell r="AE126">
            <v>75336.31</v>
          </cell>
          <cell r="AF126">
            <v>63623.23</v>
          </cell>
          <cell r="AG126">
            <v>61874.17</v>
          </cell>
          <cell r="AH126">
            <v>36276.12</v>
          </cell>
          <cell r="AI126">
            <v>54018.08</v>
          </cell>
          <cell r="AJ126">
            <v>58225.582</v>
          </cell>
          <cell r="AK126">
            <v>195860.62</v>
          </cell>
          <cell r="AL126">
            <v>146576.49</v>
          </cell>
          <cell r="AM126">
            <v>163064.73</v>
          </cell>
          <cell r="AN126">
            <v>168500.613333333</v>
          </cell>
          <cell r="AO126">
            <v>47041.93</v>
          </cell>
          <cell r="AP126">
            <v>44511.8</v>
          </cell>
          <cell r="AQ126">
            <v>44477.04</v>
          </cell>
          <cell r="AR126">
            <v>44513.29</v>
          </cell>
          <cell r="AS126">
            <v>40659.68</v>
          </cell>
          <cell r="AT126">
            <v>44240.748</v>
          </cell>
          <cell r="AU126">
            <v>71208.35</v>
          </cell>
          <cell r="AV126">
            <v>104198.9</v>
          </cell>
          <cell r="AW126">
            <v>8977.04</v>
          </cell>
          <cell r="AX126">
            <v>10975.01</v>
          </cell>
          <cell r="AY126">
            <v>11370.05</v>
          </cell>
          <cell r="AZ126">
            <v>5823.99</v>
          </cell>
          <cell r="BA126">
            <v>2583.22</v>
          </cell>
        </row>
        <row r="126">
          <cell r="BC126">
            <v>47675.172</v>
          </cell>
          <cell r="BD126">
            <v>44848.06</v>
          </cell>
          <cell r="BE126">
            <v>101873.24</v>
          </cell>
        </row>
        <row r="127">
          <cell r="A127">
            <v>23703</v>
          </cell>
          <cell r="B127" t="str">
            <v>BARRETT_IC_12</v>
          </cell>
          <cell r="C127" t="str">
            <v>LONGIL</v>
          </cell>
          <cell r="D127">
            <v>31838.02</v>
          </cell>
          <cell r="E127">
            <v>28698.7</v>
          </cell>
          <cell r="F127">
            <v>33742.98</v>
          </cell>
          <cell r="G127">
            <v>20620.5</v>
          </cell>
          <cell r="H127">
            <v>17913.86</v>
          </cell>
          <cell r="I127">
            <v>26562.812</v>
          </cell>
          <cell r="J127">
            <v>35764.38</v>
          </cell>
          <cell r="K127">
            <v>28088.93</v>
          </cell>
          <cell r="L127">
            <v>29944.7</v>
          </cell>
          <cell r="M127">
            <v>31266.0033333333</v>
          </cell>
          <cell r="N127">
            <v>4733.06</v>
          </cell>
          <cell r="O127">
            <v>8520.96</v>
          </cell>
          <cell r="P127">
            <v>9062.21</v>
          </cell>
          <cell r="Q127">
            <v>21543.4</v>
          </cell>
          <cell r="R127">
            <v>10216.5</v>
          </cell>
          <cell r="S127">
            <v>64891.356</v>
          </cell>
          <cell r="T127">
            <v>4678.47</v>
          </cell>
          <cell r="U127">
            <v>7300.03</v>
          </cell>
          <cell r="V127">
            <v>5758.06</v>
          </cell>
          <cell r="W127">
            <v>2726.84</v>
          </cell>
          <cell r="X127">
            <v>2669.43</v>
          </cell>
          <cell r="Y127">
            <v>27759.396</v>
          </cell>
          <cell r="Z127">
            <v>155280.66</v>
          </cell>
          <cell r="AA127">
            <v>134939.98</v>
          </cell>
          <cell r="AB127">
            <v>183579.14</v>
          </cell>
          <cell r="AC127">
            <v>212263.3</v>
          </cell>
          <cell r="AD127">
            <v>171515.77</v>
          </cell>
          <cell r="AE127">
            <v>75336.31</v>
          </cell>
          <cell r="AF127">
            <v>63623.23</v>
          </cell>
          <cell r="AG127">
            <v>61874.17</v>
          </cell>
          <cell r="AH127">
            <v>36276.12</v>
          </cell>
          <cell r="AI127">
            <v>54018.08</v>
          </cell>
          <cell r="AJ127">
            <v>58225.582</v>
          </cell>
          <cell r="AK127">
            <v>195860.62</v>
          </cell>
          <cell r="AL127">
            <v>146576.49</v>
          </cell>
          <cell r="AM127">
            <v>163064.73</v>
          </cell>
          <cell r="AN127">
            <v>168500.613333333</v>
          </cell>
          <cell r="AO127">
            <v>47041.93</v>
          </cell>
          <cell r="AP127">
            <v>44511.8</v>
          </cell>
          <cell r="AQ127">
            <v>44477.04</v>
          </cell>
          <cell r="AR127">
            <v>44513.29</v>
          </cell>
          <cell r="AS127">
            <v>40659.68</v>
          </cell>
          <cell r="AT127">
            <v>44240.748</v>
          </cell>
          <cell r="AU127">
            <v>71208.35</v>
          </cell>
          <cell r="AV127">
            <v>104198.9</v>
          </cell>
          <cell r="AW127">
            <v>8977.04</v>
          </cell>
          <cell r="AX127">
            <v>10975.01</v>
          </cell>
          <cell r="AY127">
            <v>11370.05</v>
          </cell>
          <cell r="AZ127">
            <v>5823.99</v>
          </cell>
          <cell r="BA127">
            <v>2583.22</v>
          </cell>
        </row>
        <row r="127">
          <cell r="BC127">
            <v>47675.172</v>
          </cell>
          <cell r="BD127">
            <v>44848.06</v>
          </cell>
          <cell r="BE127">
            <v>101873.24</v>
          </cell>
        </row>
        <row r="128">
          <cell r="A128">
            <v>23704</v>
          </cell>
          <cell r="B128" t="str">
            <v>BARRETT_IC_1</v>
          </cell>
          <cell r="C128" t="str">
            <v>LONGIL</v>
          </cell>
          <cell r="D128">
            <v>31838.02</v>
          </cell>
          <cell r="E128">
            <v>28698.7</v>
          </cell>
          <cell r="F128">
            <v>33742.98</v>
          </cell>
          <cell r="G128">
            <v>20620.5</v>
          </cell>
          <cell r="H128">
            <v>17913.86</v>
          </cell>
          <cell r="I128">
            <v>26562.812</v>
          </cell>
          <cell r="J128">
            <v>35764.38</v>
          </cell>
          <cell r="K128">
            <v>28088.93</v>
          </cell>
          <cell r="L128">
            <v>29944.7</v>
          </cell>
          <cell r="M128">
            <v>31266.0033333333</v>
          </cell>
          <cell r="N128">
            <v>4733.06</v>
          </cell>
          <cell r="O128">
            <v>8520.96</v>
          </cell>
          <cell r="P128">
            <v>9062.21</v>
          </cell>
          <cell r="Q128">
            <v>21543.4</v>
          </cell>
          <cell r="R128">
            <v>10216.5</v>
          </cell>
          <cell r="S128">
            <v>64891.356</v>
          </cell>
          <cell r="T128">
            <v>4678.47</v>
          </cell>
          <cell r="U128">
            <v>7300.03</v>
          </cell>
          <cell r="V128">
            <v>5758.06</v>
          </cell>
          <cell r="W128">
            <v>2726.84</v>
          </cell>
          <cell r="X128">
            <v>2669.43</v>
          </cell>
          <cell r="Y128">
            <v>27759.396</v>
          </cell>
          <cell r="Z128">
            <v>155280.66</v>
          </cell>
          <cell r="AA128">
            <v>134939.98</v>
          </cell>
          <cell r="AB128">
            <v>183579.14</v>
          </cell>
          <cell r="AC128">
            <v>212263.3</v>
          </cell>
          <cell r="AD128">
            <v>171515.77</v>
          </cell>
          <cell r="AE128">
            <v>75336.31</v>
          </cell>
          <cell r="AF128">
            <v>63623.23</v>
          </cell>
          <cell r="AG128">
            <v>61874.17</v>
          </cell>
          <cell r="AH128">
            <v>36276.12</v>
          </cell>
          <cell r="AI128">
            <v>54018.08</v>
          </cell>
          <cell r="AJ128">
            <v>58225.582</v>
          </cell>
          <cell r="AK128">
            <v>195860.62</v>
          </cell>
          <cell r="AL128">
            <v>146576.49</v>
          </cell>
          <cell r="AM128">
            <v>163064.73</v>
          </cell>
          <cell r="AN128">
            <v>168500.613333333</v>
          </cell>
          <cell r="AO128">
            <v>47041.93</v>
          </cell>
          <cell r="AP128">
            <v>44511.8</v>
          </cell>
          <cell r="AQ128">
            <v>44477.04</v>
          </cell>
          <cell r="AR128">
            <v>44513.29</v>
          </cell>
          <cell r="AS128">
            <v>40659.68</v>
          </cell>
          <cell r="AT128">
            <v>44240.748</v>
          </cell>
          <cell r="AU128">
            <v>71208.35</v>
          </cell>
          <cell r="AV128">
            <v>104198.9</v>
          </cell>
          <cell r="AW128">
            <v>8977.04</v>
          </cell>
          <cell r="AX128">
            <v>10975.01</v>
          </cell>
          <cell r="AY128">
            <v>11370.05</v>
          </cell>
          <cell r="AZ128">
            <v>5823.99</v>
          </cell>
          <cell r="BA128">
            <v>2583.22</v>
          </cell>
        </row>
        <row r="128">
          <cell r="BC128">
            <v>47675.172</v>
          </cell>
          <cell r="BD128">
            <v>44848.06</v>
          </cell>
          <cell r="BE128">
            <v>101873.24</v>
          </cell>
        </row>
        <row r="129">
          <cell r="A129">
            <v>23705</v>
          </cell>
          <cell r="B129" t="str">
            <v>BARRETT_IC_2</v>
          </cell>
          <cell r="C129" t="str">
            <v>LONGIL</v>
          </cell>
          <cell r="D129">
            <v>31838.02</v>
          </cell>
          <cell r="E129">
            <v>28698.7</v>
          </cell>
          <cell r="F129">
            <v>33742.98</v>
          </cell>
          <cell r="G129">
            <v>20620.5</v>
          </cell>
          <cell r="H129">
            <v>17913.86</v>
          </cell>
          <cell r="I129">
            <v>26562.812</v>
          </cell>
          <cell r="J129">
            <v>35764.38</v>
          </cell>
          <cell r="K129">
            <v>28088.93</v>
          </cell>
          <cell r="L129">
            <v>29944.7</v>
          </cell>
          <cell r="M129">
            <v>31266.0033333333</v>
          </cell>
          <cell r="N129">
            <v>4733.06</v>
          </cell>
          <cell r="O129">
            <v>8520.96</v>
          </cell>
          <cell r="P129">
            <v>9062.21</v>
          </cell>
          <cell r="Q129">
            <v>21543.4</v>
          </cell>
          <cell r="R129">
            <v>10216.5</v>
          </cell>
          <cell r="S129">
            <v>64891.356</v>
          </cell>
          <cell r="T129">
            <v>4678.47</v>
          </cell>
          <cell r="U129">
            <v>7300.03</v>
          </cell>
          <cell r="V129">
            <v>5758.06</v>
          </cell>
          <cell r="W129">
            <v>2726.84</v>
          </cell>
          <cell r="X129">
            <v>2669.43</v>
          </cell>
          <cell r="Y129">
            <v>27759.396</v>
          </cell>
          <cell r="Z129">
            <v>155280.66</v>
          </cell>
          <cell r="AA129">
            <v>134939.98</v>
          </cell>
          <cell r="AB129">
            <v>183579.14</v>
          </cell>
          <cell r="AC129">
            <v>212263.3</v>
          </cell>
          <cell r="AD129">
            <v>171515.77</v>
          </cell>
          <cell r="AE129">
            <v>75336.31</v>
          </cell>
          <cell r="AF129">
            <v>63623.23</v>
          </cell>
          <cell r="AG129">
            <v>61874.17</v>
          </cell>
          <cell r="AH129">
            <v>36276.12</v>
          </cell>
          <cell r="AI129">
            <v>54018.08</v>
          </cell>
          <cell r="AJ129">
            <v>58225.582</v>
          </cell>
          <cell r="AK129">
            <v>195860.62</v>
          </cell>
          <cell r="AL129">
            <v>146576.49</v>
          </cell>
          <cell r="AM129">
            <v>163064.73</v>
          </cell>
          <cell r="AN129">
            <v>168500.613333333</v>
          </cell>
          <cell r="AO129">
            <v>47041.93</v>
          </cell>
          <cell r="AP129">
            <v>44511.8</v>
          </cell>
          <cell r="AQ129">
            <v>44477.04</v>
          </cell>
          <cell r="AR129">
            <v>44513.29</v>
          </cell>
          <cell r="AS129">
            <v>40659.68</v>
          </cell>
          <cell r="AT129">
            <v>44240.748</v>
          </cell>
          <cell r="AU129">
            <v>71208.35</v>
          </cell>
          <cell r="AV129">
            <v>104198.9</v>
          </cell>
          <cell r="AW129">
            <v>8977.04</v>
          </cell>
          <cell r="AX129">
            <v>10975.01</v>
          </cell>
          <cell r="AY129">
            <v>11370.05</v>
          </cell>
          <cell r="AZ129">
            <v>5823.99</v>
          </cell>
          <cell r="BA129">
            <v>2583.22</v>
          </cell>
        </row>
        <row r="129">
          <cell r="BC129">
            <v>47675.172</v>
          </cell>
          <cell r="BD129">
            <v>44848.06</v>
          </cell>
          <cell r="BE129">
            <v>101873.24</v>
          </cell>
        </row>
        <row r="130">
          <cell r="A130">
            <v>23706</v>
          </cell>
          <cell r="B130" t="str">
            <v>BARRETT_IC_3</v>
          </cell>
          <cell r="C130" t="str">
            <v>LONGIL</v>
          </cell>
          <cell r="D130">
            <v>31838.02</v>
          </cell>
          <cell r="E130">
            <v>28698.7</v>
          </cell>
          <cell r="F130">
            <v>33742.98</v>
          </cell>
          <cell r="G130">
            <v>20620.5</v>
          </cell>
          <cell r="H130">
            <v>17913.86</v>
          </cell>
          <cell r="I130">
            <v>26562.812</v>
          </cell>
          <cell r="J130">
            <v>35764.38</v>
          </cell>
          <cell r="K130">
            <v>28088.93</v>
          </cell>
          <cell r="L130">
            <v>29944.7</v>
          </cell>
          <cell r="M130">
            <v>31266.0033333333</v>
          </cell>
          <cell r="N130">
            <v>4733.06</v>
          </cell>
          <cell r="O130">
            <v>8520.96</v>
          </cell>
          <cell r="P130">
            <v>9062.21</v>
          </cell>
          <cell r="Q130">
            <v>21543.4</v>
          </cell>
          <cell r="R130">
            <v>10216.5</v>
          </cell>
          <cell r="S130">
            <v>64891.356</v>
          </cell>
          <cell r="T130">
            <v>4678.47</v>
          </cell>
          <cell r="U130">
            <v>7300.03</v>
          </cell>
          <cell r="V130">
            <v>5758.06</v>
          </cell>
          <cell r="W130">
            <v>2726.84</v>
          </cell>
          <cell r="X130">
            <v>2669.43</v>
          </cell>
          <cell r="Y130">
            <v>27759.396</v>
          </cell>
          <cell r="Z130">
            <v>155280.66</v>
          </cell>
          <cell r="AA130">
            <v>134939.98</v>
          </cell>
          <cell r="AB130">
            <v>183579.14</v>
          </cell>
          <cell r="AC130">
            <v>212263.3</v>
          </cell>
          <cell r="AD130">
            <v>171515.77</v>
          </cell>
          <cell r="AE130">
            <v>75336.31</v>
          </cell>
          <cell r="AF130">
            <v>63623.23</v>
          </cell>
          <cell r="AG130">
            <v>61874.17</v>
          </cell>
          <cell r="AH130">
            <v>36276.12</v>
          </cell>
          <cell r="AI130">
            <v>54018.08</v>
          </cell>
          <cell r="AJ130">
            <v>58225.582</v>
          </cell>
          <cell r="AK130">
            <v>195860.62</v>
          </cell>
          <cell r="AL130">
            <v>146576.49</v>
          </cell>
          <cell r="AM130">
            <v>163064.73</v>
          </cell>
          <cell r="AN130">
            <v>168500.613333333</v>
          </cell>
          <cell r="AO130">
            <v>47041.93</v>
          </cell>
          <cell r="AP130">
            <v>44511.8</v>
          </cell>
          <cell r="AQ130">
            <v>44477.04</v>
          </cell>
          <cell r="AR130">
            <v>44513.29</v>
          </cell>
          <cell r="AS130">
            <v>40659.68</v>
          </cell>
          <cell r="AT130">
            <v>44240.748</v>
          </cell>
          <cell r="AU130">
            <v>71208.35</v>
          </cell>
          <cell r="AV130">
            <v>104198.9</v>
          </cell>
          <cell r="AW130">
            <v>8977.04</v>
          </cell>
          <cell r="AX130">
            <v>10975.01</v>
          </cell>
          <cell r="AY130">
            <v>11370.05</v>
          </cell>
          <cell r="AZ130">
            <v>5823.99</v>
          </cell>
          <cell r="BA130">
            <v>2583.22</v>
          </cell>
        </row>
        <row r="130">
          <cell r="BC130">
            <v>47675.172</v>
          </cell>
          <cell r="BD130">
            <v>44848.06</v>
          </cell>
          <cell r="BE130">
            <v>101873.24</v>
          </cell>
        </row>
        <row r="131">
          <cell r="A131">
            <v>23707</v>
          </cell>
          <cell r="B131" t="str">
            <v>BARRETT_IC_4</v>
          </cell>
          <cell r="C131" t="str">
            <v>LONGIL</v>
          </cell>
          <cell r="D131">
            <v>31838.02</v>
          </cell>
          <cell r="E131">
            <v>28698.7</v>
          </cell>
          <cell r="F131">
            <v>33742.98</v>
          </cell>
          <cell r="G131">
            <v>20620.5</v>
          </cell>
          <cell r="H131">
            <v>17913.86</v>
          </cell>
          <cell r="I131">
            <v>26562.812</v>
          </cell>
          <cell r="J131">
            <v>35764.38</v>
          </cell>
          <cell r="K131">
            <v>28088.93</v>
          </cell>
          <cell r="L131">
            <v>29944.7</v>
          </cell>
          <cell r="M131">
            <v>31266.0033333333</v>
          </cell>
          <cell r="N131">
            <v>4733.06</v>
          </cell>
          <cell r="O131">
            <v>8520.96</v>
          </cell>
          <cell r="P131">
            <v>9062.21</v>
          </cell>
          <cell r="Q131">
            <v>21543.4</v>
          </cell>
          <cell r="R131">
            <v>10216.5</v>
          </cell>
          <cell r="S131">
            <v>64891.356</v>
          </cell>
          <cell r="T131">
            <v>4678.47</v>
          </cell>
          <cell r="U131">
            <v>7300.03</v>
          </cell>
          <cell r="V131">
            <v>5758.06</v>
          </cell>
          <cell r="W131">
            <v>2726.84</v>
          </cell>
          <cell r="X131">
            <v>2669.43</v>
          </cell>
          <cell r="Y131">
            <v>27759.396</v>
          </cell>
          <cell r="Z131">
            <v>155280.66</v>
          </cell>
          <cell r="AA131">
            <v>134939.98</v>
          </cell>
          <cell r="AB131">
            <v>183579.14</v>
          </cell>
          <cell r="AC131">
            <v>212263.3</v>
          </cell>
          <cell r="AD131">
            <v>171515.77</v>
          </cell>
          <cell r="AE131">
            <v>75336.31</v>
          </cell>
          <cell r="AF131">
            <v>63623.23</v>
          </cell>
          <cell r="AG131">
            <v>61874.17</v>
          </cell>
          <cell r="AH131">
            <v>36276.12</v>
          </cell>
          <cell r="AI131">
            <v>54018.08</v>
          </cell>
          <cell r="AJ131">
            <v>58225.582</v>
          </cell>
          <cell r="AK131">
            <v>195860.62</v>
          </cell>
          <cell r="AL131">
            <v>146576.49</v>
          </cell>
          <cell r="AM131">
            <v>163064.73</v>
          </cell>
          <cell r="AN131">
            <v>168500.613333333</v>
          </cell>
          <cell r="AO131">
            <v>47041.93</v>
          </cell>
          <cell r="AP131">
            <v>44511.8</v>
          </cell>
          <cell r="AQ131">
            <v>44477.04</v>
          </cell>
          <cell r="AR131">
            <v>44513.29</v>
          </cell>
          <cell r="AS131">
            <v>40659.68</v>
          </cell>
          <cell r="AT131">
            <v>44240.748</v>
          </cell>
          <cell r="AU131">
            <v>71208.35</v>
          </cell>
          <cell r="AV131">
            <v>104198.9</v>
          </cell>
          <cell r="AW131">
            <v>8977.04</v>
          </cell>
          <cell r="AX131">
            <v>10975.01</v>
          </cell>
          <cell r="AY131">
            <v>11370.05</v>
          </cell>
          <cell r="AZ131">
            <v>5823.99</v>
          </cell>
          <cell r="BA131">
            <v>2583.22</v>
          </cell>
        </row>
        <row r="131">
          <cell r="BC131">
            <v>47675.172</v>
          </cell>
          <cell r="BD131">
            <v>44848.06</v>
          </cell>
          <cell r="BE131">
            <v>101873.24</v>
          </cell>
        </row>
        <row r="132">
          <cell r="A132">
            <v>23708</v>
          </cell>
          <cell r="B132" t="str">
            <v>BARRETT_IC_5</v>
          </cell>
          <cell r="C132" t="str">
            <v>LONGIL</v>
          </cell>
          <cell r="D132">
            <v>31838.02</v>
          </cell>
          <cell r="E132">
            <v>28698.7</v>
          </cell>
          <cell r="F132">
            <v>33742.98</v>
          </cell>
          <cell r="G132">
            <v>20620.5</v>
          </cell>
          <cell r="H132">
            <v>17913.86</v>
          </cell>
          <cell r="I132">
            <v>26562.812</v>
          </cell>
          <cell r="J132">
            <v>35764.38</v>
          </cell>
          <cell r="K132">
            <v>28088.93</v>
          </cell>
          <cell r="L132">
            <v>29944.7</v>
          </cell>
          <cell r="M132">
            <v>31266.0033333333</v>
          </cell>
          <cell r="N132">
            <v>4733.06</v>
          </cell>
          <cell r="O132">
            <v>8520.96</v>
          </cell>
          <cell r="P132">
            <v>9062.21</v>
          </cell>
          <cell r="Q132">
            <v>21543.4</v>
          </cell>
          <cell r="R132">
            <v>10216.5</v>
          </cell>
          <cell r="S132">
            <v>64891.356</v>
          </cell>
          <cell r="T132">
            <v>4678.47</v>
          </cell>
          <cell r="U132">
            <v>7300.03</v>
          </cell>
          <cell r="V132">
            <v>5758.06</v>
          </cell>
          <cell r="W132">
            <v>2726.84</v>
          </cell>
          <cell r="X132">
            <v>2669.43</v>
          </cell>
          <cell r="Y132">
            <v>27759.396</v>
          </cell>
          <cell r="Z132">
            <v>155280.66</v>
          </cell>
          <cell r="AA132">
            <v>134939.98</v>
          </cell>
          <cell r="AB132">
            <v>183579.14</v>
          </cell>
          <cell r="AC132">
            <v>212263.3</v>
          </cell>
          <cell r="AD132">
            <v>171515.77</v>
          </cell>
          <cell r="AE132">
            <v>75336.31</v>
          </cell>
          <cell r="AF132">
            <v>63623.23</v>
          </cell>
          <cell r="AG132">
            <v>61874.17</v>
          </cell>
          <cell r="AH132">
            <v>36276.12</v>
          </cell>
          <cell r="AI132">
            <v>54018.08</v>
          </cell>
          <cell r="AJ132">
            <v>58225.582</v>
          </cell>
          <cell r="AK132">
            <v>195860.62</v>
          </cell>
          <cell r="AL132">
            <v>146576.49</v>
          </cell>
          <cell r="AM132">
            <v>163064.73</v>
          </cell>
          <cell r="AN132">
            <v>168500.613333333</v>
          </cell>
          <cell r="AO132">
            <v>47041.93</v>
          </cell>
          <cell r="AP132">
            <v>44511.8</v>
          </cell>
          <cell r="AQ132">
            <v>44477.04</v>
          </cell>
          <cell r="AR132">
            <v>44513.29</v>
          </cell>
          <cell r="AS132">
            <v>40659.68</v>
          </cell>
          <cell r="AT132">
            <v>44240.748</v>
          </cell>
          <cell r="AU132">
            <v>71208.35</v>
          </cell>
          <cell r="AV132">
            <v>104198.9</v>
          </cell>
          <cell r="AW132">
            <v>8977.04</v>
          </cell>
          <cell r="AX132">
            <v>10975.01</v>
          </cell>
          <cell r="AY132">
            <v>11370.05</v>
          </cell>
          <cell r="AZ132">
            <v>5823.99</v>
          </cell>
          <cell r="BA132">
            <v>2583.22</v>
          </cell>
        </row>
        <row r="132">
          <cell r="BC132">
            <v>47675.172</v>
          </cell>
          <cell r="BD132">
            <v>44848.06</v>
          </cell>
          <cell r="BE132">
            <v>101873.24</v>
          </cell>
        </row>
        <row r="133">
          <cell r="A133">
            <v>23709</v>
          </cell>
          <cell r="B133" t="str">
            <v>BARRETT_IC_6</v>
          </cell>
          <cell r="C133" t="str">
            <v>LONGIL</v>
          </cell>
          <cell r="D133">
            <v>31838.02</v>
          </cell>
          <cell r="E133">
            <v>28698.7</v>
          </cell>
          <cell r="F133">
            <v>33742.98</v>
          </cell>
          <cell r="G133">
            <v>20620.5</v>
          </cell>
          <cell r="H133">
            <v>17913.86</v>
          </cell>
          <cell r="I133">
            <v>26562.812</v>
          </cell>
          <cell r="J133">
            <v>35764.38</v>
          </cell>
          <cell r="K133">
            <v>28088.93</v>
          </cell>
          <cell r="L133">
            <v>29944.7</v>
          </cell>
          <cell r="M133">
            <v>31266.0033333333</v>
          </cell>
          <cell r="N133">
            <v>4733.06</v>
          </cell>
          <cell r="O133">
            <v>8520.96</v>
          </cell>
          <cell r="P133">
            <v>9062.21</v>
          </cell>
          <cell r="Q133">
            <v>21543.4</v>
          </cell>
          <cell r="R133">
            <v>10216.5</v>
          </cell>
          <cell r="S133">
            <v>64891.356</v>
          </cell>
          <cell r="T133">
            <v>4678.47</v>
          </cell>
          <cell r="U133">
            <v>7300.03</v>
          </cell>
          <cell r="V133">
            <v>5758.06</v>
          </cell>
          <cell r="W133">
            <v>2726.84</v>
          </cell>
          <cell r="X133">
            <v>2669.43</v>
          </cell>
          <cell r="Y133">
            <v>27759.396</v>
          </cell>
          <cell r="Z133">
            <v>155280.66</v>
          </cell>
          <cell r="AA133">
            <v>134939.98</v>
          </cell>
          <cell r="AB133">
            <v>183579.14</v>
          </cell>
          <cell r="AC133">
            <v>212263.3</v>
          </cell>
          <cell r="AD133">
            <v>171515.77</v>
          </cell>
          <cell r="AE133">
            <v>75336.31</v>
          </cell>
          <cell r="AF133">
            <v>63623.23</v>
          </cell>
          <cell r="AG133">
            <v>61874.17</v>
          </cell>
          <cell r="AH133">
            <v>36276.12</v>
          </cell>
          <cell r="AI133">
            <v>54018.08</v>
          </cell>
          <cell r="AJ133">
            <v>58225.582</v>
          </cell>
          <cell r="AK133">
            <v>195860.62</v>
          </cell>
          <cell r="AL133">
            <v>146576.49</v>
          </cell>
          <cell r="AM133">
            <v>163064.73</v>
          </cell>
          <cell r="AN133">
            <v>168500.613333333</v>
          </cell>
          <cell r="AO133">
            <v>47041.93</v>
          </cell>
          <cell r="AP133">
            <v>44511.8</v>
          </cell>
          <cell r="AQ133">
            <v>44477.04</v>
          </cell>
          <cell r="AR133">
            <v>44513.29</v>
          </cell>
          <cell r="AS133">
            <v>40659.68</v>
          </cell>
          <cell r="AT133">
            <v>44240.748</v>
          </cell>
          <cell r="AU133">
            <v>71208.35</v>
          </cell>
          <cell r="AV133">
            <v>104198.9</v>
          </cell>
          <cell r="AW133">
            <v>8977.04</v>
          </cell>
          <cell r="AX133">
            <v>10975.01</v>
          </cell>
          <cell r="AY133">
            <v>11370.05</v>
          </cell>
          <cell r="AZ133">
            <v>5823.99</v>
          </cell>
          <cell r="BA133">
            <v>2583.22</v>
          </cell>
        </row>
        <row r="133">
          <cell r="BC133">
            <v>47675.172</v>
          </cell>
          <cell r="BD133">
            <v>44848.06</v>
          </cell>
          <cell r="BE133">
            <v>101873.24</v>
          </cell>
        </row>
        <row r="134">
          <cell r="A134">
            <v>23710</v>
          </cell>
          <cell r="B134" t="str">
            <v>BARRETT_IC_7</v>
          </cell>
          <cell r="C134" t="str">
            <v>LONGIL</v>
          </cell>
          <cell r="D134">
            <v>31838.02</v>
          </cell>
          <cell r="E134">
            <v>28698.7</v>
          </cell>
          <cell r="F134">
            <v>33742.98</v>
          </cell>
          <cell r="G134">
            <v>20620.5</v>
          </cell>
          <cell r="H134">
            <v>17913.86</v>
          </cell>
          <cell r="I134">
            <v>26562.812</v>
          </cell>
          <cell r="J134">
            <v>35764.38</v>
          </cell>
          <cell r="K134">
            <v>28088.93</v>
          </cell>
          <cell r="L134">
            <v>29944.7</v>
          </cell>
          <cell r="M134">
            <v>31266.0033333333</v>
          </cell>
          <cell r="N134">
            <v>4733.06</v>
          </cell>
          <cell r="O134">
            <v>8520.96</v>
          </cell>
          <cell r="P134">
            <v>9062.21</v>
          </cell>
          <cell r="Q134">
            <v>21543.4</v>
          </cell>
          <cell r="R134">
            <v>10216.5</v>
          </cell>
          <cell r="S134">
            <v>64891.356</v>
          </cell>
          <cell r="T134">
            <v>4678.47</v>
          </cell>
          <cell r="U134">
            <v>7300.03</v>
          </cell>
          <cell r="V134">
            <v>5758.06</v>
          </cell>
          <cell r="W134">
            <v>2726.84</v>
          </cell>
          <cell r="X134">
            <v>2669.43</v>
          </cell>
          <cell r="Y134">
            <v>27759.396</v>
          </cell>
          <cell r="Z134">
            <v>155280.66</v>
          </cell>
          <cell r="AA134">
            <v>134939.98</v>
          </cell>
          <cell r="AB134">
            <v>183579.14</v>
          </cell>
          <cell r="AC134">
            <v>212263.3</v>
          </cell>
          <cell r="AD134">
            <v>171515.77</v>
          </cell>
          <cell r="AE134">
            <v>75336.31</v>
          </cell>
          <cell r="AF134">
            <v>63623.23</v>
          </cell>
          <cell r="AG134">
            <v>61874.17</v>
          </cell>
          <cell r="AH134">
            <v>36276.12</v>
          </cell>
          <cell r="AI134">
            <v>54018.08</v>
          </cell>
          <cell r="AJ134">
            <v>58225.582</v>
          </cell>
          <cell r="AK134">
            <v>195860.62</v>
          </cell>
          <cell r="AL134">
            <v>146576.49</v>
          </cell>
          <cell r="AM134">
            <v>163064.73</v>
          </cell>
          <cell r="AN134">
            <v>168500.613333333</v>
          </cell>
          <cell r="AO134">
            <v>47041.93</v>
          </cell>
          <cell r="AP134">
            <v>44511.8</v>
          </cell>
          <cell r="AQ134">
            <v>44477.04</v>
          </cell>
          <cell r="AR134">
            <v>44513.29</v>
          </cell>
          <cell r="AS134">
            <v>40659.68</v>
          </cell>
          <cell r="AT134">
            <v>44240.748</v>
          </cell>
          <cell r="AU134">
            <v>71208.35</v>
          </cell>
          <cell r="AV134">
            <v>104198.9</v>
          </cell>
          <cell r="AW134">
            <v>8977.04</v>
          </cell>
          <cell r="AX134">
            <v>10975.01</v>
          </cell>
          <cell r="AY134">
            <v>11370.05</v>
          </cell>
          <cell r="AZ134">
            <v>5823.99</v>
          </cell>
          <cell r="BA134">
            <v>2583.22</v>
          </cell>
        </row>
        <row r="134">
          <cell r="BC134">
            <v>47675.172</v>
          </cell>
          <cell r="BD134">
            <v>44848.06</v>
          </cell>
          <cell r="BE134">
            <v>101873.24</v>
          </cell>
        </row>
        <row r="135">
          <cell r="A135">
            <v>23711</v>
          </cell>
          <cell r="B135" t="str">
            <v>BARRETT_IC_8</v>
          </cell>
          <cell r="C135" t="str">
            <v>LONGIL</v>
          </cell>
          <cell r="D135">
            <v>31838.02</v>
          </cell>
          <cell r="E135">
            <v>28698.7</v>
          </cell>
          <cell r="F135">
            <v>33742.98</v>
          </cell>
          <cell r="G135">
            <v>20620.5</v>
          </cell>
          <cell r="H135">
            <v>17913.86</v>
          </cell>
          <cell r="I135">
            <v>26562.812</v>
          </cell>
          <cell r="J135">
            <v>35764.38</v>
          </cell>
          <cell r="K135">
            <v>28088.93</v>
          </cell>
          <cell r="L135">
            <v>29944.7</v>
          </cell>
          <cell r="M135">
            <v>31266.0033333333</v>
          </cell>
          <cell r="N135">
            <v>4733.06</v>
          </cell>
          <cell r="O135">
            <v>8520.96</v>
          </cell>
          <cell r="P135">
            <v>9062.21</v>
          </cell>
          <cell r="Q135">
            <v>21543.4</v>
          </cell>
          <cell r="R135">
            <v>10216.5</v>
          </cell>
          <cell r="S135">
            <v>64891.356</v>
          </cell>
          <cell r="T135">
            <v>4678.47</v>
          </cell>
          <cell r="U135">
            <v>7300.03</v>
          </cell>
          <cell r="V135">
            <v>5758.06</v>
          </cell>
          <cell r="W135">
            <v>2726.84</v>
          </cell>
          <cell r="X135">
            <v>2669.43</v>
          </cell>
          <cell r="Y135">
            <v>27759.396</v>
          </cell>
          <cell r="Z135">
            <v>155280.66</v>
          </cell>
          <cell r="AA135">
            <v>134939.98</v>
          </cell>
          <cell r="AB135">
            <v>183579.14</v>
          </cell>
          <cell r="AC135">
            <v>212263.3</v>
          </cell>
          <cell r="AD135">
            <v>171515.77</v>
          </cell>
          <cell r="AE135">
            <v>75336.31</v>
          </cell>
          <cell r="AF135">
            <v>63623.23</v>
          </cell>
          <cell r="AG135">
            <v>61874.17</v>
          </cell>
          <cell r="AH135">
            <v>36276.12</v>
          </cell>
          <cell r="AI135">
            <v>54018.08</v>
          </cell>
          <cell r="AJ135">
            <v>58225.582</v>
          </cell>
          <cell r="AK135">
            <v>195860.62</v>
          </cell>
          <cell r="AL135">
            <v>146576.49</v>
          </cell>
          <cell r="AM135">
            <v>163064.73</v>
          </cell>
          <cell r="AN135">
            <v>168500.613333333</v>
          </cell>
          <cell r="AO135">
            <v>47041.93</v>
          </cell>
          <cell r="AP135">
            <v>44511.8</v>
          </cell>
          <cell r="AQ135">
            <v>44477.04</v>
          </cell>
          <cell r="AR135">
            <v>44513.29</v>
          </cell>
          <cell r="AS135">
            <v>40659.68</v>
          </cell>
          <cell r="AT135">
            <v>44240.748</v>
          </cell>
          <cell r="AU135">
            <v>71208.35</v>
          </cell>
          <cell r="AV135">
            <v>104198.9</v>
          </cell>
          <cell r="AW135">
            <v>8977.04</v>
          </cell>
          <cell r="AX135">
            <v>10975.01</v>
          </cell>
          <cell r="AY135">
            <v>11370.05</v>
          </cell>
          <cell r="AZ135">
            <v>5823.99</v>
          </cell>
          <cell r="BA135">
            <v>2583.22</v>
          </cell>
        </row>
        <row r="135">
          <cell r="BC135">
            <v>47675.172</v>
          </cell>
          <cell r="BD135">
            <v>44848.06</v>
          </cell>
          <cell r="BE135">
            <v>101873.24</v>
          </cell>
        </row>
        <row r="136">
          <cell r="A136">
            <v>23712</v>
          </cell>
          <cell r="B136" t="str">
            <v>GLENWOOD_IC_1_G5</v>
          </cell>
          <cell r="C136" t="str">
            <v>LONGIL</v>
          </cell>
          <cell r="D136">
            <v>31507.75</v>
          </cell>
          <cell r="E136">
            <v>28375.29</v>
          </cell>
          <cell r="F136">
            <v>33377.64</v>
          </cell>
          <cell r="G136">
            <v>20386.33</v>
          </cell>
          <cell r="H136">
            <v>17697.97</v>
          </cell>
          <cell r="I136">
            <v>26268.996</v>
          </cell>
          <cell r="J136">
            <v>35343.93</v>
          </cell>
          <cell r="K136">
            <v>27757.32</v>
          </cell>
          <cell r="L136">
            <v>29601.99</v>
          </cell>
          <cell r="M136">
            <v>30901.08</v>
          </cell>
          <cell r="N136">
            <v>4674.5</v>
          </cell>
          <cell r="O136">
            <v>8415.9</v>
          </cell>
          <cell r="P136">
            <v>8949.98</v>
          </cell>
          <cell r="Q136">
            <v>21282.01</v>
          </cell>
          <cell r="R136">
            <v>10092.69</v>
          </cell>
          <cell r="S136">
            <v>64098.096</v>
          </cell>
          <cell r="T136">
            <v>4624.41</v>
          </cell>
          <cell r="U136">
            <v>7299.57</v>
          </cell>
          <cell r="V136">
            <v>5690.18</v>
          </cell>
          <cell r="W136">
            <v>2694.66</v>
          </cell>
          <cell r="X136">
            <v>2637.98</v>
          </cell>
          <cell r="Y136">
            <v>27536.16</v>
          </cell>
          <cell r="Z136">
            <v>153417.12</v>
          </cell>
          <cell r="AA136">
            <v>133278.61</v>
          </cell>
          <cell r="AB136">
            <v>181385.41</v>
          </cell>
          <cell r="AC136">
            <v>209700.13</v>
          </cell>
          <cell r="AD136">
            <v>169445.3175</v>
          </cell>
          <cell r="AE136">
            <v>74350.1</v>
          </cell>
          <cell r="AF136">
            <v>62755.86</v>
          </cell>
          <cell r="AG136">
            <v>61053.52</v>
          </cell>
          <cell r="AH136">
            <v>35679.9</v>
          </cell>
          <cell r="AI136">
            <v>53209.52</v>
          </cell>
          <cell r="AJ136">
            <v>57409.78</v>
          </cell>
          <cell r="AK136">
            <v>193448.81</v>
          </cell>
          <cell r="AL136">
            <v>144785.56</v>
          </cell>
          <cell r="AM136">
            <v>161085.21</v>
          </cell>
          <cell r="AN136">
            <v>166439.86</v>
          </cell>
          <cell r="AO136">
            <v>46467.97</v>
          </cell>
          <cell r="AP136">
            <v>43993.73</v>
          </cell>
          <cell r="AQ136">
            <v>43933.8</v>
          </cell>
          <cell r="AR136">
            <v>43970.58</v>
          </cell>
          <cell r="AS136">
            <v>40159.57</v>
          </cell>
          <cell r="AT136">
            <v>43705.13</v>
          </cell>
          <cell r="AU136">
            <v>70343.2</v>
          </cell>
          <cell r="AV136">
            <v>102933.84</v>
          </cell>
          <cell r="AW136">
            <v>8868.27</v>
          </cell>
          <cell r="AX136">
            <v>10841.25</v>
          </cell>
          <cell r="AY136">
            <v>11228.6</v>
          </cell>
          <cell r="AZ136">
            <v>5751.1</v>
          </cell>
          <cell r="BA136">
            <v>2551.8</v>
          </cell>
        </row>
        <row r="136">
          <cell r="BC136">
            <v>47089.224</v>
          </cell>
          <cell r="BD136">
            <v>44289.36</v>
          </cell>
          <cell r="BE136">
            <v>100582.92</v>
          </cell>
        </row>
        <row r="137">
          <cell r="A137">
            <v>23713</v>
          </cell>
          <cell r="B137" t="str">
            <v>PORT_JEFF_IC</v>
          </cell>
          <cell r="C137" t="str">
            <v>LONGIL</v>
          </cell>
          <cell r="D137">
            <v>32391.4</v>
          </cell>
          <cell r="E137">
            <v>29193.14</v>
          </cell>
          <cell r="F137">
            <v>34321.18</v>
          </cell>
          <cell r="G137">
            <v>20983.21</v>
          </cell>
          <cell r="H137">
            <v>18223.62</v>
          </cell>
          <cell r="I137">
            <v>27022.51</v>
          </cell>
          <cell r="J137">
            <v>36291.41</v>
          </cell>
          <cell r="K137">
            <v>28490.67</v>
          </cell>
          <cell r="L137">
            <v>30386.61</v>
          </cell>
          <cell r="M137">
            <v>31722.8966666667</v>
          </cell>
          <cell r="N137">
            <v>4813.94</v>
          </cell>
          <cell r="O137">
            <v>8667.73</v>
          </cell>
          <cell r="P137">
            <v>9217</v>
          </cell>
          <cell r="Q137">
            <v>21912.96</v>
          </cell>
          <cell r="R137">
            <v>10361.28</v>
          </cell>
          <cell r="S137">
            <v>65967.492</v>
          </cell>
          <cell r="T137">
            <v>4747.63</v>
          </cell>
          <cell r="U137">
            <v>7390.73</v>
          </cell>
          <cell r="V137">
            <v>5843.16</v>
          </cell>
          <cell r="W137">
            <v>2767.12</v>
          </cell>
          <cell r="X137">
            <v>2708.9</v>
          </cell>
          <cell r="Y137">
            <v>28149.048</v>
          </cell>
          <cell r="Z137">
            <v>157530.8</v>
          </cell>
          <cell r="AA137">
            <v>136871.41</v>
          </cell>
          <cell r="AB137">
            <v>186246.84</v>
          </cell>
          <cell r="AC137">
            <v>215360.37</v>
          </cell>
          <cell r="AD137">
            <v>174002.355</v>
          </cell>
          <cell r="AE137">
            <v>76569.69</v>
          </cell>
          <cell r="AF137">
            <v>64438.97</v>
          </cell>
          <cell r="AG137">
            <v>62710.13</v>
          </cell>
          <cell r="AH137">
            <v>36831.99</v>
          </cell>
          <cell r="AI137">
            <v>54895.16</v>
          </cell>
          <cell r="AJ137">
            <v>59089.188</v>
          </cell>
          <cell r="AK137">
            <v>198667.34</v>
          </cell>
          <cell r="AL137">
            <v>148679.21</v>
          </cell>
          <cell r="AM137">
            <v>165402.76</v>
          </cell>
          <cell r="AN137">
            <v>170916.436666667</v>
          </cell>
          <cell r="AO137">
            <v>47616.68</v>
          </cell>
          <cell r="AP137">
            <v>45084.38</v>
          </cell>
          <cell r="AQ137">
            <v>45020.4</v>
          </cell>
          <cell r="AR137">
            <v>45057.39</v>
          </cell>
          <cell r="AS137">
            <v>41154.92</v>
          </cell>
          <cell r="AT137">
            <v>44786.754</v>
          </cell>
          <cell r="AU137">
            <v>72075.18</v>
          </cell>
          <cell r="AV137">
            <v>105473.76</v>
          </cell>
          <cell r="AW137">
            <v>9087.31</v>
          </cell>
          <cell r="AX137">
            <v>11109.77</v>
          </cell>
          <cell r="AY137">
            <v>11507.88</v>
          </cell>
          <cell r="AZ137">
            <v>5894.24</v>
          </cell>
          <cell r="BA137">
            <v>2614.42</v>
          </cell>
        </row>
        <row r="137">
          <cell r="BC137">
            <v>48256.344</v>
          </cell>
          <cell r="BD137">
            <v>45386.08</v>
          </cell>
          <cell r="BE137">
            <v>103086.6</v>
          </cell>
        </row>
        <row r="138">
          <cell r="A138">
            <v>23714</v>
          </cell>
          <cell r="B138" t="str">
            <v>WEST_BABYLON___IC</v>
          </cell>
          <cell r="C138" t="str">
            <v>LONGIL</v>
          </cell>
          <cell r="D138">
            <v>32207.83</v>
          </cell>
          <cell r="E138">
            <v>29010.22</v>
          </cell>
          <cell r="F138">
            <v>34118.96</v>
          </cell>
          <cell r="G138">
            <v>20834.87</v>
          </cell>
          <cell r="H138">
            <v>18095.61</v>
          </cell>
          <cell r="I138">
            <v>26853.498</v>
          </cell>
          <cell r="J138">
            <v>36145.25</v>
          </cell>
          <cell r="K138">
            <v>28363.9</v>
          </cell>
          <cell r="L138">
            <v>30261.73</v>
          </cell>
          <cell r="M138">
            <v>31590.2933333333</v>
          </cell>
          <cell r="N138">
            <v>4780.92</v>
          </cell>
          <cell r="O138">
            <v>8607.54</v>
          </cell>
          <cell r="P138">
            <v>9153.86</v>
          </cell>
          <cell r="Q138">
            <v>21764.87</v>
          </cell>
          <cell r="R138">
            <v>10313.95</v>
          </cell>
          <cell r="S138">
            <v>65545.368</v>
          </cell>
          <cell r="T138">
            <v>4727.94</v>
          </cell>
          <cell r="U138">
            <v>7361.37</v>
          </cell>
          <cell r="V138">
            <v>5818.35</v>
          </cell>
          <cell r="W138">
            <v>2755.35</v>
          </cell>
          <cell r="X138">
            <v>2697.37</v>
          </cell>
          <cell r="Y138">
            <v>28032.456</v>
          </cell>
          <cell r="Z138">
            <v>156802.61</v>
          </cell>
          <cell r="AA138">
            <v>136276.17</v>
          </cell>
          <cell r="AB138">
            <v>185332.17</v>
          </cell>
          <cell r="AC138">
            <v>214402.75</v>
          </cell>
          <cell r="AD138">
            <v>173203.425</v>
          </cell>
          <cell r="AE138">
            <v>75990.85</v>
          </cell>
          <cell r="AF138">
            <v>64108.88</v>
          </cell>
          <cell r="AG138">
            <v>62387.68</v>
          </cell>
          <cell r="AH138">
            <v>36580.48</v>
          </cell>
          <cell r="AI138">
            <v>54510.44</v>
          </cell>
          <cell r="AJ138">
            <v>58715.666</v>
          </cell>
          <cell r="AK138">
            <v>197789.21</v>
          </cell>
          <cell r="AL138">
            <v>148029.86</v>
          </cell>
          <cell r="AM138">
            <v>164681.8</v>
          </cell>
          <cell r="AN138">
            <v>170166.956666667</v>
          </cell>
          <cell r="AO138">
            <v>47397.85</v>
          </cell>
          <cell r="AP138">
            <v>44879.32</v>
          </cell>
          <cell r="AQ138">
            <v>44813.29</v>
          </cell>
          <cell r="AR138">
            <v>44850.12</v>
          </cell>
          <cell r="AS138">
            <v>40966.23</v>
          </cell>
          <cell r="AT138">
            <v>44581.362</v>
          </cell>
          <cell r="AU138">
            <v>71744.03</v>
          </cell>
          <cell r="AV138">
            <v>104987.77</v>
          </cell>
          <cell r="AW138">
            <v>9045.44</v>
          </cell>
          <cell r="AX138">
            <v>11058.62</v>
          </cell>
          <cell r="AY138">
            <v>11455.29</v>
          </cell>
          <cell r="AZ138">
            <v>5867.39</v>
          </cell>
          <cell r="BA138">
            <v>2602.4</v>
          </cell>
        </row>
        <row r="138">
          <cell r="BC138">
            <v>48034.968</v>
          </cell>
          <cell r="BD138">
            <v>45179.59</v>
          </cell>
          <cell r="BE138">
            <v>102620.68</v>
          </cell>
        </row>
        <row r="139">
          <cell r="A139">
            <v>23715</v>
          </cell>
          <cell r="B139" t="str">
            <v>SHOREHAM_IC_1</v>
          </cell>
          <cell r="C139" t="str">
            <v>LONGIL</v>
          </cell>
          <cell r="D139">
            <v>32444.24</v>
          </cell>
          <cell r="E139">
            <v>29241.01</v>
          </cell>
          <cell r="F139">
            <v>34377.67</v>
          </cell>
          <cell r="G139">
            <v>21015.17</v>
          </cell>
          <cell r="H139">
            <v>18251.69</v>
          </cell>
          <cell r="I139">
            <v>27065.956</v>
          </cell>
          <cell r="J139">
            <v>36344.41</v>
          </cell>
          <cell r="K139">
            <v>28532.01</v>
          </cell>
          <cell r="L139">
            <v>30430.61</v>
          </cell>
          <cell r="M139">
            <v>31769.01</v>
          </cell>
          <cell r="N139">
            <v>4822.14</v>
          </cell>
          <cell r="O139">
            <v>8682.45</v>
          </cell>
          <cell r="P139">
            <v>9232.68</v>
          </cell>
          <cell r="Q139">
            <v>21950.15</v>
          </cell>
          <cell r="R139">
            <v>10376.88</v>
          </cell>
          <cell r="S139">
            <v>66077.16</v>
          </cell>
          <cell r="T139">
            <v>4754.52</v>
          </cell>
          <cell r="U139">
            <v>7399.1</v>
          </cell>
          <cell r="V139">
            <v>5851.71</v>
          </cell>
          <cell r="W139">
            <v>2771.18</v>
          </cell>
          <cell r="X139">
            <v>2712.86</v>
          </cell>
          <cell r="Y139">
            <v>28187.244</v>
          </cell>
          <cell r="Z139">
            <v>157768.77</v>
          </cell>
          <cell r="AA139">
            <v>137073.82</v>
          </cell>
          <cell r="AB139">
            <v>186531.89</v>
          </cell>
          <cell r="AC139">
            <v>215681.8</v>
          </cell>
          <cell r="AD139">
            <v>174264.07</v>
          </cell>
          <cell r="AE139">
            <v>76690.18</v>
          </cell>
          <cell r="AF139">
            <v>64529.66</v>
          </cell>
          <cell r="AG139">
            <v>62809.01</v>
          </cell>
          <cell r="AH139">
            <v>36887.32</v>
          </cell>
          <cell r="AI139">
            <v>54987.15</v>
          </cell>
          <cell r="AJ139">
            <v>59180.664</v>
          </cell>
          <cell r="AK139">
            <v>198962.96</v>
          </cell>
          <cell r="AL139">
            <v>148899.23</v>
          </cell>
          <cell r="AM139">
            <v>165647.67</v>
          </cell>
          <cell r="AN139">
            <v>171169.953333333</v>
          </cell>
          <cell r="AO139">
            <v>47700.14</v>
          </cell>
          <cell r="AP139">
            <v>45162.02</v>
          </cell>
          <cell r="AQ139">
            <v>45099.25</v>
          </cell>
          <cell r="AR139">
            <v>45136.45</v>
          </cell>
          <cell r="AS139">
            <v>41226.9</v>
          </cell>
          <cell r="AT139">
            <v>44864.952</v>
          </cell>
          <cell r="AU139">
            <v>72201.83</v>
          </cell>
          <cell r="AV139">
            <v>105658.74</v>
          </cell>
          <cell r="AW139">
            <v>9103.24</v>
          </cell>
          <cell r="AX139">
            <v>11129.23</v>
          </cell>
          <cell r="AY139">
            <v>11528.03</v>
          </cell>
          <cell r="AZ139">
            <v>5904.57</v>
          </cell>
          <cell r="BA139">
            <v>2619.05</v>
          </cell>
        </row>
        <row r="139">
          <cell r="BC139">
            <v>48340.944</v>
          </cell>
          <cell r="BD139">
            <v>45465.65</v>
          </cell>
          <cell r="BE139">
            <v>103266.54</v>
          </cell>
        </row>
        <row r="140">
          <cell r="A140">
            <v>23716</v>
          </cell>
          <cell r="B140" t="str">
            <v>SHOREHAM_IC_2</v>
          </cell>
          <cell r="C140" t="str">
            <v>LONGIL</v>
          </cell>
          <cell r="D140">
            <v>32444.24</v>
          </cell>
          <cell r="E140">
            <v>29241.01</v>
          </cell>
          <cell r="F140">
            <v>34377.67</v>
          </cell>
          <cell r="G140">
            <v>21015.17</v>
          </cell>
          <cell r="H140">
            <v>18251.69</v>
          </cell>
          <cell r="I140">
            <v>27065.956</v>
          </cell>
          <cell r="J140">
            <v>36344.41</v>
          </cell>
          <cell r="K140">
            <v>28532.01</v>
          </cell>
          <cell r="L140">
            <v>30430.61</v>
          </cell>
          <cell r="M140">
            <v>31769.01</v>
          </cell>
          <cell r="N140">
            <v>4822.14</v>
          </cell>
          <cell r="O140">
            <v>8682.45</v>
          </cell>
          <cell r="P140">
            <v>9232.68</v>
          </cell>
          <cell r="Q140">
            <v>21950.15</v>
          </cell>
          <cell r="R140">
            <v>10376.88</v>
          </cell>
          <cell r="S140">
            <v>66077.16</v>
          </cell>
          <cell r="T140">
            <v>4754.52</v>
          </cell>
          <cell r="U140">
            <v>7399.1</v>
          </cell>
          <cell r="V140">
            <v>5851.71</v>
          </cell>
          <cell r="W140">
            <v>2771.18</v>
          </cell>
          <cell r="X140">
            <v>2712.86</v>
          </cell>
          <cell r="Y140">
            <v>28187.244</v>
          </cell>
          <cell r="Z140">
            <v>157768.77</v>
          </cell>
          <cell r="AA140">
            <v>137073.82</v>
          </cell>
          <cell r="AB140">
            <v>186531.89</v>
          </cell>
          <cell r="AC140">
            <v>215681.8</v>
          </cell>
          <cell r="AD140">
            <v>174264.07</v>
          </cell>
          <cell r="AE140">
            <v>76690.18</v>
          </cell>
          <cell r="AF140">
            <v>64529.66</v>
          </cell>
          <cell r="AG140">
            <v>62809.01</v>
          </cell>
          <cell r="AH140">
            <v>36887.32</v>
          </cell>
          <cell r="AI140">
            <v>54987.15</v>
          </cell>
          <cell r="AJ140">
            <v>59180.664</v>
          </cell>
          <cell r="AK140">
            <v>198962.96</v>
          </cell>
          <cell r="AL140">
            <v>148899.23</v>
          </cell>
          <cell r="AM140">
            <v>165647.67</v>
          </cell>
          <cell r="AN140">
            <v>171169.953333333</v>
          </cell>
          <cell r="AO140">
            <v>47700.14</v>
          </cell>
          <cell r="AP140">
            <v>45162.02</v>
          </cell>
          <cell r="AQ140">
            <v>45099.25</v>
          </cell>
          <cell r="AR140">
            <v>45136.45</v>
          </cell>
          <cell r="AS140">
            <v>41226.9</v>
          </cell>
          <cell r="AT140">
            <v>44864.952</v>
          </cell>
          <cell r="AU140">
            <v>72201.83</v>
          </cell>
          <cell r="AV140">
            <v>105658.74</v>
          </cell>
          <cell r="AW140">
            <v>9103.24</v>
          </cell>
          <cell r="AX140">
            <v>11129.23</v>
          </cell>
          <cell r="AY140">
            <v>11528.03</v>
          </cell>
          <cell r="AZ140">
            <v>5904.57</v>
          </cell>
          <cell r="BA140">
            <v>2619.05</v>
          </cell>
        </row>
        <row r="140">
          <cell r="BC140">
            <v>48340.944</v>
          </cell>
          <cell r="BD140">
            <v>45465.65</v>
          </cell>
          <cell r="BE140">
            <v>103266.54</v>
          </cell>
        </row>
        <row r="141">
          <cell r="A141">
            <v>23717</v>
          </cell>
          <cell r="B141" t="str">
            <v>EAST_HAMPTON___GT</v>
          </cell>
          <cell r="C141" t="str">
            <v>LONGIL</v>
          </cell>
          <cell r="D141">
            <v>33258.04</v>
          </cell>
          <cell r="E141">
            <v>29974.52</v>
          </cell>
          <cell r="F141">
            <v>35240.08</v>
          </cell>
          <cell r="G141">
            <v>21535.64</v>
          </cell>
          <cell r="H141">
            <v>18703.56</v>
          </cell>
          <cell r="I141">
            <v>27742.368</v>
          </cell>
          <cell r="J141">
            <v>37239.9</v>
          </cell>
          <cell r="K141">
            <v>29235.17</v>
          </cell>
          <cell r="L141">
            <v>31180.39</v>
          </cell>
          <cell r="M141">
            <v>32551.82</v>
          </cell>
          <cell r="N141">
            <v>4943.19</v>
          </cell>
          <cell r="O141">
            <v>8900.38</v>
          </cell>
          <cell r="P141">
            <v>9464.44</v>
          </cell>
          <cell r="Q141">
            <v>22501.11</v>
          </cell>
          <cell r="R141">
            <v>10633.21</v>
          </cell>
          <cell r="S141">
            <v>67730.796</v>
          </cell>
          <cell r="T141">
            <v>4871.68</v>
          </cell>
          <cell r="U141">
            <v>7532.91</v>
          </cell>
          <cell r="V141">
            <v>5995.92</v>
          </cell>
          <cell r="W141">
            <v>2839.47</v>
          </cell>
          <cell r="X141">
            <v>2779.72</v>
          </cell>
          <cell r="Y141">
            <v>28823.64</v>
          </cell>
          <cell r="Z141">
            <v>161666.58</v>
          </cell>
          <cell r="AA141">
            <v>140458.76</v>
          </cell>
          <cell r="AB141">
            <v>191141.57</v>
          </cell>
          <cell r="AC141">
            <v>221008.45</v>
          </cell>
          <cell r="AD141">
            <v>178568.84</v>
          </cell>
          <cell r="AE141">
            <v>78604.49</v>
          </cell>
          <cell r="AF141">
            <v>66144.46</v>
          </cell>
          <cell r="AG141">
            <v>64376.7</v>
          </cell>
          <cell r="AH141">
            <v>37815.61</v>
          </cell>
          <cell r="AI141">
            <v>56424.01</v>
          </cell>
          <cell r="AJ141">
            <v>60673.054</v>
          </cell>
          <cell r="AK141">
            <v>203876.69</v>
          </cell>
          <cell r="AL141">
            <v>152576.24</v>
          </cell>
          <cell r="AM141">
            <v>169738.28</v>
          </cell>
          <cell r="AN141">
            <v>175397.07</v>
          </cell>
          <cell r="AO141">
            <v>48973.52</v>
          </cell>
          <cell r="AP141">
            <v>46368.96</v>
          </cell>
          <cell r="AQ141">
            <v>46303.06</v>
          </cell>
          <cell r="AR141">
            <v>46341.27</v>
          </cell>
          <cell r="AS141">
            <v>42327.67</v>
          </cell>
          <cell r="AT141">
            <v>46062.896</v>
          </cell>
          <cell r="AU141">
            <v>74128.89</v>
          </cell>
          <cell r="AV141">
            <v>108479.14</v>
          </cell>
          <cell r="AW141">
            <v>9346.25</v>
          </cell>
          <cell r="AX141">
            <v>11426.34</v>
          </cell>
          <cell r="AY141">
            <v>11835.81</v>
          </cell>
          <cell r="AZ141">
            <v>6062.2</v>
          </cell>
          <cell r="BA141">
            <v>2688.91</v>
          </cell>
        </row>
        <row r="141">
          <cell r="BC141">
            <v>49631.412</v>
          </cell>
          <cell r="BD141">
            <v>46679.44</v>
          </cell>
          <cell r="BE141">
            <v>106024.38</v>
          </cell>
        </row>
        <row r="142">
          <cell r="A142">
            <v>23718</v>
          </cell>
          <cell r="B142" t="str">
            <v>NORTHPORT___IC</v>
          </cell>
          <cell r="C142" t="str">
            <v>LONGIL</v>
          </cell>
          <cell r="D142">
            <v>31892.63</v>
          </cell>
          <cell r="E142">
            <v>28747.05</v>
          </cell>
          <cell r="F142">
            <v>33795.69</v>
          </cell>
          <cell r="G142">
            <v>20665.66</v>
          </cell>
          <cell r="H142">
            <v>17950.44</v>
          </cell>
          <cell r="I142">
            <v>26610.294</v>
          </cell>
          <cell r="J142">
            <v>35864.46</v>
          </cell>
          <cell r="K142">
            <v>28150.85</v>
          </cell>
          <cell r="L142">
            <v>30026.7</v>
          </cell>
          <cell r="M142">
            <v>31347.3366666667</v>
          </cell>
          <cell r="N142">
            <v>4741.37</v>
          </cell>
          <cell r="O142">
            <v>8537.24</v>
          </cell>
          <cell r="P142">
            <v>9078.04</v>
          </cell>
          <cell r="Q142">
            <v>21581.96</v>
          </cell>
          <cell r="R142">
            <v>10239.43</v>
          </cell>
          <cell r="S142">
            <v>65013.648</v>
          </cell>
          <cell r="T142">
            <v>4691.49</v>
          </cell>
          <cell r="U142">
            <v>7304.04</v>
          </cell>
          <cell r="V142">
            <v>5774.27</v>
          </cell>
          <cell r="W142">
            <v>2734.54</v>
          </cell>
          <cell r="X142">
            <v>2676.99</v>
          </cell>
          <cell r="Y142">
            <v>27817.596</v>
          </cell>
          <cell r="Z142">
            <v>155680.3</v>
          </cell>
          <cell r="AA142">
            <v>135262.64</v>
          </cell>
          <cell r="AB142">
            <v>184061.99</v>
          </cell>
          <cell r="AC142">
            <v>212854.6</v>
          </cell>
          <cell r="AD142">
            <v>171964.8825</v>
          </cell>
          <cell r="AE142">
            <v>75420.85</v>
          </cell>
          <cell r="AF142">
            <v>63690.93</v>
          </cell>
          <cell r="AG142">
            <v>61999.65</v>
          </cell>
          <cell r="AH142">
            <v>36276.28</v>
          </cell>
          <cell r="AI142">
            <v>54066.12</v>
          </cell>
          <cell r="AJ142">
            <v>58290.766</v>
          </cell>
          <cell r="AK142">
            <v>196336.46</v>
          </cell>
          <cell r="AL142">
            <v>146932.35</v>
          </cell>
          <cell r="AM142">
            <v>163460.06</v>
          </cell>
          <cell r="AN142">
            <v>168909.623333333</v>
          </cell>
          <cell r="AO142">
            <v>47097.68</v>
          </cell>
          <cell r="AP142">
            <v>44594.16</v>
          </cell>
          <cell r="AQ142">
            <v>44529.77</v>
          </cell>
          <cell r="AR142">
            <v>44566.25</v>
          </cell>
          <cell r="AS142">
            <v>40706.54</v>
          </cell>
          <cell r="AT142">
            <v>44298.88</v>
          </cell>
          <cell r="AU142">
            <v>71289.94</v>
          </cell>
          <cell r="AV142">
            <v>104323.94</v>
          </cell>
          <cell r="AW142">
            <v>8988.3</v>
          </cell>
          <cell r="AX142">
            <v>10988.69</v>
          </cell>
          <cell r="AY142">
            <v>11382.45</v>
          </cell>
          <cell r="AZ142">
            <v>5830.03</v>
          </cell>
          <cell r="BA142">
            <v>2585.94</v>
          </cell>
        </row>
        <row r="142">
          <cell r="BC142">
            <v>47730.492</v>
          </cell>
          <cell r="BD142">
            <v>44891.59</v>
          </cell>
          <cell r="BE142">
            <v>101964.02</v>
          </cell>
        </row>
        <row r="143">
          <cell r="A143">
            <v>23719</v>
          </cell>
          <cell r="B143" t="str">
            <v>SOUTHOLD___IC</v>
          </cell>
          <cell r="C143" t="str">
            <v>LONGIL</v>
          </cell>
          <cell r="D143">
            <v>33213.28</v>
          </cell>
          <cell r="E143">
            <v>29934.19</v>
          </cell>
          <cell r="F143">
            <v>35192.66</v>
          </cell>
          <cell r="G143">
            <v>21506.74</v>
          </cell>
          <cell r="H143">
            <v>18678.47</v>
          </cell>
          <cell r="I143">
            <v>27705.068</v>
          </cell>
          <cell r="J143">
            <v>37191.55</v>
          </cell>
          <cell r="K143">
            <v>29197.2</v>
          </cell>
          <cell r="L143">
            <v>31139.9</v>
          </cell>
          <cell r="M143">
            <v>32509.55</v>
          </cell>
          <cell r="N143">
            <v>4936.54</v>
          </cell>
          <cell r="O143">
            <v>8888.4</v>
          </cell>
          <cell r="P143">
            <v>9451.71</v>
          </cell>
          <cell r="Q143">
            <v>22470.83</v>
          </cell>
          <cell r="R143">
            <v>10619.37</v>
          </cell>
          <cell r="S143">
            <v>67640.22</v>
          </cell>
          <cell r="T143">
            <v>4865.35</v>
          </cell>
          <cell r="U143">
            <v>7525.64</v>
          </cell>
          <cell r="V143">
            <v>5988.13</v>
          </cell>
          <cell r="W143">
            <v>2835.78</v>
          </cell>
          <cell r="X143">
            <v>2776.11</v>
          </cell>
          <cell r="Y143">
            <v>28789.212</v>
          </cell>
          <cell r="Z143">
            <v>161456.2</v>
          </cell>
          <cell r="AA143">
            <v>140276.02</v>
          </cell>
          <cell r="AB143">
            <v>190892.82</v>
          </cell>
          <cell r="AC143">
            <v>220720.9</v>
          </cell>
          <cell r="AD143">
            <v>178336.485</v>
          </cell>
          <cell r="AE143">
            <v>78498.54</v>
          </cell>
          <cell r="AF143">
            <v>66055.37</v>
          </cell>
          <cell r="AG143">
            <v>64289.95</v>
          </cell>
          <cell r="AH143">
            <v>37763.91</v>
          </cell>
          <cell r="AI143">
            <v>56345.79</v>
          </cell>
          <cell r="AJ143">
            <v>60590.712</v>
          </cell>
          <cell r="AK143">
            <v>203611.43</v>
          </cell>
          <cell r="AL143">
            <v>152377.72</v>
          </cell>
          <cell r="AM143">
            <v>169517.44</v>
          </cell>
          <cell r="AN143">
            <v>175168.863333333</v>
          </cell>
          <cell r="AO143">
            <v>48892.31</v>
          </cell>
          <cell r="AP143">
            <v>46291.97</v>
          </cell>
          <cell r="AQ143">
            <v>46226.3</v>
          </cell>
          <cell r="AR143">
            <v>46264.43</v>
          </cell>
          <cell r="AS143">
            <v>42257.46</v>
          </cell>
          <cell r="AT143">
            <v>45986.494</v>
          </cell>
          <cell r="AU143">
            <v>74006</v>
          </cell>
          <cell r="AV143">
            <v>108299.27</v>
          </cell>
          <cell r="AW143">
            <v>9330.75</v>
          </cell>
          <cell r="AX143">
            <v>11407.39</v>
          </cell>
          <cell r="AY143">
            <v>11816.18</v>
          </cell>
          <cell r="AZ143">
            <v>6052.15</v>
          </cell>
          <cell r="BA143">
            <v>2684.46</v>
          </cell>
        </row>
        <row r="143">
          <cell r="BC143">
            <v>49549.116</v>
          </cell>
          <cell r="BD143">
            <v>46602.02</v>
          </cell>
          <cell r="BE143">
            <v>105848.46</v>
          </cell>
        </row>
        <row r="144">
          <cell r="A144">
            <v>23720</v>
          </cell>
          <cell r="B144" t="str">
            <v>SOUTH_HAMPTN___IC</v>
          </cell>
          <cell r="C144" t="str">
            <v>LONGIL</v>
          </cell>
          <cell r="D144">
            <v>32973.07</v>
          </cell>
          <cell r="E144">
            <v>29717.71</v>
          </cell>
          <cell r="F144">
            <v>34938.15</v>
          </cell>
          <cell r="G144">
            <v>21352.38</v>
          </cell>
          <cell r="H144">
            <v>18544.46</v>
          </cell>
          <cell r="I144">
            <v>27505.154</v>
          </cell>
          <cell r="J144">
            <v>36927.91</v>
          </cell>
          <cell r="K144">
            <v>28990.1</v>
          </cell>
          <cell r="L144">
            <v>30919.07</v>
          </cell>
          <cell r="M144">
            <v>32279.0266666667</v>
          </cell>
          <cell r="N144">
            <v>4900.84</v>
          </cell>
          <cell r="O144">
            <v>8824.13</v>
          </cell>
          <cell r="P144">
            <v>9383.36</v>
          </cell>
          <cell r="Q144">
            <v>22308.33</v>
          </cell>
          <cell r="R144">
            <v>10543.92</v>
          </cell>
          <cell r="S144">
            <v>67152.696</v>
          </cell>
          <cell r="T144">
            <v>4830.85</v>
          </cell>
          <cell r="U144">
            <v>7486.48</v>
          </cell>
          <cell r="V144">
            <v>5945.67</v>
          </cell>
          <cell r="W144">
            <v>2815.67</v>
          </cell>
          <cell r="X144">
            <v>2756.42</v>
          </cell>
          <cell r="Y144">
            <v>28602.108</v>
          </cell>
          <cell r="Z144">
            <v>160309.05</v>
          </cell>
          <cell r="AA144">
            <v>139279.48</v>
          </cell>
          <cell r="AB144">
            <v>189536.46</v>
          </cell>
          <cell r="AC144">
            <v>219152.89</v>
          </cell>
          <cell r="AD144">
            <v>177069.47</v>
          </cell>
          <cell r="AE144">
            <v>77921.5</v>
          </cell>
          <cell r="AF144">
            <v>65568.5</v>
          </cell>
          <cell r="AG144">
            <v>63817.62</v>
          </cell>
          <cell r="AH144">
            <v>37484.95</v>
          </cell>
          <cell r="AI144">
            <v>55908.37</v>
          </cell>
          <cell r="AJ144">
            <v>60140.188</v>
          </cell>
          <cell r="AK144">
            <v>202165.06</v>
          </cell>
          <cell r="AL144">
            <v>151295.24</v>
          </cell>
          <cell r="AM144">
            <v>168313.22</v>
          </cell>
          <cell r="AN144">
            <v>173924.506666667</v>
          </cell>
          <cell r="AO144">
            <v>48491.93</v>
          </cell>
          <cell r="AP144">
            <v>45913.08</v>
          </cell>
          <cell r="AQ144">
            <v>45847.71</v>
          </cell>
          <cell r="AR144">
            <v>45885.55</v>
          </cell>
          <cell r="AS144">
            <v>41911.45</v>
          </cell>
          <cell r="AT144">
            <v>45609.944</v>
          </cell>
          <cell r="AU144">
            <v>73399.89</v>
          </cell>
          <cell r="AV144">
            <v>107412.36</v>
          </cell>
          <cell r="AW144">
            <v>9254.34</v>
          </cell>
          <cell r="AX144">
            <v>11313.97</v>
          </cell>
          <cell r="AY144">
            <v>11719.42</v>
          </cell>
          <cell r="AZ144">
            <v>6002.59</v>
          </cell>
          <cell r="BA144">
            <v>2662.46</v>
          </cell>
        </row>
        <row r="144">
          <cell r="BC144">
            <v>49143.336</v>
          </cell>
          <cell r="BD144">
            <v>46220.42</v>
          </cell>
          <cell r="BE144">
            <v>104981.88</v>
          </cell>
        </row>
        <row r="145">
          <cell r="A145">
            <v>23721</v>
          </cell>
          <cell r="B145" t="str">
            <v>MONTAUK___DIESEL</v>
          </cell>
          <cell r="C145" t="str">
            <v>LONGIL</v>
          </cell>
          <cell r="D145">
            <v>33258.04</v>
          </cell>
          <cell r="E145">
            <v>29974.52</v>
          </cell>
          <cell r="F145">
            <v>35240.08</v>
          </cell>
          <cell r="G145">
            <v>21535.64</v>
          </cell>
          <cell r="H145">
            <v>18703.56</v>
          </cell>
          <cell r="I145">
            <v>27742.368</v>
          </cell>
          <cell r="J145">
            <v>37239.9</v>
          </cell>
          <cell r="K145">
            <v>29235.17</v>
          </cell>
          <cell r="L145">
            <v>31180.39</v>
          </cell>
          <cell r="M145">
            <v>32551.82</v>
          </cell>
          <cell r="N145">
            <v>4943.19</v>
          </cell>
          <cell r="O145">
            <v>8900.38</v>
          </cell>
          <cell r="P145">
            <v>9464.44</v>
          </cell>
          <cell r="Q145">
            <v>22501.11</v>
          </cell>
          <cell r="R145">
            <v>10633.21</v>
          </cell>
          <cell r="S145">
            <v>67730.796</v>
          </cell>
          <cell r="T145">
            <v>4871.68</v>
          </cell>
          <cell r="U145">
            <v>7532.91</v>
          </cell>
          <cell r="V145">
            <v>5995.92</v>
          </cell>
          <cell r="W145">
            <v>2839.47</v>
          </cell>
          <cell r="X145">
            <v>2779.72</v>
          </cell>
          <cell r="Y145">
            <v>28823.64</v>
          </cell>
          <cell r="Z145">
            <v>161666.58</v>
          </cell>
          <cell r="AA145">
            <v>140458.76</v>
          </cell>
          <cell r="AB145">
            <v>191141.57</v>
          </cell>
          <cell r="AC145">
            <v>221008.45</v>
          </cell>
          <cell r="AD145">
            <v>178568.84</v>
          </cell>
          <cell r="AE145">
            <v>78604.49</v>
          </cell>
          <cell r="AF145">
            <v>66144.46</v>
          </cell>
          <cell r="AG145">
            <v>64376.7</v>
          </cell>
          <cell r="AH145">
            <v>37815.61</v>
          </cell>
          <cell r="AI145">
            <v>56424.01</v>
          </cell>
          <cell r="AJ145">
            <v>60673.054</v>
          </cell>
          <cell r="AK145">
            <v>203876.69</v>
          </cell>
          <cell r="AL145">
            <v>152576.24</v>
          </cell>
          <cell r="AM145">
            <v>169738.28</v>
          </cell>
          <cell r="AN145">
            <v>175397.07</v>
          </cell>
          <cell r="AO145">
            <v>48973.52</v>
          </cell>
          <cell r="AP145">
            <v>46368.96</v>
          </cell>
          <cell r="AQ145">
            <v>46303.06</v>
          </cell>
          <cell r="AR145">
            <v>46341.27</v>
          </cell>
          <cell r="AS145">
            <v>42327.67</v>
          </cell>
          <cell r="AT145">
            <v>46062.896</v>
          </cell>
          <cell r="AU145">
            <v>74128.89</v>
          </cell>
          <cell r="AV145">
            <v>108479.14</v>
          </cell>
          <cell r="AW145">
            <v>9346.25</v>
          </cell>
          <cell r="AX145">
            <v>11426.34</v>
          </cell>
          <cell r="AY145">
            <v>11835.81</v>
          </cell>
          <cell r="AZ145">
            <v>6062.2</v>
          </cell>
          <cell r="BA145">
            <v>2688.91</v>
          </cell>
        </row>
        <row r="145">
          <cell r="BC145">
            <v>49631.412</v>
          </cell>
          <cell r="BD145">
            <v>46679.44</v>
          </cell>
          <cell r="BE145">
            <v>106024.38</v>
          </cell>
        </row>
        <row r="146">
          <cell r="A146">
            <v>23722</v>
          </cell>
          <cell r="B146" t="str">
            <v>EAST_HAMPTON___DIESEL</v>
          </cell>
          <cell r="C146" t="str">
            <v>LONGIL</v>
          </cell>
          <cell r="D146">
            <v>33258.04</v>
          </cell>
          <cell r="E146">
            <v>29974.52</v>
          </cell>
          <cell r="F146">
            <v>35240.08</v>
          </cell>
          <cell r="G146">
            <v>21535.64</v>
          </cell>
          <cell r="H146">
            <v>18703.56</v>
          </cell>
          <cell r="I146">
            <v>27742.368</v>
          </cell>
          <cell r="J146">
            <v>37239.9</v>
          </cell>
          <cell r="K146">
            <v>29235.17</v>
          </cell>
          <cell r="L146">
            <v>31180.39</v>
          </cell>
          <cell r="M146">
            <v>32551.82</v>
          </cell>
          <cell r="N146">
            <v>4943.19</v>
          </cell>
          <cell r="O146">
            <v>8900.38</v>
          </cell>
          <cell r="P146">
            <v>9464.44</v>
          </cell>
          <cell r="Q146">
            <v>22501.11</v>
          </cell>
          <cell r="R146">
            <v>10633.21</v>
          </cell>
          <cell r="S146">
            <v>67730.796</v>
          </cell>
          <cell r="T146">
            <v>4871.68</v>
          </cell>
          <cell r="U146">
            <v>7532.91</v>
          </cell>
          <cell r="V146">
            <v>5995.92</v>
          </cell>
          <cell r="W146">
            <v>2839.47</v>
          </cell>
          <cell r="X146">
            <v>2779.72</v>
          </cell>
          <cell r="Y146">
            <v>28823.64</v>
          </cell>
          <cell r="Z146">
            <v>161666.58</v>
          </cell>
          <cell r="AA146">
            <v>140458.76</v>
          </cell>
          <cell r="AB146">
            <v>191141.57</v>
          </cell>
          <cell r="AC146">
            <v>221008.45</v>
          </cell>
          <cell r="AD146">
            <v>178568.84</v>
          </cell>
          <cell r="AE146">
            <v>78604.49</v>
          </cell>
          <cell r="AF146">
            <v>66144.46</v>
          </cell>
          <cell r="AG146">
            <v>64376.7</v>
          </cell>
          <cell r="AH146">
            <v>37815.61</v>
          </cell>
          <cell r="AI146">
            <v>56424.01</v>
          </cell>
          <cell r="AJ146">
            <v>60673.054</v>
          </cell>
          <cell r="AK146">
            <v>203876.69</v>
          </cell>
          <cell r="AL146">
            <v>152576.24</v>
          </cell>
          <cell r="AM146">
            <v>169738.28</v>
          </cell>
          <cell r="AN146">
            <v>175397.07</v>
          </cell>
          <cell r="AO146">
            <v>48973.52</v>
          </cell>
          <cell r="AP146">
            <v>46368.96</v>
          </cell>
          <cell r="AQ146">
            <v>46303.06</v>
          </cell>
          <cell r="AR146">
            <v>46341.27</v>
          </cell>
          <cell r="AS146">
            <v>42327.67</v>
          </cell>
          <cell r="AT146">
            <v>46062.896</v>
          </cell>
          <cell r="AU146">
            <v>74128.89</v>
          </cell>
          <cell r="AV146">
            <v>108479.14</v>
          </cell>
          <cell r="AW146">
            <v>9346.25</v>
          </cell>
          <cell r="AX146">
            <v>11426.34</v>
          </cell>
          <cell r="AY146">
            <v>11835.81</v>
          </cell>
          <cell r="AZ146">
            <v>6062.2</v>
          </cell>
          <cell r="BA146">
            <v>2688.91</v>
          </cell>
        </row>
        <row r="146">
          <cell r="BC146">
            <v>49631.412</v>
          </cell>
          <cell r="BD146">
            <v>46679.44</v>
          </cell>
          <cell r="BE146">
            <v>106024.38</v>
          </cell>
        </row>
        <row r="147">
          <cell r="A147">
            <v>23729</v>
          </cell>
          <cell r="B147" t="str">
            <v>RAVENSWOOD_GT_1</v>
          </cell>
          <cell r="C147" t="str">
            <v>N.Y.C.</v>
          </cell>
          <cell r="D147">
            <v>81006.61</v>
          </cell>
          <cell r="E147">
            <v>65593.09</v>
          </cell>
          <cell r="F147">
            <v>74581.85</v>
          </cell>
          <cell r="G147">
            <v>50469.72</v>
          </cell>
          <cell r="H147">
            <v>45946.13</v>
          </cell>
          <cell r="I147">
            <v>63519.48</v>
          </cell>
          <cell r="J147">
            <v>40068.31</v>
          </cell>
          <cell r="K147">
            <v>34626</v>
          </cell>
          <cell r="L147">
            <v>38015.87</v>
          </cell>
          <cell r="M147">
            <v>37570.06</v>
          </cell>
          <cell r="N147">
            <v>4665.85</v>
          </cell>
          <cell r="O147">
            <v>10784.25</v>
          </cell>
          <cell r="P147">
            <v>10831.03</v>
          </cell>
          <cell r="Q147">
            <v>21686.21</v>
          </cell>
          <cell r="R147">
            <v>11728.86</v>
          </cell>
          <cell r="S147">
            <v>71635.44</v>
          </cell>
          <cell r="T147">
            <v>6380.36</v>
          </cell>
          <cell r="U147">
            <v>10882.84</v>
          </cell>
          <cell r="V147">
            <v>8478.04</v>
          </cell>
          <cell r="W147">
            <v>4577.9</v>
          </cell>
          <cell r="X147">
            <v>4362.69</v>
          </cell>
          <cell r="Y147">
            <v>41618.196</v>
          </cell>
          <cell r="Z147">
            <v>182889.39</v>
          </cell>
          <cell r="AA147">
            <v>166017.66</v>
          </cell>
          <cell r="AB147">
            <v>217077.04</v>
          </cell>
          <cell r="AC147">
            <v>302077.57</v>
          </cell>
          <cell r="AD147">
            <v>217015.415</v>
          </cell>
          <cell r="AE147">
            <v>138296.69</v>
          </cell>
          <cell r="AF147">
            <v>128326.17</v>
          </cell>
          <cell r="AG147">
            <v>137715.41</v>
          </cell>
          <cell r="AH147">
            <v>133115.47</v>
          </cell>
          <cell r="AI147">
            <v>121247.67</v>
          </cell>
          <cell r="AJ147">
            <v>131740.282</v>
          </cell>
          <cell r="AK147">
            <v>219088.33</v>
          </cell>
          <cell r="AL147">
            <v>200105.08</v>
          </cell>
          <cell r="AM147">
            <v>214028.43</v>
          </cell>
          <cell r="AN147">
            <v>211073.946666667</v>
          </cell>
          <cell r="AO147">
            <v>71869.67</v>
          </cell>
          <cell r="AP147">
            <v>67659.64</v>
          </cell>
          <cell r="AQ147">
            <v>70931.28</v>
          </cell>
          <cell r="AR147">
            <v>71846.71</v>
          </cell>
          <cell r="AS147">
            <v>68468.33</v>
          </cell>
          <cell r="AT147">
            <v>70155.126</v>
          </cell>
          <cell r="AU147">
            <v>100740.11</v>
          </cell>
          <cell r="AV147">
            <v>185616.93</v>
          </cell>
          <cell r="AW147">
            <v>17016.33</v>
          </cell>
          <cell r="AX147">
            <v>19133.8</v>
          </cell>
          <cell r="AY147">
            <v>19365.07</v>
          </cell>
          <cell r="AZ147">
            <v>14493.67</v>
          </cell>
          <cell r="BA147">
            <v>5994.85</v>
          </cell>
        </row>
        <row r="147">
          <cell r="BC147">
            <v>91204.464</v>
          </cell>
          <cell r="BD147">
            <v>80815.03</v>
          </cell>
          <cell r="BE147">
            <v>152278.13</v>
          </cell>
        </row>
        <row r="148">
          <cell r="A148">
            <v>23743</v>
          </cell>
          <cell r="B148" t="str">
            <v>JARVIS____</v>
          </cell>
          <cell r="C148" t="str">
            <v>MHK_VL</v>
          </cell>
          <cell r="D148">
            <v>-409.8</v>
          </cell>
          <cell r="E148">
            <v>-718.54</v>
          </cell>
          <cell r="F148">
            <v>-1124.82</v>
          </cell>
          <cell r="G148">
            <v>-541.22</v>
          </cell>
          <cell r="H148">
            <v>-474.99</v>
          </cell>
          <cell r="I148">
            <v>-653.874</v>
          </cell>
          <cell r="J148">
            <v>-567.14</v>
          </cell>
          <cell r="K148">
            <v>-391.81</v>
          </cell>
          <cell r="L148">
            <v>-422.5</v>
          </cell>
          <cell r="M148">
            <v>-460.483333333333</v>
          </cell>
          <cell r="N148">
            <v>-172.41</v>
          </cell>
          <cell r="O148">
            <v>-238.74</v>
          </cell>
          <cell r="P148">
            <v>-129.12</v>
          </cell>
          <cell r="Q148">
            <v>-618.99</v>
          </cell>
          <cell r="R148">
            <v>-195.76</v>
          </cell>
          <cell r="S148">
            <v>-1626.024</v>
          </cell>
          <cell r="T148">
            <v>-78.43</v>
          </cell>
          <cell r="U148">
            <v>-149.99</v>
          </cell>
          <cell r="V148">
            <v>-130.88</v>
          </cell>
          <cell r="W148">
            <v>-59.39</v>
          </cell>
          <cell r="X148">
            <v>-64.39</v>
          </cell>
          <cell r="Y148">
            <v>-579.696</v>
          </cell>
          <cell r="Z148">
            <v>-4414.2</v>
          </cell>
          <cell r="AA148">
            <v>-3370.34</v>
          </cell>
          <cell r="AB148">
            <v>-4764.75</v>
          </cell>
          <cell r="AC148">
            <v>-6501.44</v>
          </cell>
          <cell r="AD148">
            <v>-4762.6825</v>
          </cell>
          <cell r="AE148">
            <v>-1953.81</v>
          </cell>
          <cell r="AF148">
            <v>-485.24</v>
          </cell>
          <cell r="AG148">
            <v>-340.07</v>
          </cell>
          <cell r="AH148">
            <v>-354.81</v>
          </cell>
          <cell r="AI148">
            <v>-1136.1</v>
          </cell>
          <cell r="AJ148">
            <v>-854.006</v>
          </cell>
          <cell r="AK148">
            <v>-4905.14</v>
          </cell>
          <cell r="AL148">
            <v>-2757.76</v>
          </cell>
          <cell r="AM148">
            <v>-4250.18</v>
          </cell>
          <cell r="AN148">
            <v>-3971.02666666667</v>
          </cell>
          <cell r="AO148">
            <v>-1019.91</v>
          </cell>
          <cell r="AP148">
            <v>-1008.93</v>
          </cell>
          <cell r="AQ148">
            <v>-938.63</v>
          </cell>
          <cell r="AR148">
            <v>-953.97</v>
          </cell>
          <cell r="AS148">
            <v>-873.31</v>
          </cell>
          <cell r="AT148">
            <v>-958.95</v>
          </cell>
          <cell r="AU148">
            <v>-1039.34</v>
          </cell>
          <cell r="AV148">
            <v>-2403.49</v>
          </cell>
          <cell r="AW148">
            <v>-178.76</v>
          </cell>
          <cell r="AX148">
            <v>-231.76</v>
          </cell>
          <cell r="AY148">
            <v>-187.86</v>
          </cell>
          <cell r="AZ148">
            <v>-67.53</v>
          </cell>
          <cell r="BA148">
            <v>-28.2</v>
          </cell>
        </row>
        <row r="148">
          <cell r="BC148">
            <v>-832.932</v>
          </cell>
          <cell r="BD148">
            <v>-443.14</v>
          </cell>
          <cell r="BE148">
            <v>-862.45</v>
          </cell>
        </row>
        <row r="149">
          <cell r="A149">
            <v>23744</v>
          </cell>
          <cell r="B149" t="str">
            <v>NINE_MILE_2</v>
          </cell>
          <cell r="C149" t="str">
            <v>CENTRL</v>
          </cell>
          <cell r="D149">
            <v>1595.39</v>
          </cell>
          <cell r="E149">
            <v>1254.96</v>
          </cell>
          <cell r="F149">
            <v>2987.44</v>
          </cell>
          <cell r="G149">
            <v>932.94</v>
          </cell>
          <cell r="H149">
            <v>835.89</v>
          </cell>
          <cell r="I149">
            <v>1521.324</v>
          </cell>
          <cell r="J149">
            <v>892.95</v>
          </cell>
          <cell r="K149">
            <v>227.89</v>
          </cell>
          <cell r="L149">
            <v>-271.85</v>
          </cell>
          <cell r="M149">
            <v>282.996666666667</v>
          </cell>
          <cell r="N149">
            <v>414.3</v>
          </cell>
          <cell r="O149">
            <v>421.93</v>
          </cell>
          <cell r="P149">
            <v>909.81</v>
          </cell>
          <cell r="Q149">
            <v>1108.65</v>
          </cell>
          <cell r="R149">
            <v>371.05</v>
          </cell>
          <cell r="S149">
            <v>3870.888</v>
          </cell>
          <cell r="T149">
            <v>-9.51</v>
          </cell>
          <cell r="U149">
            <v>-164.01</v>
          </cell>
          <cell r="V149">
            <v>195.87</v>
          </cell>
          <cell r="W149">
            <v>71.26</v>
          </cell>
          <cell r="X149">
            <v>106.18</v>
          </cell>
          <cell r="Y149">
            <v>239.748</v>
          </cell>
          <cell r="Z149">
            <v>8970.59</v>
          </cell>
          <cell r="AA149">
            <v>7045.59</v>
          </cell>
          <cell r="AB149">
            <v>9900.54</v>
          </cell>
          <cell r="AC149">
            <v>8892.74</v>
          </cell>
          <cell r="AD149">
            <v>8702.365</v>
          </cell>
          <cell r="AE149">
            <v>7181.45</v>
          </cell>
          <cell r="AF149">
            <v>1736.82</v>
          </cell>
          <cell r="AG149">
            <v>1498.16</v>
          </cell>
          <cell r="AH149">
            <v>1321.86</v>
          </cell>
          <cell r="AI149">
            <v>2247.99</v>
          </cell>
          <cell r="AJ149">
            <v>2797.256</v>
          </cell>
          <cell r="AK149">
            <v>15470.95</v>
          </cell>
          <cell r="AL149">
            <v>5286.72</v>
          </cell>
          <cell r="AM149">
            <v>3402.11</v>
          </cell>
          <cell r="AN149">
            <v>8053.26</v>
          </cell>
          <cell r="AO149">
            <v>303.2</v>
          </cell>
          <cell r="AP149">
            <v>15</v>
          </cell>
          <cell r="AQ149">
            <v>-303.49</v>
          </cell>
          <cell r="AR149">
            <v>-444.69</v>
          </cell>
          <cell r="AS149">
            <v>-1583.44</v>
          </cell>
          <cell r="AT149">
            <v>-402.684</v>
          </cell>
          <cell r="AU149">
            <v>-2459.97</v>
          </cell>
          <cell r="AV149">
            <v>-3086.89</v>
          </cell>
          <cell r="AW149">
            <v>17.99</v>
          </cell>
          <cell r="AX149">
            <v>264.62</v>
          </cell>
          <cell r="AY149">
            <v>200</v>
          </cell>
          <cell r="AZ149">
            <v>150.61</v>
          </cell>
          <cell r="BA149">
            <v>-33.83</v>
          </cell>
        </row>
        <row r="149">
          <cell r="BC149">
            <v>719.268</v>
          </cell>
          <cell r="BD149">
            <v>1039.22</v>
          </cell>
          <cell r="BE149">
            <v>2386.83</v>
          </cell>
        </row>
        <row r="150">
          <cell r="A150">
            <v>23754</v>
          </cell>
          <cell r="B150" t="str">
            <v>HIGH_FALLS___HY</v>
          </cell>
          <cell r="C150" t="str">
            <v>HUD_VL</v>
          </cell>
          <cell r="D150">
            <v>24262.18</v>
          </cell>
          <cell r="E150">
            <v>25462.69</v>
          </cell>
          <cell r="F150">
            <v>31984.9</v>
          </cell>
          <cell r="G150">
            <v>18764.33</v>
          </cell>
          <cell r="H150">
            <v>16855.42</v>
          </cell>
          <cell r="I150">
            <v>23465.904</v>
          </cell>
          <cell r="J150">
            <v>31936.26</v>
          </cell>
          <cell r="K150">
            <v>22991.79</v>
          </cell>
          <cell r="L150">
            <v>24387.95</v>
          </cell>
          <cell r="M150">
            <v>26438.6666666667</v>
          </cell>
          <cell r="N150">
            <v>4673.84</v>
          </cell>
          <cell r="O150">
            <v>8220.4</v>
          </cell>
          <cell r="P150">
            <v>8173.07</v>
          </cell>
          <cell r="Q150">
            <v>20788</v>
          </cell>
          <cell r="R150">
            <v>8596.98</v>
          </cell>
          <cell r="S150">
            <v>60542.748</v>
          </cell>
          <cell r="T150">
            <v>3930.18</v>
          </cell>
          <cell r="U150">
            <v>6461.68</v>
          </cell>
          <cell r="V150">
            <v>5092.14</v>
          </cell>
          <cell r="W150">
            <v>2442.83</v>
          </cell>
          <cell r="X150">
            <v>2387.7</v>
          </cell>
          <cell r="Y150">
            <v>24377.436</v>
          </cell>
          <cell r="Z150">
            <v>146384.67</v>
          </cell>
          <cell r="AA150">
            <v>126436.27</v>
          </cell>
          <cell r="AB150">
            <v>169887.72</v>
          </cell>
          <cell r="AC150">
            <v>199485.15</v>
          </cell>
          <cell r="AD150">
            <v>160548.4525</v>
          </cell>
          <cell r="AE150">
            <v>55387.61</v>
          </cell>
          <cell r="AF150">
            <v>40564.45</v>
          </cell>
          <cell r="AG150">
            <v>39365.61</v>
          </cell>
          <cell r="AH150">
            <v>26676.02</v>
          </cell>
          <cell r="AI150">
            <v>43511.39</v>
          </cell>
          <cell r="AJ150">
            <v>41101.016</v>
          </cell>
          <cell r="AK150">
            <v>169018.18</v>
          </cell>
          <cell r="AL150">
            <v>129140.96</v>
          </cell>
          <cell r="AM150">
            <v>140850.54</v>
          </cell>
          <cell r="AN150">
            <v>146336.56</v>
          </cell>
          <cell r="AO150">
            <v>43134.78</v>
          </cell>
          <cell r="AP150">
            <v>39773.88</v>
          </cell>
          <cell r="AQ150">
            <v>39928.86</v>
          </cell>
          <cell r="AR150">
            <v>40666.46</v>
          </cell>
          <cell r="AS150">
            <v>36220.55</v>
          </cell>
          <cell r="AT150">
            <v>39944.906</v>
          </cell>
          <cell r="AU150">
            <v>58708.42</v>
          </cell>
          <cell r="AV150">
            <v>97447.69</v>
          </cell>
          <cell r="AW150">
            <v>8016.02</v>
          </cell>
          <cell r="AX150">
            <v>9982.04</v>
          </cell>
          <cell r="AY150">
            <v>9534.57</v>
          </cell>
          <cell r="AZ150">
            <v>4317.64</v>
          </cell>
          <cell r="BA150">
            <v>1850.03</v>
          </cell>
        </row>
        <row r="150">
          <cell r="BC150">
            <v>40440.36</v>
          </cell>
          <cell r="BD150">
            <v>33368.32</v>
          </cell>
          <cell r="BE150">
            <v>72968.96</v>
          </cell>
        </row>
        <row r="151">
          <cell r="A151">
            <v>23756</v>
          </cell>
          <cell r="B151" t="str">
            <v>GILBOA____1</v>
          </cell>
          <cell r="C151" t="str">
            <v>CAPITL</v>
          </cell>
          <cell r="D151">
            <v>9947.86</v>
          </cell>
          <cell r="E151">
            <v>21774.37</v>
          </cell>
          <cell r="F151">
            <v>24994.95</v>
          </cell>
          <cell r="G151">
            <v>16661.5</v>
          </cell>
          <cell r="H151">
            <v>14247.13</v>
          </cell>
          <cell r="I151">
            <v>17525.162</v>
          </cell>
          <cell r="J151">
            <v>28131.85</v>
          </cell>
          <cell r="K151">
            <v>20255.12</v>
          </cell>
          <cell r="L151">
            <v>21007.01</v>
          </cell>
          <cell r="M151">
            <v>23131.3266666667</v>
          </cell>
          <cell r="N151">
            <v>4196.41</v>
          </cell>
          <cell r="O151">
            <v>7386.03</v>
          </cell>
          <cell r="P151">
            <v>6642.71</v>
          </cell>
          <cell r="Q151">
            <v>18661.24</v>
          </cell>
          <cell r="R151">
            <v>6071.34</v>
          </cell>
          <cell r="S151">
            <v>51549.276</v>
          </cell>
          <cell r="T151">
            <v>3366.27</v>
          </cell>
          <cell r="U151">
            <v>5604.72</v>
          </cell>
          <cell r="V151">
            <v>4595.87</v>
          </cell>
          <cell r="W151">
            <v>2166.84</v>
          </cell>
          <cell r="X151">
            <v>2163.82</v>
          </cell>
          <cell r="Y151">
            <v>21477.024</v>
          </cell>
          <cell r="Z151">
            <v>136339.54</v>
          </cell>
          <cell r="AA151">
            <v>117273.46</v>
          </cell>
          <cell r="AB151">
            <v>159971.64</v>
          </cell>
          <cell r="AC151">
            <v>187852.89</v>
          </cell>
          <cell r="AD151">
            <v>150359.3825</v>
          </cell>
          <cell r="AE151">
            <v>19563.37</v>
          </cell>
          <cell r="AF151">
            <v>5340.26</v>
          </cell>
          <cell r="AG151">
            <v>3601.68</v>
          </cell>
          <cell r="AH151">
            <v>7466.99</v>
          </cell>
          <cell r="AI151">
            <v>37764.12</v>
          </cell>
          <cell r="AJ151">
            <v>14747.284</v>
          </cell>
          <cell r="AK151">
            <v>135848.87</v>
          </cell>
          <cell r="AL151">
            <v>110873.46</v>
          </cell>
          <cell r="AM151">
            <v>115977.95</v>
          </cell>
          <cell r="AN151">
            <v>120900.093333333</v>
          </cell>
          <cell r="AO151">
            <v>35631.6</v>
          </cell>
          <cell r="AP151">
            <v>33427.79</v>
          </cell>
          <cell r="AQ151">
            <v>33240.17</v>
          </cell>
          <cell r="AR151">
            <v>33816.41</v>
          </cell>
          <cell r="AS151">
            <v>30836.24</v>
          </cell>
          <cell r="AT151">
            <v>33390.442</v>
          </cell>
          <cell r="AU151">
            <v>44940.99</v>
          </cell>
          <cell r="AV151">
            <v>89201.6</v>
          </cell>
          <cell r="AW151">
            <v>7123.24</v>
          </cell>
          <cell r="AX151">
            <v>8856.93</v>
          </cell>
          <cell r="AY151">
            <v>7337.36</v>
          </cell>
          <cell r="AZ151">
            <v>2382.91</v>
          </cell>
          <cell r="BA151">
            <v>1039.33</v>
          </cell>
        </row>
        <row r="151">
          <cell r="BC151">
            <v>32087.724</v>
          </cell>
          <cell r="BD151">
            <v>19180.55</v>
          </cell>
          <cell r="BE151">
            <v>37023.23</v>
          </cell>
        </row>
        <row r="152">
          <cell r="A152">
            <v>23757</v>
          </cell>
          <cell r="B152" t="str">
            <v>GILBOA____2</v>
          </cell>
          <cell r="C152" t="str">
            <v>CAPITL</v>
          </cell>
          <cell r="D152">
            <v>9947.86</v>
          </cell>
          <cell r="E152">
            <v>21774.37</v>
          </cell>
          <cell r="F152">
            <v>24994.95</v>
          </cell>
          <cell r="G152">
            <v>16661.5</v>
          </cell>
          <cell r="H152">
            <v>14247.13</v>
          </cell>
          <cell r="I152">
            <v>17525.162</v>
          </cell>
          <cell r="J152">
            <v>28131.85</v>
          </cell>
          <cell r="K152">
            <v>20255.12</v>
          </cell>
          <cell r="L152">
            <v>21007.01</v>
          </cell>
          <cell r="M152">
            <v>23131.3266666667</v>
          </cell>
          <cell r="N152">
            <v>4196.41</v>
          </cell>
          <cell r="O152">
            <v>7386.03</v>
          </cell>
          <cell r="P152">
            <v>6642.71</v>
          </cell>
          <cell r="Q152">
            <v>18661.24</v>
          </cell>
          <cell r="R152">
            <v>6071.34</v>
          </cell>
          <cell r="S152">
            <v>51549.276</v>
          </cell>
          <cell r="T152">
            <v>3366.27</v>
          </cell>
          <cell r="U152">
            <v>5604.72</v>
          </cell>
          <cell r="V152">
            <v>4595.87</v>
          </cell>
          <cell r="W152">
            <v>2166.84</v>
          </cell>
          <cell r="X152">
            <v>2163.82</v>
          </cell>
          <cell r="Y152">
            <v>21477.024</v>
          </cell>
          <cell r="Z152">
            <v>136339.54</v>
          </cell>
          <cell r="AA152">
            <v>117273.46</v>
          </cell>
          <cell r="AB152">
            <v>159971.64</v>
          </cell>
          <cell r="AC152">
            <v>187852.89</v>
          </cell>
          <cell r="AD152">
            <v>150359.3825</v>
          </cell>
          <cell r="AE152">
            <v>19563.37</v>
          </cell>
          <cell r="AF152">
            <v>5340.26</v>
          </cell>
          <cell r="AG152">
            <v>3601.68</v>
          </cell>
          <cell r="AH152">
            <v>7466.99</v>
          </cell>
          <cell r="AI152">
            <v>37764.12</v>
          </cell>
          <cell r="AJ152">
            <v>14747.284</v>
          </cell>
          <cell r="AK152">
            <v>135848.87</v>
          </cell>
          <cell r="AL152">
            <v>110873.46</v>
          </cell>
          <cell r="AM152">
            <v>115977.95</v>
          </cell>
          <cell r="AN152">
            <v>120900.093333333</v>
          </cell>
          <cell r="AO152">
            <v>35631.6</v>
          </cell>
          <cell r="AP152">
            <v>33427.79</v>
          </cell>
          <cell r="AQ152">
            <v>33240.17</v>
          </cell>
          <cell r="AR152">
            <v>33816.41</v>
          </cell>
          <cell r="AS152">
            <v>30836.24</v>
          </cell>
          <cell r="AT152">
            <v>33390.442</v>
          </cell>
          <cell r="AU152">
            <v>44940.99</v>
          </cell>
          <cell r="AV152">
            <v>89201.6</v>
          </cell>
          <cell r="AW152">
            <v>7123.24</v>
          </cell>
          <cell r="AX152">
            <v>8856.93</v>
          </cell>
          <cell r="AY152">
            <v>7337.36</v>
          </cell>
          <cell r="AZ152">
            <v>2382.91</v>
          </cell>
          <cell r="BA152">
            <v>1039.33</v>
          </cell>
        </row>
        <row r="152">
          <cell r="BC152">
            <v>32087.724</v>
          </cell>
          <cell r="BD152">
            <v>19180.55</v>
          </cell>
          <cell r="BE152">
            <v>37023.23</v>
          </cell>
        </row>
        <row r="153">
          <cell r="A153">
            <v>23758</v>
          </cell>
          <cell r="B153" t="str">
            <v>GILBOA____3</v>
          </cell>
          <cell r="C153" t="str">
            <v>CAPITL</v>
          </cell>
          <cell r="D153">
            <v>9947.86</v>
          </cell>
          <cell r="E153">
            <v>21774.37</v>
          </cell>
          <cell r="F153">
            <v>24994.95</v>
          </cell>
          <cell r="G153">
            <v>16661.5</v>
          </cell>
          <cell r="H153">
            <v>14247.13</v>
          </cell>
          <cell r="I153">
            <v>17525.162</v>
          </cell>
          <cell r="J153">
            <v>28131.85</v>
          </cell>
          <cell r="K153">
            <v>20255.12</v>
          </cell>
          <cell r="L153">
            <v>21007.01</v>
          </cell>
          <cell r="M153">
            <v>23131.3266666667</v>
          </cell>
          <cell r="N153">
            <v>4196.41</v>
          </cell>
          <cell r="O153">
            <v>7386.03</v>
          </cell>
          <cell r="P153">
            <v>6642.71</v>
          </cell>
          <cell r="Q153">
            <v>18661.24</v>
          </cell>
          <cell r="R153">
            <v>6071.34</v>
          </cell>
          <cell r="S153">
            <v>51549.276</v>
          </cell>
          <cell r="T153">
            <v>3366.27</v>
          </cell>
          <cell r="U153">
            <v>5604.72</v>
          </cell>
          <cell r="V153">
            <v>4595.87</v>
          </cell>
          <cell r="W153">
            <v>2166.84</v>
          </cell>
          <cell r="X153">
            <v>2163.82</v>
          </cell>
          <cell r="Y153">
            <v>21477.024</v>
          </cell>
          <cell r="Z153">
            <v>136339.54</v>
          </cell>
          <cell r="AA153">
            <v>117273.46</v>
          </cell>
          <cell r="AB153">
            <v>159971.64</v>
          </cell>
          <cell r="AC153">
            <v>187852.89</v>
          </cell>
          <cell r="AD153">
            <v>150359.3825</v>
          </cell>
          <cell r="AE153">
            <v>19563.37</v>
          </cell>
          <cell r="AF153">
            <v>5340.26</v>
          </cell>
          <cell r="AG153">
            <v>3601.68</v>
          </cell>
          <cell r="AH153">
            <v>7466.99</v>
          </cell>
          <cell r="AI153">
            <v>37764.12</v>
          </cell>
          <cell r="AJ153">
            <v>14747.284</v>
          </cell>
          <cell r="AK153">
            <v>135848.87</v>
          </cell>
          <cell r="AL153">
            <v>110873.46</v>
          </cell>
          <cell r="AM153">
            <v>115977.95</v>
          </cell>
          <cell r="AN153">
            <v>120900.093333333</v>
          </cell>
          <cell r="AO153">
            <v>35631.6</v>
          </cell>
          <cell r="AP153">
            <v>33427.79</v>
          </cell>
          <cell r="AQ153">
            <v>33240.17</v>
          </cell>
          <cell r="AR153">
            <v>33816.41</v>
          </cell>
          <cell r="AS153">
            <v>30836.24</v>
          </cell>
          <cell r="AT153">
            <v>33390.442</v>
          </cell>
          <cell r="AU153">
            <v>44940.99</v>
          </cell>
          <cell r="AV153">
            <v>89201.6</v>
          </cell>
          <cell r="AW153">
            <v>7123.24</v>
          </cell>
          <cell r="AX153">
            <v>8856.93</v>
          </cell>
          <cell r="AY153">
            <v>7337.36</v>
          </cell>
          <cell r="AZ153">
            <v>2382.91</v>
          </cell>
          <cell r="BA153">
            <v>1039.33</v>
          </cell>
        </row>
        <row r="153">
          <cell r="BC153">
            <v>32087.724</v>
          </cell>
          <cell r="BD153">
            <v>19180.55</v>
          </cell>
          <cell r="BE153">
            <v>37023.23</v>
          </cell>
        </row>
        <row r="154">
          <cell r="A154">
            <v>23759</v>
          </cell>
          <cell r="B154" t="str">
            <v>GILBOA____4</v>
          </cell>
          <cell r="C154" t="str">
            <v>CAPITL</v>
          </cell>
          <cell r="D154">
            <v>9947.86</v>
          </cell>
          <cell r="E154">
            <v>21774.37</v>
          </cell>
          <cell r="F154">
            <v>24994.95</v>
          </cell>
          <cell r="G154">
            <v>16661.5</v>
          </cell>
          <cell r="H154">
            <v>14247.13</v>
          </cell>
          <cell r="I154">
            <v>17525.162</v>
          </cell>
          <cell r="J154">
            <v>28131.85</v>
          </cell>
          <cell r="K154">
            <v>20255.12</v>
          </cell>
          <cell r="L154">
            <v>21007.01</v>
          </cell>
          <cell r="M154">
            <v>23131.3266666667</v>
          </cell>
          <cell r="N154">
            <v>4196.41</v>
          </cell>
          <cell r="O154">
            <v>7386.03</v>
          </cell>
          <cell r="P154">
            <v>6642.71</v>
          </cell>
          <cell r="Q154">
            <v>18661.24</v>
          </cell>
          <cell r="R154">
            <v>6071.34</v>
          </cell>
          <cell r="S154">
            <v>51549.276</v>
          </cell>
          <cell r="T154">
            <v>3366.27</v>
          </cell>
          <cell r="U154">
            <v>5604.72</v>
          </cell>
          <cell r="V154">
            <v>4595.87</v>
          </cell>
          <cell r="W154">
            <v>2166.84</v>
          </cell>
          <cell r="X154">
            <v>2163.82</v>
          </cell>
          <cell r="Y154">
            <v>21477.024</v>
          </cell>
          <cell r="Z154">
            <v>136339.54</v>
          </cell>
          <cell r="AA154">
            <v>117273.46</v>
          </cell>
          <cell r="AB154">
            <v>159971.64</v>
          </cell>
          <cell r="AC154">
            <v>187852.89</v>
          </cell>
          <cell r="AD154">
            <v>150359.3825</v>
          </cell>
          <cell r="AE154">
            <v>19563.37</v>
          </cell>
          <cell r="AF154">
            <v>5340.26</v>
          </cell>
          <cell r="AG154">
            <v>3601.68</v>
          </cell>
          <cell r="AH154">
            <v>7466.99</v>
          </cell>
          <cell r="AI154">
            <v>37764.12</v>
          </cell>
          <cell r="AJ154">
            <v>14747.284</v>
          </cell>
          <cell r="AK154">
            <v>135848.87</v>
          </cell>
          <cell r="AL154">
            <v>110873.46</v>
          </cell>
          <cell r="AM154">
            <v>115977.95</v>
          </cell>
          <cell r="AN154">
            <v>120900.093333333</v>
          </cell>
          <cell r="AO154">
            <v>35631.6</v>
          </cell>
          <cell r="AP154">
            <v>33427.79</v>
          </cell>
          <cell r="AQ154">
            <v>33240.17</v>
          </cell>
          <cell r="AR154">
            <v>33816.41</v>
          </cell>
          <cell r="AS154">
            <v>30836.24</v>
          </cell>
          <cell r="AT154">
            <v>33390.442</v>
          </cell>
          <cell r="AU154">
            <v>44940.99</v>
          </cell>
          <cell r="AV154">
            <v>89201.6</v>
          </cell>
          <cell r="AW154">
            <v>7123.24</v>
          </cell>
          <cell r="AX154">
            <v>8856.93</v>
          </cell>
          <cell r="AY154">
            <v>7337.36</v>
          </cell>
          <cell r="AZ154">
            <v>2382.91</v>
          </cell>
          <cell r="BA154">
            <v>1039.33</v>
          </cell>
        </row>
        <row r="154">
          <cell r="BC154">
            <v>32087.724</v>
          </cell>
          <cell r="BD154">
            <v>19180.55</v>
          </cell>
          <cell r="BE154">
            <v>37023.23</v>
          </cell>
        </row>
        <row r="155">
          <cell r="A155">
            <v>23760</v>
          </cell>
          <cell r="B155" t="str">
            <v>NIAGARA____</v>
          </cell>
          <cell r="C155" t="str">
            <v>WEST</v>
          </cell>
          <cell r="D155">
            <v>2788.13</v>
          </cell>
          <cell r="E155">
            <v>2510.44</v>
          </cell>
          <cell r="F155">
            <v>7381.42</v>
          </cell>
          <cell r="G155">
            <v>1766.11</v>
          </cell>
          <cell r="H155">
            <v>1568.58</v>
          </cell>
          <cell r="I155">
            <v>3202.936</v>
          </cell>
          <cell r="J155">
            <v>783.57</v>
          </cell>
          <cell r="K155">
            <v>-1166.94</v>
          </cell>
          <cell r="L155">
            <v>-2986.42</v>
          </cell>
          <cell r="M155">
            <v>-1123.26333333333</v>
          </cell>
          <cell r="N155">
            <v>1107</v>
          </cell>
          <cell r="O155">
            <v>813.3</v>
          </cell>
          <cell r="P155">
            <v>2070.13</v>
          </cell>
          <cell r="Q155">
            <v>2173.52</v>
          </cell>
          <cell r="R155">
            <v>720.05</v>
          </cell>
          <cell r="S155">
            <v>8260.8</v>
          </cell>
          <cell r="T155">
            <v>-365.72</v>
          </cell>
          <cell r="U155">
            <v>-159.49</v>
          </cell>
          <cell r="V155">
            <v>254.77</v>
          </cell>
          <cell r="W155">
            <v>2.17</v>
          </cell>
          <cell r="X155">
            <v>127.56</v>
          </cell>
          <cell r="Y155">
            <v>-168.852</v>
          </cell>
          <cell r="Z155">
            <v>16189.55</v>
          </cell>
          <cell r="AA155">
            <v>13356.52</v>
          </cell>
          <cell r="AB155">
            <v>18209.77</v>
          </cell>
          <cell r="AC155">
            <v>24642.69</v>
          </cell>
          <cell r="AD155">
            <v>18099.6325</v>
          </cell>
          <cell r="AE155">
            <v>7794.01</v>
          </cell>
          <cell r="AF155">
            <v>4321.47</v>
          </cell>
          <cell r="AG155">
            <v>3973.43</v>
          </cell>
          <cell r="AH155">
            <v>3648.38</v>
          </cell>
          <cell r="AI155">
            <v>3926.13</v>
          </cell>
          <cell r="AJ155">
            <v>4732.684</v>
          </cell>
          <cell r="AK155">
            <v>24572.43</v>
          </cell>
          <cell r="AL155">
            <v>8087.71</v>
          </cell>
          <cell r="AM155">
            <v>15878.92</v>
          </cell>
          <cell r="AN155">
            <v>16179.6866666667</v>
          </cell>
          <cell r="AO155">
            <v>4126.61</v>
          </cell>
          <cell r="AP155">
            <v>3502.87</v>
          </cell>
          <cell r="AQ155">
            <v>3503.87</v>
          </cell>
          <cell r="AR155">
            <v>3616.27</v>
          </cell>
          <cell r="AS155">
            <v>2792.62</v>
          </cell>
          <cell r="AT155">
            <v>3508.448</v>
          </cell>
          <cell r="AU155">
            <v>4928.97</v>
          </cell>
          <cell r="AV155">
            <v>9834.22</v>
          </cell>
          <cell r="AW155">
            <v>792.32</v>
          </cell>
          <cell r="AX155">
            <v>853.12</v>
          </cell>
          <cell r="AY155">
            <v>819.4</v>
          </cell>
          <cell r="AZ155">
            <v>308.06</v>
          </cell>
          <cell r="BA155">
            <v>-287.09</v>
          </cell>
        </row>
        <row r="155">
          <cell r="BC155">
            <v>2982.972</v>
          </cell>
          <cell r="BD155">
            <v>1707.45</v>
          </cell>
          <cell r="BE155">
            <v>1384.15</v>
          </cell>
        </row>
        <row r="156">
          <cell r="A156">
            <v>23765</v>
          </cell>
          <cell r="B156" t="str">
            <v>CH_MISC_IPPS</v>
          </cell>
          <cell r="C156" t="str">
            <v>HUD_VL</v>
          </cell>
          <cell r="D156">
            <v>29823.16</v>
          </cell>
          <cell r="E156">
            <v>26759.58</v>
          </cell>
          <cell r="F156">
            <v>34000.95</v>
          </cell>
          <cell r="G156">
            <v>19101.58</v>
          </cell>
          <cell r="H156">
            <v>17494.52</v>
          </cell>
          <cell r="I156">
            <v>25435.958</v>
          </cell>
          <cell r="J156">
            <v>32515.13</v>
          </cell>
          <cell r="K156">
            <v>23991.78</v>
          </cell>
          <cell r="L156">
            <v>25469.5</v>
          </cell>
          <cell r="M156">
            <v>27325.47</v>
          </cell>
          <cell r="N156">
            <v>4794.71</v>
          </cell>
          <cell r="O156">
            <v>8380.77</v>
          </cell>
          <cell r="P156">
            <v>8712.72</v>
          </cell>
          <cell r="Q156">
            <v>21176.47</v>
          </cell>
          <cell r="R156">
            <v>9420.99</v>
          </cell>
          <cell r="S156">
            <v>62982.792</v>
          </cell>
          <cell r="T156">
            <v>4101.22</v>
          </cell>
          <cell r="U156">
            <v>6580.79</v>
          </cell>
          <cell r="V156">
            <v>5272.26</v>
          </cell>
          <cell r="W156">
            <v>2478.59</v>
          </cell>
          <cell r="X156">
            <v>2462.28</v>
          </cell>
          <cell r="Y156">
            <v>25074.168</v>
          </cell>
          <cell r="Z156">
            <v>151958.41</v>
          </cell>
          <cell r="AA156">
            <v>131817.38</v>
          </cell>
          <cell r="AB156">
            <v>178247.56</v>
          </cell>
          <cell r="AC156">
            <v>209037.77</v>
          </cell>
          <cell r="AD156">
            <v>167765.28</v>
          </cell>
          <cell r="AE156">
            <v>71016.8</v>
          </cell>
          <cell r="AF156">
            <v>55330.99</v>
          </cell>
          <cell r="AG156">
            <v>54209.38</v>
          </cell>
          <cell r="AH156">
            <v>34700.48</v>
          </cell>
          <cell r="AI156">
            <v>45837.71</v>
          </cell>
          <cell r="AJ156">
            <v>52219.072</v>
          </cell>
          <cell r="AK156">
            <v>186054.9</v>
          </cell>
          <cell r="AL156">
            <v>139086.45</v>
          </cell>
          <cell r="AM156">
            <v>153939.3</v>
          </cell>
          <cell r="AN156">
            <v>159693.55</v>
          </cell>
          <cell r="AO156">
            <v>44500.86</v>
          </cell>
          <cell r="AP156">
            <v>42165.13</v>
          </cell>
          <cell r="AQ156">
            <v>42537.46</v>
          </cell>
          <cell r="AR156">
            <v>42591.18</v>
          </cell>
          <cell r="AS156">
            <v>38812.82</v>
          </cell>
          <cell r="AT156">
            <v>42121.49</v>
          </cell>
          <cell r="AU156">
            <v>65117.74</v>
          </cell>
          <cell r="AV156">
            <v>101320.36</v>
          </cell>
          <cell r="AW156">
            <v>8590.37</v>
          </cell>
          <cell r="AX156">
            <v>10617.3</v>
          </cell>
          <cell r="AY156">
            <v>10773.17</v>
          </cell>
          <cell r="AZ156">
            <v>5227.06</v>
          </cell>
          <cell r="BA156">
            <v>2222.82</v>
          </cell>
        </row>
        <row r="156">
          <cell r="BC156">
            <v>44916.864</v>
          </cell>
          <cell r="BD156">
            <v>39746.57</v>
          </cell>
          <cell r="BE156">
            <v>89308.22</v>
          </cell>
        </row>
        <row r="157">
          <cell r="A157">
            <v>23766</v>
          </cell>
          <cell r="B157" t="str">
            <v>FULTON_COGEN____</v>
          </cell>
          <cell r="C157" t="str">
            <v>CENTRL</v>
          </cell>
          <cell r="D157">
            <v>2014.69</v>
          </cell>
          <cell r="E157">
            <v>1544.19</v>
          </cell>
          <cell r="F157">
            <v>3551.76</v>
          </cell>
          <cell r="G157">
            <v>1145.46</v>
          </cell>
          <cell r="H157">
            <v>1025.78</v>
          </cell>
          <cell r="I157">
            <v>1856.376</v>
          </cell>
          <cell r="J157">
            <v>1212.33</v>
          </cell>
          <cell r="K157">
            <v>372</v>
          </cell>
          <cell r="L157">
            <v>-129.59</v>
          </cell>
          <cell r="M157">
            <v>484.913333333333</v>
          </cell>
          <cell r="N157">
            <v>493.9</v>
          </cell>
          <cell r="O157">
            <v>518.54</v>
          </cell>
          <cell r="P157">
            <v>1035.57</v>
          </cell>
          <cell r="Q157">
            <v>1348.9</v>
          </cell>
          <cell r="R157">
            <v>453.64</v>
          </cell>
          <cell r="S157">
            <v>4620.66</v>
          </cell>
          <cell r="T157">
            <v>11.68</v>
          </cell>
          <cell r="U157">
            <v>294.3</v>
          </cell>
          <cell r="V157">
            <v>247.03</v>
          </cell>
          <cell r="W157">
            <v>94.91</v>
          </cell>
          <cell r="X157">
            <v>129.83</v>
          </cell>
          <cell r="Y157">
            <v>933.3</v>
          </cell>
          <cell r="Z157">
            <v>10733.54</v>
          </cell>
          <cell r="AA157">
            <v>8681.01</v>
          </cell>
          <cell r="AB157">
            <v>12007.09</v>
          </cell>
          <cell r="AC157">
            <v>17257.08</v>
          </cell>
          <cell r="AD157">
            <v>12169.68</v>
          </cell>
          <cell r="AE157">
            <v>7789.44</v>
          </cell>
          <cell r="AF157">
            <v>2053</v>
          </cell>
          <cell r="AG157">
            <v>1820.82</v>
          </cell>
          <cell r="AH157">
            <v>1581.74</v>
          </cell>
          <cell r="AI157">
            <v>2716.56</v>
          </cell>
          <cell r="AJ157">
            <v>3192.312</v>
          </cell>
          <cell r="AK157">
            <v>18162.67</v>
          </cell>
          <cell r="AL157">
            <v>6368.6</v>
          </cell>
          <cell r="AM157">
            <v>12361.02</v>
          </cell>
          <cell r="AN157">
            <v>12297.43</v>
          </cell>
          <cell r="AO157">
            <v>4016.76</v>
          </cell>
          <cell r="AP157">
            <v>3815.26</v>
          </cell>
          <cell r="AQ157">
            <v>3865.92</v>
          </cell>
          <cell r="AR157">
            <v>3794.56</v>
          </cell>
          <cell r="AS157">
            <v>4242.26</v>
          </cell>
          <cell r="AT157">
            <v>3946.952</v>
          </cell>
          <cell r="AU157">
            <v>4981.5</v>
          </cell>
          <cell r="AV157">
            <v>9192.72</v>
          </cell>
          <cell r="AW157">
            <v>964.52</v>
          </cell>
          <cell r="AX157">
            <v>1023.79</v>
          </cell>
          <cell r="AY157">
            <v>1133.56</v>
          </cell>
          <cell r="AZ157">
            <v>198.08</v>
          </cell>
          <cell r="BA157">
            <v>12.69</v>
          </cell>
        </row>
        <row r="157">
          <cell r="BC157">
            <v>3999.168</v>
          </cell>
          <cell r="BD157">
            <v>2719.23</v>
          </cell>
          <cell r="BE157">
            <v>3206.19</v>
          </cell>
        </row>
        <row r="158">
          <cell r="A158">
            <v>23767</v>
          </cell>
          <cell r="B158" t="str">
            <v>NEG_CENTRAL_HIGH_ACRES</v>
          </cell>
          <cell r="C158" t="str">
            <v>CENTRL</v>
          </cell>
          <cell r="D158">
            <v>3210.25</v>
          </cell>
          <cell r="E158">
            <v>2039.75</v>
          </cell>
          <cell r="F158">
            <v>5684.77</v>
          </cell>
          <cell r="G158">
            <v>1471.75</v>
          </cell>
          <cell r="H158">
            <v>1345.59</v>
          </cell>
          <cell r="I158">
            <v>2750.422</v>
          </cell>
          <cell r="J158">
            <v>1134.61</v>
          </cell>
          <cell r="K158">
            <v>-252.69</v>
          </cell>
          <cell r="L158">
            <v>-1390.47</v>
          </cell>
          <cell r="M158">
            <v>-169.516666666667</v>
          </cell>
          <cell r="N158">
            <v>799.21</v>
          </cell>
          <cell r="O158">
            <v>669.35</v>
          </cell>
          <cell r="P158">
            <v>1569.55</v>
          </cell>
          <cell r="Q158">
            <v>1795.72</v>
          </cell>
          <cell r="R158">
            <v>599.3</v>
          </cell>
          <cell r="S158">
            <v>6519.756</v>
          </cell>
          <cell r="T158">
            <v>-129.58</v>
          </cell>
          <cell r="U158">
            <v>98.81</v>
          </cell>
          <cell r="V158">
            <v>273.7</v>
          </cell>
          <cell r="W158">
            <v>72.23</v>
          </cell>
          <cell r="X158">
            <v>144.39</v>
          </cell>
          <cell r="Y158">
            <v>551.46</v>
          </cell>
          <cell r="Z158">
            <v>14273.69</v>
          </cell>
          <cell r="AA158">
            <v>11506.83</v>
          </cell>
          <cell r="AB158">
            <v>15773.92</v>
          </cell>
          <cell r="AC158">
            <v>21083.19</v>
          </cell>
          <cell r="AD158">
            <v>15659.4075</v>
          </cell>
          <cell r="AE158">
            <v>14775.12</v>
          </cell>
          <cell r="AF158">
            <v>3183.2</v>
          </cell>
          <cell r="AG158">
            <v>3185.84</v>
          </cell>
          <cell r="AH158">
            <v>2634.65</v>
          </cell>
          <cell r="AI158">
            <v>3327</v>
          </cell>
          <cell r="AJ158">
            <v>5421.162</v>
          </cell>
          <cell r="AK158">
            <v>31886.85</v>
          </cell>
          <cell r="AL158">
            <v>7915.97</v>
          </cell>
          <cell r="AM158">
            <v>14209.17</v>
          </cell>
          <cell r="AN158">
            <v>18003.9966666667</v>
          </cell>
          <cell r="AO158">
            <v>3612.25</v>
          </cell>
          <cell r="AP158">
            <v>3336.35</v>
          </cell>
          <cell r="AQ158">
            <v>3163.45</v>
          </cell>
          <cell r="AR158">
            <v>3172.89</v>
          </cell>
          <cell r="AS158">
            <v>2800.37</v>
          </cell>
          <cell r="AT158">
            <v>3217.062</v>
          </cell>
          <cell r="AU158">
            <v>-62324.63</v>
          </cell>
          <cell r="AV158">
            <v>8315.25</v>
          </cell>
          <cell r="AW158">
            <v>662.89</v>
          </cell>
          <cell r="AX158">
            <v>-4666.97</v>
          </cell>
          <cell r="AY158">
            <v>-5869.79</v>
          </cell>
          <cell r="AZ158">
            <v>-3302.47</v>
          </cell>
          <cell r="BA158">
            <v>-127.21</v>
          </cell>
        </row>
        <row r="158">
          <cell r="BC158">
            <v>-15964.26</v>
          </cell>
          <cell r="BD158">
            <v>1978.44</v>
          </cell>
          <cell r="BE158">
            <v>3478.02</v>
          </cell>
        </row>
        <row r="159">
          <cell r="A159">
            <v>23768</v>
          </cell>
          <cell r="B159" t="str">
            <v>NEG_CENTRAL___INDECK</v>
          </cell>
          <cell r="C159" t="str">
            <v>CENTRL</v>
          </cell>
          <cell r="D159">
            <v>8530.98</v>
          </cell>
          <cell r="E159">
            <v>3004.73</v>
          </cell>
          <cell r="F159">
            <v>8806.1</v>
          </cell>
          <cell r="G159">
            <v>2284.32</v>
          </cell>
          <cell r="H159">
            <v>2050.49</v>
          </cell>
          <cell r="I159">
            <v>4935.324</v>
          </cell>
          <cell r="J159">
            <v>1849.01</v>
          </cell>
          <cell r="K159">
            <v>-230.85</v>
          </cell>
          <cell r="L159">
            <v>-1850.82</v>
          </cell>
          <cell r="M159">
            <v>-77.5533333333333</v>
          </cell>
          <cell r="N159">
            <v>1192.52</v>
          </cell>
          <cell r="O159">
            <v>1030.44</v>
          </cell>
          <cell r="P159">
            <v>2213.3</v>
          </cell>
          <cell r="Q159">
            <v>2732.73</v>
          </cell>
          <cell r="R159">
            <v>925</v>
          </cell>
          <cell r="S159">
            <v>9712.788</v>
          </cell>
          <cell r="T159">
            <v>-137.04</v>
          </cell>
          <cell r="U159">
            <v>301.93</v>
          </cell>
          <cell r="V159">
            <v>437.44</v>
          </cell>
          <cell r="W159">
            <v>151</v>
          </cell>
          <cell r="X159">
            <v>236.39</v>
          </cell>
          <cell r="Y159">
            <v>1187.664</v>
          </cell>
          <cell r="Z159">
            <v>22156.46</v>
          </cell>
          <cell r="AA159">
            <v>18001.23</v>
          </cell>
          <cell r="AB159">
            <v>23772.8</v>
          </cell>
          <cell r="AC159">
            <v>31213.61</v>
          </cell>
          <cell r="AD159">
            <v>23786.025</v>
          </cell>
          <cell r="AE159">
            <v>17953.97</v>
          </cell>
          <cell r="AF159">
            <v>4935.54</v>
          </cell>
          <cell r="AG159">
            <v>4700.42</v>
          </cell>
          <cell r="AH159">
            <v>3861.06</v>
          </cell>
          <cell r="AI159">
            <v>4980.38</v>
          </cell>
          <cell r="AJ159">
            <v>7286.274</v>
          </cell>
          <cell r="AK159">
            <v>45810.8</v>
          </cell>
          <cell r="AL159">
            <v>12621.21</v>
          </cell>
          <cell r="AM159">
            <v>21908.56</v>
          </cell>
          <cell r="AN159">
            <v>26780.19</v>
          </cell>
          <cell r="AO159">
            <v>5175.33</v>
          </cell>
          <cell r="AP159">
            <v>4645.7</v>
          </cell>
          <cell r="AQ159">
            <v>4682.84</v>
          </cell>
          <cell r="AR159">
            <v>4779.69</v>
          </cell>
          <cell r="AS159">
            <v>4628.94</v>
          </cell>
          <cell r="AT159">
            <v>4782.5</v>
          </cell>
          <cell r="AU159">
            <v>6350.34</v>
          </cell>
          <cell r="AV159">
            <v>12202.66</v>
          </cell>
          <cell r="AW159">
            <v>959.79</v>
          </cell>
          <cell r="AX159">
            <v>1008.09</v>
          </cell>
          <cell r="AY159">
            <v>1065.07</v>
          </cell>
          <cell r="AZ159">
            <v>364.83</v>
          </cell>
          <cell r="BA159">
            <v>-173.42</v>
          </cell>
        </row>
        <row r="159">
          <cell r="BC159">
            <v>3869.232</v>
          </cell>
          <cell r="BD159">
            <v>3530.45</v>
          </cell>
          <cell r="BE159">
            <v>7639.07</v>
          </cell>
        </row>
        <row r="160">
          <cell r="A160">
            <v>23769</v>
          </cell>
          <cell r="B160" t="str">
            <v>LEDERLE____</v>
          </cell>
          <cell r="C160" t="str">
            <v>HUD_VL</v>
          </cell>
          <cell r="D160">
            <v>32361.82</v>
          </cell>
          <cell r="E160">
            <v>26067.84</v>
          </cell>
          <cell r="F160">
            <v>33837.82</v>
          </cell>
          <cell r="G160">
            <v>18174.45</v>
          </cell>
          <cell r="H160">
            <v>17291.42</v>
          </cell>
          <cell r="I160">
            <v>25546.67</v>
          </cell>
          <cell r="J160">
            <v>27919.73</v>
          </cell>
          <cell r="K160">
            <v>18167.86</v>
          </cell>
          <cell r="L160">
            <v>20318.17</v>
          </cell>
          <cell r="M160">
            <v>22135.2533333333</v>
          </cell>
          <cell r="N160">
            <v>4584.11</v>
          </cell>
          <cell r="O160">
            <v>8138.13</v>
          </cell>
          <cell r="P160">
            <v>8383.2</v>
          </cell>
          <cell r="Q160">
            <v>20565.33</v>
          </cell>
          <cell r="R160">
            <v>9638.12</v>
          </cell>
          <cell r="S160">
            <v>61570.668</v>
          </cell>
          <cell r="T160">
            <v>3549.4</v>
          </cell>
          <cell r="U160">
            <v>5897.54</v>
          </cell>
          <cell r="V160">
            <v>4582.01</v>
          </cell>
          <cell r="W160">
            <v>2291.84</v>
          </cell>
          <cell r="X160">
            <v>2215.72</v>
          </cell>
          <cell r="Y160">
            <v>22243.812</v>
          </cell>
          <cell r="Z160">
            <v>146276.07</v>
          </cell>
          <cell r="AA160">
            <v>127003.32</v>
          </cell>
          <cell r="AB160">
            <v>171681.79</v>
          </cell>
          <cell r="AC160">
            <v>201510.17</v>
          </cell>
          <cell r="AD160">
            <v>161617.8375</v>
          </cell>
          <cell r="AE160">
            <v>77485.77</v>
          </cell>
          <cell r="AF160">
            <v>61677.45</v>
          </cell>
          <cell r="AG160">
            <v>61249.81</v>
          </cell>
          <cell r="AH160">
            <v>38945.51</v>
          </cell>
          <cell r="AI160">
            <v>41067.44</v>
          </cell>
          <cell r="AJ160">
            <v>56085.196</v>
          </cell>
          <cell r="AK160">
            <v>178372.51</v>
          </cell>
          <cell r="AL160">
            <v>137221.12</v>
          </cell>
          <cell r="AM160">
            <v>151615.27</v>
          </cell>
          <cell r="AN160">
            <v>155736.3</v>
          </cell>
          <cell r="AO160">
            <v>44431.05</v>
          </cell>
          <cell r="AP160">
            <v>41777.26</v>
          </cell>
          <cell r="AQ160">
            <v>41928.21</v>
          </cell>
          <cell r="AR160">
            <v>41835.08</v>
          </cell>
          <cell r="AS160">
            <v>38033.47</v>
          </cell>
          <cell r="AT160">
            <v>41601.014</v>
          </cell>
          <cell r="AU160">
            <v>64198.1</v>
          </cell>
          <cell r="AV160">
            <v>97778.15</v>
          </cell>
          <cell r="AW160">
            <v>8342.11</v>
          </cell>
          <cell r="AX160">
            <v>10347.94</v>
          </cell>
          <cell r="AY160">
            <v>10872.54</v>
          </cell>
          <cell r="AZ160">
            <v>5455.45</v>
          </cell>
          <cell r="BA160">
            <v>2357.63</v>
          </cell>
        </row>
        <row r="160">
          <cell r="BC160">
            <v>44850.804</v>
          </cell>
          <cell r="BD160">
            <v>40924.69</v>
          </cell>
          <cell r="BE160">
            <v>81399.36</v>
          </cell>
        </row>
        <row r="161">
          <cell r="A161">
            <v>23770</v>
          </cell>
          <cell r="B161" t="str">
            <v>YORK___WARBASSE</v>
          </cell>
          <cell r="C161" t="str">
            <v>N.Y.C.</v>
          </cell>
          <cell r="D161">
            <v>64875.52</v>
          </cell>
          <cell r="E161">
            <v>58528.72</v>
          </cell>
          <cell r="F161">
            <v>64327.95</v>
          </cell>
          <cell r="G161">
            <v>49973.69</v>
          </cell>
          <cell r="H161">
            <v>47819.33</v>
          </cell>
          <cell r="I161">
            <v>57105.042</v>
          </cell>
          <cell r="J161">
            <v>40132.69</v>
          </cell>
          <cell r="K161">
            <v>34825.99</v>
          </cell>
          <cell r="L161">
            <v>38035.86</v>
          </cell>
          <cell r="M161">
            <v>37664.8466666667</v>
          </cell>
          <cell r="N161">
            <v>4655.5</v>
          </cell>
          <cell r="O161">
            <v>11837.4</v>
          </cell>
          <cell r="P161">
            <v>11837.84</v>
          </cell>
          <cell r="Q161">
            <v>21746.2</v>
          </cell>
          <cell r="R161">
            <v>11235.38</v>
          </cell>
          <cell r="S161">
            <v>73574.784</v>
          </cell>
          <cell r="T161">
            <v>6440.35</v>
          </cell>
          <cell r="U161">
            <v>10942.83</v>
          </cell>
          <cell r="V161">
            <v>8538.03</v>
          </cell>
          <cell r="W161">
            <v>4637.89</v>
          </cell>
          <cell r="X161">
            <v>4422.42</v>
          </cell>
          <cell r="Y161">
            <v>41977.824</v>
          </cell>
          <cell r="Z161">
            <v>182985.4</v>
          </cell>
          <cell r="AA161">
            <v>166313.66</v>
          </cell>
          <cell r="AB161">
            <v>217373.04</v>
          </cell>
          <cell r="AC161">
            <v>302097.56</v>
          </cell>
          <cell r="AD161">
            <v>217192.415</v>
          </cell>
          <cell r="AE161">
            <v>137011.51</v>
          </cell>
          <cell r="AF161">
            <v>121475.71</v>
          </cell>
          <cell r="AG161">
            <v>127603.44</v>
          </cell>
          <cell r="AH161">
            <v>112723.04</v>
          </cell>
          <cell r="AI161">
            <v>123169.79</v>
          </cell>
          <cell r="AJ161">
            <v>124396.698</v>
          </cell>
          <cell r="AK161">
            <v>218896.98</v>
          </cell>
          <cell r="AL161">
            <v>200305.07</v>
          </cell>
          <cell r="AM161">
            <v>214028.43</v>
          </cell>
          <cell r="AN161">
            <v>211076.826666667</v>
          </cell>
          <cell r="AO161">
            <v>70946.16</v>
          </cell>
          <cell r="AP161">
            <v>68504.65</v>
          </cell>
          <cell r="AQ161">
            <v>69650.55</v>
          </cell>
          <cell r="AR161">
            <v>70963.51</v>
          </cell>
          <cell r="AS161">
            <v>68439.74</v>
          </cell>
          <cell r="AT161">
            <v>69700.922</v>
          </cell>
          <cell r="AU161">
            <v>100652.11</v>
          </cell>
          <cell r="AV161">
            <v>182288.13</v>
          </cell>
          <cell r="AW161">
            <v>17007.29</v>
          </cell>
          <cell r="AX161">
            <v>19130.88</v>
          </cell>
          <cell r="AY161">
            <v>19361.43</v>
          </cell>
          <cell r="AZ161">
            <v>14484.65</v>
          </cell>
          <cell r="BA161">
            <v>5980.45</v>
          </cell>
        </row>
        <row r="161">
          <cell r="BC161">
            <v>91157.64</v>
          </cell>
          <cell r="BD161">
            <v>80802.77</v>
          </cell>
          <cell r="BE161">
            <v>152228.59</v>
          </cell>
        </row>
        <row r="162">
          <cell r="A162">
            <v>23776</v>
          </cell>
          <cell r="B162" t="str">
            <v>E_FISHKILL_LBMP</v>
          </cell>
          <cell r="C162" t="str">
            <v>MILLWD</v>
          </cell>
          <cell r="D162">
            <v>33388.35</v>
          </cell>
          <cell r="E162">
            <v>26960.85</v>
          </cell>
          <cell r="F162">
            <v>34707.75</v>
          </cell>
          <cell r="G162">
            <v>18977.55</v>
          </cell>
          <cell r="H162">
            <v>17524.69</v>
          </cell>
          <cell r="I162">
            <v>26311.838</v>
          </cell>
          <cell r="J162">
            <v>33073.37</v>
          </cell>
          <cell r="K162">
            <v>24943.68</v>
          </cell>
          <cell r="L162">
            <v>26502.48</v>
          </cell>
          <cell r="M162">
            <v>28173.1766666667</v>
          </cell>
          <cell r="N162">
            <v>4736.87</v>
          </cell>
          <cell r="O162">
            <v>8255.59</v>
          </cell>
          <cell r="P162">
            <v>8919.49</v>
          </cell>
          <cell r="Q162">
            <v>20855.59</v>
          </cell>
          <cell r="R162">
            <v>9870.35</v>
          </cell>
          <cell r="S162">
            <v>63165.468</v>
          </cell>
          <cell r="T162">
            <v>4218.6</v>
          </cell>
          <cell r="U162">
            <v>6653.51</v>
          </cell>
          <cell r="V162">
            <v>5355.05</v>
          </cell>
          <cell r="W162">
            <v>2547.93</v>
          </cell>
          <cell r="X162">
            <v>2494.44</v>
          </cell>
          <cell r="Y162">
            <v>25523.436</v>
          </cell>
          <cell r="Z162">
            <v>151043.53</v>
          </cell>
          <cell r="AA162">
            <v>131262.86</v>
          </cell>
          <cell r="AB162">
            <v>177966.03</v>
          </cell>
          <cell r="AC162">
            <v>207974.12</v>
          </cell>
          <cell r="AD162">
            <v>167061.635</v>
          </cell>
          <cell r="AE162">
            <v>81143.37</v>
          </cell>
          <cell r="AF162">
            <v>66086.37</v>
          </cell>
          <cell r="AG162">
            <v>64947.61</v>
          </cell>
          <cell r="AH162">
            <v>40054.05</v>
          </cell>
          <cell r="AI162">
            <v>47011.17</v>
          </cell>
          <cell r="AJ162">
            <v>59848.514</v>
          </cell>
          <cell r="AK162">
            <v>192929.7</v>
          </cell>
          <cell r="AL162">
            <v>141636.63</v>
          </cell>
          <cell r="AM162">
            <v>158558.84</v>
          </cell>
          <cell r="AN162">
            <v>164375.056666667</v>
          </cell>
          <cell r="AO162">
            <v>45904.55</v>
          </cell>
          <cell r="AP162">
            <v>43490.08</v>
          </cell>
          <cell r="AQ162">
            <v>43632.88</v>
          </cell>
          <cell r="AR162">
            <v>43582.12</v>
          </cell>
          <cell r="AS162">
            <v>39751.05</v>
          </cell>
          <cell r="AT162">
            <v>43272.136</v>
          </cell>
          <cell r="AU162">
            <v>68439.12</v>
          </cell>
          <cell r="AV162">
            <v>101703.53</v>
          </cell>
          <cell r="AW162">
            <v>8732.23</v>
          </cell>
          <cell r="AX162">
            <v>10781.73</v>
          </cell>
          <cell r="AY162">
            <v>11277.69</v>
          </cell>
          <cell r="AZ162">
            <v>5743.83</v>
          </cell>
          <cell r="BA162">
            <v>2423.76</v>
          </cell>
        </row>
        <row r="162">
          <cell r="BC162">
            <v>46751.088</v>
          </cell>
          <cell r="BD162">
            <v>43533.49</v>
          </cell>
          <cell r="BE162">
            <v>99452.66</v>
          </cell>
        </row>
        <row r="163">
          <cell r="A163">
            <v>23777</v>
          </cell>
          <cell r="B163" t="str">
            <v>SITHE___STERLING</v>
          </cell>
          <cell r="C163" t="str">
            <v>MHK_VL</v>
          </cell>
          <cell r="D163">
            <v>1008.84</v>
          </cell>
          <cell r="E163">
            <v>504.98</v>
          </cell>
          <cell r="F163">
            <v>1388.31</v>
          </cell>
          <cell r="G163">
            <v>417.08</v>
          </cell>
          <cell r="H163">
            <v>325</v>
          </cell>
          <cell r="I163">
            <v>728.842</v>
          </cell>
          <cell r="J163">
            <v>992.95</v>
          </cell>
          <cell r="K163">
            <v>252.89</v>
          </cell>
          <cell r="L163">
            <v>-139.39</v>
          </cell>
          <cell r="M163">
            <v>368.816666666667</v>
          </cell>
          <cell r="N163">
            <v>195.68</v>
          </cell>
          <cell r="O163">
            <v>172.68</v>
          </cell>
          <cell r="P163">
            <v>481.43</v>
          </cell>
          <cell r="Q163">
            <v>426.32</v>
          </cell>
          <cell r="R163">
            <v>212.63</v>
          </cell>
          <cell r="S163">
            <v>1786.488</v>
          </cell>
          <cell r="T163">
            <v>-31.63</v>
          </cell>
          <cell r="U163">
            <v>54.08</v>
          </cell>
          <cell r="V163">
            <v>68.09</v>
          </cell>
          <cell r="W163">
            <v>23.14</v>
          </cell>
          <cell r="X163">
            <v>35.28</v>
          </cell>
          <cell r="Y163">
            <v>178.752</v>
          </cell>
          <cell r="Z163">
            <v>3716.41</v>
          </cell>
          <cell r="AA163">
            <v>3263.95</v>
          </cell>
          <cell r="AB163">
            <v>4214.69</v>
          </cell>
          <cell r="AC163">
            <v>5292.75</v>
          </cell>
          <cell r="AD163">
            <v>4121.95</v>
          </cell>
          <cell r="AE163">
            <v>3252.37</v>
          </cell>
          <cell r="AF163">
            <v>916.94</v>
          </cell>
          <cell r="AG163">
            <v>884.01</v>
          </cell>
          <cell r="AH163">
            <v>738.29</v>
          </cell>
          <cell r="AI163">
            <v>1104.53</v>
          </cell>
          <cell r="AJ163">
            <v>1379.228</v>
          </cell>
          <cell r="AK163">
            <v>7872.62</v>
          </cell>
          <cell r="AL163">
            <v>5386.72</v>
          </cell>
          <cell r="AM163">
            <v>3504.11</v>
          </cell>
          <cell r="AN163">
            <v>5587.81666666667</v>
          </cell>
          <cell r="AO163">
            <v>1571.18</v>
          </cell>
          <cell r="AP163">
            <v>1440.71</v>
          </cell>
          <cell r="AQ163">
            <v>1251.85</v>
          </cell>
          <cell r="AR163">
            <v>1250.63</v>
          </cell>
          <cell r="AS163">
            <v>1245.37</v>
          </cell>
          <cell r="AT163">
            <v>1351.948</v>
          </cell>
          <cell r="AU163">
            <v>1723.99</v>
          </cell>
          <cell r="AV163">
            <v>3295.74</v>
          </cell>
          <cell r="AW163">
            <v>223.27</v>
          </cell>
          <cell r="AX163">
            <v>166.59</v>
          </cell>
          <cell r="AY163">
            <v>240.14</v>
          </cell>
          <cell r="AZ163">
            <v>69.99</v>
          </cell>
          <cell r="BA163">
            <v>-27.88</v>
          </cell>
        </row>
        <row r="163">
          <cell r="BC163">
            <v>806.532</v>
          </cell>
          <cell r="BD163">
            <v>700.93</v>
          </cell>
          <cell r="BE163">
            <v>1316.48</v>
          </cell>
        </row>
        <row r="164">
          <cell r="A164">
            <v>23778</v>
          </cell>
          <cell r="B164" t="str">
            <v>GLEN_PARK____</v>
          </cell>
          <cell r="C164" t="str">
            <v>MHK_VL</v>
          </cell>
          <cell r="D164">
            <v>1340.06</v>
          </cell>
          <cell r="E164">
            <v>813.22</v>
          </cell>
          <cell r="F164">
            <v>2197.08</v>
          </cell>
          <cell r="G164">
            <v>598.67</v>
          </cell>
          <cell r="H164">
            <v>529.8</v>
          </cell>
          <cell r="I164">
            <v>1095.766</v>
          </cell>
          <cell r="J164">
            <v>592.47</v>
          </cell>
          <cell r="K164">
            <v>66.77</v>
          </cell>
          <cell r="L164">
            <v>-181.13</v>
          </cell>
          <cell r="M164">
            <v>159.37</v>
          </cell>
          <cell r="N164">
            <v>277.56</v>
          </cell>
          <cell r="O164">
            <v>277.47</v>
          </cell>
          <cell r="P164">
            <v>645.39</v>
          </cell>
          <cell r="Q164">
            <v>717.41</v>
          </cell>
          <cell r="R164">
            <v>258.49</v>
          </cell>
          <cell r="S164">
            <v>2611.584</v>
          </cell>
          <cell r="T164">
            <v>-18.55</v>
          </cell>
          <cell r="U164">
            <v>128.52</v>
          </cell>
          <cell r="V164">
            <v>115.14</v>
          </cell>
          <cell r="W164">
            <v>41.84</v>
          </cell>
          <cell r="X164">
            <v>65.89</v>
          </cell>
          <cell r="Y164">
            <v>399.408</v>
          </cell>
          <cell r="Z164">
            <v>5412.87</v>
          </cell>
          <cell r="AA164">
            <v>4588.74</v>
          </cell>
          <cell r="AB164">
            <v>6211.16</v>
          </cell>
          <cell r="AC164">
            <v>8875.72</v>
          </cell>
          <cell r="AD164">
            <v>6272.1225</v>
          </cell>
          <cell r="AE164">
            <v>4537.7</v>
          </cell>
          <cell r="AF164">
            <v>1405.06</v>
          </cell>
          <cell r="AG164">
            <v>1136.25</v>
          </cell>
          <cell r="AH164">
            <v>948.65</v>
          </cell>
          <cell r="AI164">
            <v>1528.49</v>
          </cell>
          <cell r="AJ164">
            <v>1911.23</v>
          </cell>
          <cell r="AK164">
            <v>10637.78</v>
          </cell>
          <cell r="AL164">
            <v>3508.4</v>
          </cell>
          <cell r="AM164">
            <v>6397.46</v>
          </cell>
          <cell r="AN164">
            <v>6847.88</v>
          </cell>
          <cell r="AO164">
            <v>2447.53</v>
          </cell>
          <cell r="AP164">
            <v>1949.53</v>
          </cell>
          <cell r="AQ164">
            <v>1727.03</v>
          </cell>
          <cell r="AR164">
            <v>1657.43</v>
          </cell>
          <cell r="AS164">
            <v>1863.16</v>
          </cell>
          <cell r="AT164">
            <v>1928.936</v>
          </cell>
          <cell r="AU164">
            <v>2637.22</v>
          </cell>
          <cell r="AV164">
            <v>4380.16</v>
          </cell>
          <cell r="AW164">
            <v>426.09</v>
          </cell>
          <cell r="AX164">
            <v>290</v>
          </cell>
          <cell r="AY164">
            <v>285.58</v>
          </cell>
          <cell r="AZ164">
            <v>89.95</v>
          </cell>
          <cell r="BA164">
            <v>-13.49</v>
          </cell>
        </row>
        <row r="164">
          <cell r="BC164">
            <v>1293.756</v>
          </cell>
          <cell r="BD164">
            <v>683.18</v>
          </cell>
          <cell r="BE164">
            <v>805.14</v>
          </cell>
        </row>
        <row r="165">
          <cell r="A165">
            <v>23779</v>
          </cell>
          <cell r="B165" t="str">
            <v>BETHLEHEM___STEEL</v>
          </cell>
          <cell r="C165" t="str">
            <v>WEST</v>
          </cell>
          <cell r="D165">
            <v>3875.67</v>
          </cell>
          <cell r="E165">
            <v>2815.24</v>
          </cell>
          <cell r="F165">
            <v>9992.33</v>
          </cell>
          <cell r="G165">
            <v>2105.12</v>
          </cell>
          <cell r="H165">
            <v>1871.72</v>
          </cell>
          <cell r="I165">
            <v>4132.016</v>
          </cell>
          <cell r="J165">
            <v>789.75</v>
          </cell>
          <cell r="K165">
            <v>-1709</v>
          </cell>
          <cell r="L165">
            <v>-4046.79</v>
          </cell>
          <cell r="M165">
            <v>-1655.34666666667</v>
          </cell>
          <cell r="N165">
            <v>1378.52</v>
          </cell>
          <cell r="O165">
            <v>979.51</v>
          </cell>
          <cell r="P165">
            <v>2516.67</v>
          </cell>
          <cell r="Q165">
            <v>2577.05</v>
          </cell>
          <cell r="R165">
            <v>855.61</v>
          </cell>
          <cell r="S165">
            <v>9968.832</v>
          </cell>
          <cell r="T165">
            <v>39.98</v>
          </cell>
          <cell r="U165">
            <v>360.41</v>
          </cell>
          <cell r="V165">
            <v>342.92</v>
          </cell>
          <cell r="W165">
            <v>152.51</v>
          </cell>
          <cell r="X165">
            <v>219.6</v>
          </cell>
          <cell r="Y165">
            <v>1338.504</v>
          </cell>
          <cell r="Z165">
            <v>22552.35</v>
          </cell>
          <cell r="AA165">
            <v>17664.72</v>
          </cell>
          <cell r="AB165">
            <v>21671.87</v>
          </cell>
          <cell r="AC165">
            <v>29151.86</v>
          </cell>
          <cell r="AD165">
            <v>22760.2</v>
          </cell>
          <cell r="AE165">
            <v>13984.55</v>
          </cell>
          <cell r="AF165">
            <v>5754.7</v>
          </cell>
          <cell r="AG165">
            <v>5002.35</v>
          </cell>
          <cell r="AH165">
            <v>4461.25</v>
          </cell>
          <cell r="AI165">
            <v>4611.47</v>
          </cell>
          <cell r="AJ165">
            <v>6762.864</v>
          </cell>
          <cell r="AK165">
            <v>35708.97</v>
          </cell>
          <cell r="AL165">
            <v>10665.3</v>
          </cell>
          <cell r="AM165">
            <v>23241.47</v>
          </cell>
          <cell r="AN165">
            <v>23205.2466666667</v>
          </cell>
          <cell r="AO165">
            <v>5598.59</v>
          </cell>
          <cell r="AP165">
            <v>5387.95</v>
          </cell>
          <cell r="AQ165">
            <v>5100.1</v>
          </cell>
          <cell r="AR165">
            <v>5274.03</v>
          </cell>
          <cell r="AS165">
            <v>5784.6</v>
          </cell>
          <cell r="AT165">
            <v>5429.054</v>
          </cell>
          <cell r="AU165">
            <v>6736.44</v>
          </cell>
          <cell r="AV165">
            <v>12011.52</v>
          </cell>
          <cell r="AW165">
            <v>964.37</v>
          </cell>
          <cell r="AX165">
            <v>1035.14</v>
          </cell>
          <cell r="AY165">
            <v>1058.66</v>
          </cell>
          <cell r="AZ165">
            <v>376.3</v>
          </cell>
          <cell r="BA165">
            <v>-198.22</v>
          </cell>
        </row>
        <row r="165">
          <cell r="BC165">
            <v>3883.5</v>
          </cell>
          <cell r="BD165">
            <v>5210.26</v>
          </cell>
          <cell r="BE165">
            <v>13554.96</v>
          </cell>
        </row>
        <row r="166">
          <cell r="A166">
            <v>23780</v>
          </cell>
          <cell r="B166" t="str">
            <v>FORT_DRUM_COGEN</v>
          </cell>
          <cell r="C166" t="str">
            <v>MHK_VL</v>
          </cell>
          <cell r="D166">
            <v>1206.73</v>
          </cell>
          <cell r="E166">
            <v>674.16</v>
          </cell>
          <cell r="F166">
            <v>1960.33</v>
          </cell>
          <cell r="G166">
            <v>496.51</v>
          </cell>
          <cell r="H166">
            <v>437.62</v>
          </cell>
          <cell r="I166">
            <v>955.07</v>
          </cell>
          <cell r="J166">
            <v>481.05</v>
          </cell>
          <cell r="K166">
            <v>6.64</v>
          </cell>
          <cell r="L166">
            <v>-212.51</v>
          </cell>
          <cell r="M166">
            <v>91.7266666666667</v>
          </cell>
          <cell r="N166">
            <v>240.07</v>
          </cell>
          <cell r="O166">
            <v>231.77</v>
          </cell>
          <cell r="P166">
            <v>574.21</v>
          </cell>
          <cell r="Q166">
            <v>602.66</v>
          </cell>
          <cell r="R166">
            <v>220.62</v>
          </cell>
          <cell r="S166">
            <v>2243.196</v>
          </cell>
          <cell r="T166">
            <v>-25.06</v>
          </cell>
          <cell r="U166">
            <v>99.88</v>
          </cell>
          <cell r="V166">
            <v>90.9</v>
          </cell>
          <cell r="W166">
            <v>31.94</v>
          </cell>
          <cell r="X166">
            <v>54.14</v>
          </cell>
          <cell r="Y166">
            <v>302.16</v>
          </cell>
          <cell r="Z166">
            <v>4489.53</v>
          </cell>
          <cell r="AA166">
            <v>3828.17</v>
          </cell>
          <cell r="AB166">
            <v>5168.95</v>
          </cell>
          <cell r="AC166">
            <v>7447.25</v>
          </cell>
          <cell r="AD166">
            <v>5233.475</v>
          </cell>
          <cell r="AE166">
            <v>4065.16</v>
          </cell>
          <cell r="AF166">
            <v>1299.71</v>
          </cell>
          <cell r="AG166">
            <v>1013.25</v>
          </cell>
          <cell r="AH166">
            <v>837.95</v>
          </cell>
          <cell r="AI166">
            <v>1319.55</v>
          </cell>
          <cell r="AJ166">
            <v>1707.124</v>
          </cell>
          <cell r="AK166">
            <v>9299.71</v>
          </cell>
          <cell r="AL166">
            <v>2993.83</v>
          </cell>
          <cell r="AM166">
            <v>5410.61</v>
          </cell>
          <cell r="AN166">
            <v>5901.38333333333</v>
          </cell>
          <cell r="AO166">
            <v>1797.74</v>
          </cell>
          <cell r="AP166">
            <v>1706.84</v>
          </cell>
          <cell r="AQ166">
            <v>1490.14</v>
          </cell>
          <cell r="AR166">
            <v>1396.69</v>
          </cell>
          <cell r="AS166">
            <v>1632.91</v>
          </cell>
          <cell r="AT166">
            <v>1604.864</v>
          </cell>
          <cell r="AU166">
            <v>2188.85</v>
          </cell>
          <cell r="AV166">
            <v>3571.6</v>
          </cell>
          <cell r="AW166">
            <v>359.77</v>
          </cell>
          <cell r="AX166">
            <v>246.48</v>
          </cell>
          <cell r="AY166">
            <v>239.26</v>
          </cell>
          <cell r="AZ166">
            <v>73.32</v>
          </cell>
          <cell r="BA166">
            <v>-13.11</v>
          </cell>
        </row>
        <row r="166">
          <cell r="BC166">
            <v>1086.864</v>
          </cell>
          <cell r="BD166">
            <v>539.41</v>
          </cell>
          <cell r="BE166">
            <v>432.2</v>
          </cell>
        </row>
        <row r="167">
          <cell r="A167">
            <v>23781</v>
          </cell>
          <cell r="B167" t="str">
            <v>INDECK___YERKES</v>
          </cell>
          <cell r="C167" t="str">
            <v>WEST</v>
          </cell>
          <cell r="D167">
            <v>3187.05</v>
          </cell>
          <cell r="E167">
            <v>2583.13</v>
          </cell>
          <cell r="F167">
            <v>8332.08</v>
          </cell>
          <cell r="G167">
            <v>1875.63</v>
          </cell>
          <cell r="H167">
            <v>1666.21</v>
          </cell>
          <cell r="I167">
            <v>3528.82</v>
          </cell>
          <cell r="J167">
            <v>843.14</v>
          </cell>
          <cell r="K167">
            <v>-1385.74</v>
          </cell>
          <cell r="L167">
            <v>-3439.04</v>
          </cell>
          <cell r="M167">
            <v>-1327.21333333333</v>
          </cell>
          <cell r="N167">
            <v>1194.34</v>
          </cell>
          <cell r="O167">
            <v>870.68</v>
          </cell>
          <cell r="P167">
            <v>2213.41</v>
          </cell>
          <cell r="Q167">
            <v>2312.51</v>
          </cell>
          <cell r="R167">
            <v>765.64</v>
          </cell>
          <cell r="S167">
            <v>8827.896</v>
          </cell>
          <cell r="T167">
            <v>-101.93</v>
          </cell>
          <cell r="U167">
            <v>198.78</v>
          </cell>
          <cell r="V167">
            <v>313.13</v>
          </cell>
          <cell r="W167">
            <v>104.54</v>
          </cell>
          <cell r="X167">
            <v>186.56</v>
          </cell>
          <cell r="Y167">
            <v>841.296</v>
          </cell>
          <cell r="Z167">
            <v>19435.53</v>
          </cell>
          <cell r="AA167">
            <v>15315.06</v>
          </cell>
          <cell r="AB167">
            <v>19354.94</v>
          </cell>
          <cell r="AC167">
            <v>26242.93</v>
          </cell>
          <cell r="AD167">
            <v>20087.115</v>
          </cell>
          <cell r="AE167">
            <v>10355.58</v>
          </cell>
          <cell r="AF167">
            <v>4916.85</v>
          </cell>
          <cell r="AG167">
            <v>4321.45</v>
          </cell>
          <cell r="AH167">
            <v>3932.41</v>
          </cell>
          <cell r="AI167">
            <v>4162.42</v>
          </cell>
          <cell r="AJ167">
            <v>5537.742</v>
          </cell>
          <cell r="AK167">
            <v>28744.45</v>
          </cell>
          <cell r="AL167">
            <v>9423.68</v>
          </cell>
          <cell r="AM167">
            <v>19780.29</v>
          </cell>
          <cell r="AN167">
            <v>19316.14</v>
          </cell>
          <cell r="AO167">
            <v>4765.71</v>
          </cell>
          <cell r="AP167">
            <v>4583.48</v>
          </cell>
          <cell r="AQ167">
            <v>4349.85</v>
          </cell>
          <cell r="AR167">
            <v>4459.9</v>
          </cell>
          <cell r="AS167">
            <v>4499.82</v>
          </cell>
          <cell r="AT167">
            <v>4531.752</v>
          </cell>
          <cell r="AU167">
            <v>5775.17</v>
          </cell>
          <cell r="AV167">
            <v>10668.44</v>
          </cell>
          <cell r="AW167">
            <v>858.35</v>
          </cell>
          <cell r="AX167">
            <v>924.93</v>
          </cell>
          <cell r="AY167">
            <v>927.42</v>
          </cell>
          <cell r="AZ167">
            <v>333.54</v>
          </cell>
          <cell r="BA167">
            <v>-202.35</v>
          </cell>
        </row>
        <row r="167">
          <cell r="BC167">
            <v>3410.268</v>
          </cell>
          <cell r="BD167">
            <v>3811.69</v>
          </cell>
          <cell r="BE167">
            <v>8891.18</v>
          </cell>
        </row>
        <row r="168">
          <cell r="A168">
            <v>23783</v>
          </cell>
          <cell r="B168" t="str">
            <v>INDECK___OSWEGO</v>
          </cell>
          <cell r="C168" t="str">
            <v>CENTRL</v>
          </cell>
          <cell r="D168">
            <v>1941.36</v>
          </cell>
          <cell r="E168">
            <v>1487.26</v>
          </cell>
          <cell r="F168">
            <v>3437.97</v>
          </cell>
          <cell r="G168">
            <v>1111.1</v>
          </cell>
          <cell r="H168">
            <v>988.14</v>
          </cell>
          <cell r="I168">
            <v>1793.166</v>
          </cell>
          <cell r="J168">
            <v>1185.72</v>
          </cell>
          <cell r="K168">
            <v>354.6</v>
          </cell>
          <cell r="L168">
            <v>-140.62</v>
          </cell>
          <cell r="M168">
            <v>466.566666666667</v>
          </cell>
          <cell r="N168">
            <v>480.12</v>
          </cell>
          <cell r="O168">
            <v>499.73</v>
          </cell>
          <cell r="P168">
            <v>1003.29</v>
          </cell>
          <cell r="Q168">
            <v>1300.72</v>
          </cell>
          <cell r="R168">
            <v>438.58</v>
          </cell>
          <cell r="S168">
            <v>4466.928</v>
          </cell>
          <cell r="T168">
            <v>9.74</v>
          </cell>
          <cell r="U168">
            <v>318.46</v>
          </cell>
          <cell r="V168">
            <v>236.46</v>
          </cell>
          <cell r="W168">
            <v>90.62</v>
          </cell>
          <cell r="X168">
            <v>124.9</v>
          </cell>
          <cell r="Y168">
            <v>936.216</v>
          </cell>
          <cell r="Z168">
            <v>10326.38</v>
          </cell>
          <cell r="AA168">
            <v>8337.64</v>
          </cell>
          <cell r="AB168">
            <v>11550.94</v>
          </cell>
          <cell r="AC168">
            <v>17184.9</v>
          </cell>
          <cell r="AD168">
            <v>11849.965</v>
          </cell>
          <cell r="AE168">
            <v>7515.86</v>
          </cell>
          <cell r="AF168">
            <v>2009.02</v>
          </cell>
          <cell r="AG168">
            <v>1753.37</v>
          </cell>
          <cell r="AH168">
            <v>1524.09</v>
          </cell>
          <cell r="AI168">
            <v>2643.26</v>
          </cell>
          <cell r="AJ168">
            <v>3089.12</v>
          </cell>
          <cell r="AK168">
            <v>17479</v>
          </cell>
          <cell r="AL168">
            <v>6214.7</v>
          </cell>
          <cell r="AM168">
            <v>12584.69</v>
          </cell>
          <cell r="AN168">
            <v>12092.7966666667</v>
          </cell>
          <cell r="AO168">
            <v>4049.65</v>
          </cell>
          <cell r="AP168">
            <v>3841.1</v>
          </cell>
          <cell r="AQ168">
            <v>3925.19</v>
          </cell>
          <cell r="AR168">
            <v>3994.56</v>
          </cell>
          <cell r="AS168">
            <v>3928.84</v>
          </cell>
          <cell r="AT168">
            <v>3947.868</v>
          </cell>
          <cell r="AU168">
            <v>7804.3</v>
          </cell>
          <cell r="AV168">
            <v>12594.63</v>
          </cell>
          <cell r="AW168">
            <v>1440.4</v>
          </cell>
          <cell r="AX168">
            <v>531.56</v>
          </cell>
          <cell r="AY168">
            <v>566.6</v>
          </cell>
          <cell r="AZ168">
            <v>185.28</v>
          </cell>
          <cell r="BA168">
            <v>-15.18</v>
          </cell>
        </row>
        <row r="168">
          <cell r="BC168">
            <v>3250.392</v>
          </cell>
          <cell r="BD168">
            <v>1427.86</v>
          </cell>
          <cell r="BE168">
            <v>2960.71</v>
          </cell>
        </row>
        <row r="169">
          <cell r="A169">
            <v>23786</v>
          </cell>
          <cell r="B169" t="str">
            <v>LINDEN_COGEN____</v>
          </cell>
          <cell r="C169" t="str">
            <v>N.Y.C.</v>
          </cell>
          <cell r="D169">
            <v>51756.7</v>
          </cell>
          <cell r="E169">
            <v>43347.04</v>
          </cell>
          <cell r="F169">
            <v>50906.83</v>
          </cell>
          <cell r="G169">
            <v>34116.74</v>
          </cell>
          <cell r="H169">
            <v>32629.35</v>
          </cell>
          <cell r="I169">
            <v>42551.332</v>
          </cell>
          <cell r="J169">
            <v>36836.18</v>
          </cell>
          <cell r="K169">
            <v>27292</v>
          </cell>
          <cell r="L169">
            <v>29028.03</v>
          </cell>
          <cell r="M169">
            <v>31052.07</v>
          </cell>
          <cell r="N169">
            <v>4590.99</v>
          </cell>
          <cell r="O169">
            <v>8435.49</v>
          </cell>
          <cell r="P169">
            <v>8937.73</v>
          </cell>
          <cell r="Q169">
            <v>20941.74</v>
          </cell>
          <cell r="R169">
            <v>10080.17</v>
          </cell>
          <cell r="S169">
            <v>63583.344</v>
          </cell>
          <cell r="T169">
            <v>4536.52</v>
          </cell>
          <cell r="U169">
            <v>8053.88</v>
          </cell>
          <cell r="V169">
            <v>5550.28</v>
          </cell>
          <cell r="W169">
            <v>2626.91</v>
          </cell>
          <cell r="X169">
            <v>2642.03</v>
          </cell>
          <cell r="Y169">
            <v>28091.544</v>
          </cell>
          <cell r="Z169">
            <v>149981.41</v>
          </cell>
          <cell r="AA169">
            <v>129909.68</v>
          </cell>
          <cell r="AB169">
            <v>175503.53</v>
          </cell>
          <cell r="AC169">
            <v>215131.43</v>
          </cell>
          <cell r="AD169">
            <v>167631.5125</v>
          </cell>
          <cell r="AE169">
            <v>108882.7</v>
          </cell>
          <cell r="AF169">
            <v>108236.16</v>
          </cell>
          <cell r="AG169">
            <v>112173.5</v>
          </cell>
          <cell r="AH169">
            <v>91491.04</v>
          </cell>
          <cell r="AI169">
            <v>93110.54</v>
          </cell>
          <cell r="AJ169">
            <v>102778.788</v>
          </cell>
          <cell r="AK169">
            <v>189296.97</v>
          </cell>
          <cell r="AL169">
            <v>140398.32</v>
          </cell>
          <cell r="AM169">
            <v>157143.06</v>
          </cell>
          <cell r="AN169">
            <v>162279.45</v>
          </cell>
          <cell r="AO169">
            <v>54065.72</v>
          </cell>
          <cell r="AP169">
            <v>52664.52</v>
          </cell>
          <cell r="AQ169">
            <v>51965.8</v>
          </cell>
          <cell r="AR169">
            <v>51074.7</v>
          </cell>
          <cell r="AS169">
            <v>54029.72</v>
          </cell>
          <cell r="AT169">
            <v>52760.092</v>
          </cell>
          <cell r="AU169">
            <v>79699.88</v>
          </cell>
          <cell r="AV169">
            <v>130369.73</v>
          </cell>
          <cell r="AW169">
            <v>8876.12</v>
          </cell>
          <cell r="AX169">
            <v>11690.88</v>
          </cell>
          <cell r="AY169">
            <v>13064.67</v>
          </cell>
          <cell r="AZ169">
            <v>6932.01</v>
          </cell>
          <cell r="BA169">
            <v>3587.36</v>
          </cell>
        </row>
        <row r="169">
          <cell r="BC169">
            <v>52981.248</v>
          </cell>
          <cell r="BD169">
            <v>55104.12</v>
          </cell>
          <cell r="BE169">
            <v>114486.53</v>
          </cell>
        </row>
        <row r="170">
          <cell r="A170">
            <v>23790</v>
          </cell>
          <cell r="B170" t="str">
            <v>BINGHAMTON__COGEN</v>
          </cell>
          <cell r="C170" t="str">
            <v>CENTRL</v>
          </cell>
        </row>
        <row r="170">
          <cell r="T170">
            <v>463.49</v>
          </cell>
          <cell r="U170">
            <v>1368.42</v>
          </cell>
          <cell r="V170">
            <v>1299.41</v>
          </cell>
          <cell r="W170">
            <v>567.49</v>
          </cell>
          <cell r="X170">
            <v>639.78</v>
          </cell>
          <cell r="Y170">
            <v>5206.308</v>
          </cell>
        </row>
        <row r="170">
          <cell r="AO170">
            <v>11738.76</v>
          </cell>
          <cell r="AP170">
            <v>11494.53</v>
          </cell>
          <cell r="AQ170">
            <v>11125.04</v>
          </cell>
          <cell r="AR170">
            <v>11279.35</v>
          </cell>
          <cell r="AS170">
            <v>10531.13</v>
          </cell>
          <cell r="AT170">
            <v>11233.762</v>
          </cell>
          <cell r="AU170">
            <v>14990.57</v>
          </cell>
          <cell r="AV170">
            <v>29063.42</v>
          </cell>
          <cell r="AW170">
            <v>2262.52</v>
          </cell>
          <cell r="AX170">
            <v>2363.48</v>
          </cell>
          <cell r="AY170">
            <v>2579.56</v>
          </cell>
          <cell r="AZ170">
            <v>870.04</v>
          </cell>
          <cell r="BA170">
            <v>101.85</v>
          </cell>
        </row>
        <row r="170">
          <cell r="BC170">
            <v>9812.94</v>
          </cell>
          <cell r="BD170">
            <v>7343.02</v>
          </cell>
          <cell r="BE170">
            <v>16180.47</v>
          </cell>
        </row>
        <row r="171">
          <cell r="A171">
            <v>23791</v>
          </cell>
          <cell r="B171" t="str">
            <v>NEG_WEST_LEA_LOCKPORT</v>
          </cell>
          <cell r="C171" t="str">
            <v>WEST</v>
          </cell>
          <cell r="D171">
            <v>2816.2</v>
          </cell>
          <cell r="E171">
            <v>2462.45</v>
          </cell>
          <cell r="F171">
            <v>7633.53</v>
          </cell>
          <cell r="G171">
            <v>1777.16</v>
          </cell>
          <cell r="H171">
            <v>1578.07</v>
          </cell>
          <cell r="I171">
            <v>3253.482</v>
          </cell>
          <cell r="J171">
            <v>849.13</v>
          </cell>
          <cell r="K171">
            <v>-1149.26</v>
          </cell>
          <cell r="L171">
            <v>-2984.4</v>
          </cell>
          <cell r="M171">
            <v>-1094.84333333333</v>
          </cell>
          <cell r="N171">
            <v>1106.86</v>
          </cell>
          <cell r="O171">
            <v>821.43</v>
          </cell>
          <cell r="P171">
            <v>2069.53</v>
          </cell>
          <cell r="Q171">
            <v>2193.13</v>
          </cell>
          <cell r="R171">
            <v>725.82</v>
          </cell>
          <cell r="S171">
            <v>8300.124</v>
          </cell>
          <cell r="T171">
            <v>-212.1</v>
          </cell>
          <cell r="U171">
            <v>45.86</v>
          </cell>
          <cell r="V171">
            <v>284.2</v>
          </cell>
          <cell r="W171">
            <v>60.04</v>
          </cell>
          <cell r="X171">
            <v>157.63</v>
          </cell>
          <cell r="Y171">
            <v>402.756</v>
          </cell>
          <cell r="Z171">
            <v>17474.89</v>
          </cell>
          <cell r="AA171">
            <v>14013.83</v>
          </cell>
          <cell r="AB171">
            <v>18338.12</v>
          </cell>
          <cell r="AC171">
            <v>24867.57</v>
          </cell>
          <cell r="AD171">
            <v>18673.6025</v>
          </cell>
          <cell r="AE171">
            <v>8553.68</v>
          </cell>
          <cell r="AF171">
            <v>4490.8</v>
          </cell>
          <cell r="AG171">
            <v>3967.15</v>
          </cell>
          <cell r="AH171">
            <v>3649.45</v>
          </cell>
          <cell r="AI171">
            <v>3947</v>
          </cell>
          <cell r="AJ171">
            <v>4921.616</v>
          </cell>
          <cell r="AK171">
            <v>24866.98</v>
          </cell>
          <cell r="AL171">
            <v>8684.84</v>
          </cell>
          <cell r="AM171">
            <v>17498.48</v>
          </cell>
          <cell r="AN171">
            <v>17016.7666666667</v>
          </cell>
          <cell r="AO171">
            <v>4404.48</v>
          </cell>
          <cell r="AP171">
            <v>4012.99</v>
          </cell>
          <cell r="AQ171">
            <v>3867.35</v>
          </cell>
          <cell r="AR171">
            <v>3984.86</v>
          </cell>
          <cell r="AS171">
            <v>3639.17</v>
          </cell>
          <cell r="AT171">
            <v>3981.77</v>
          </cell>
          <cell r="AU171">
            <v>5274.39</v>
          </cell>
          <cell r="AV171">
            <v>10083.55</v>
          </cell>
          <cell r="AW171">
            <v>811</v>
          </cell>
          <cell r="AX171">
            <v>872.55</v>
          </cell>
          <cell r="AY171">
            <v>862.99</v>
          </cell>
          <cell r="AZ171">
            <v>314.79</v>
          </cell>
          <cell r="BA171">
            <v>-229.77</v>
          </cell>
        </row>
        <row r="171">
          <cell r="BC171">
            <v>3157.872</v>
          </cell>
          <cell r="BD171">
            <v>2776.1</v>
          </cell>
          <cell r="BE171">
            <v>5323.37</v>
          </cell>
        </row>
        <row r="172">
          <cell r="A172">
            <v>23792</v>
          </cell>
          <cell r="B172" t="str">
            <v>NEGNORTH__KES_CHATEGAY</v>
          </cell>
          <cell r="C172" t="str">
            <v>NORTH</v>
          </cell>
          <cell r="D172">
            <v>680.1</v>
          </cell>
          <cell r="E172">
            <v>-64.82</v>
          </cell>
          <cell r="F172">
            <v>1649.66</v>
          </cell>
          <cell r="G172">
            <v>-45.7</v>
          </cell>
          <cell r="H172">
            <v>-41.05</v>
          </cell>
          <cell r="I172">
            <v>435.638</v>
          </cell>
          <cell r="J172">
            <v>-614.17</v>
          </cell>
          <cell r="K172">
            <v>-1215.84</v>
          </cell>
          <cell r="L172">
            <v>-703.37</v>
          </cell>
          <cell r="M172">
            <v>-844.46</v>
          </cell>
          <cell r="N172">
            <v>23</v>
          </cell>
          <cell r="O172">
            <v>-12.22</v>
          </cell>
          <cell r="P172">
            <v>203.24</v>
          </cell>
          <cell r="Q172">
            <v>-637.68</v>
          </cell>
          <cell r="R172">
            <v>-245.38</v>
          </cell>
          <cell r="S172">
            <v>-802.848</v>
          </cell>
          <cell r="T172">
            <v>-179.21</v>
          </cell>
          <cell r="U172">
            <v>-222.1</v>
          </cell>
          <cell r="V172">
            <v>-161.03</v>
          </cell>
          <cell r="W172">
            <v>-88.02</v>
          </cell>
          <cell r="X172">
            <v>-58.58</v>
          </cell>
          <cell r="Y172">
            <v>-850.728</v>
          </cell>
          <cell r="Z172">
            <v>-4511.26</v>
          </cell>
          <cell r="AA172">
            <v>-4529.14</v>
          </cell>
          <cell r="AB172">
            <v>-5526.15</v>
          </cell>
          <cell r="AC172">
            <v>-6312.25</v>
          </cell>
          <cell r="AD172">
            <v>-5219.7</v>
          </cell>
          <cell r="AE172">
            <v>1406.66</v>
          </cell>
          <cell r="AF172">
            <v>1157.63</v>
          </cell>
          <cell r="AG172">
            <v>442.01</v>
          </cell>
          <cell r="AH172">
            <v>90.13</v>
          </cell>
          <cell r="AI172">
            <v>28.98</v>
          </cell>
          <cell r="AJ172">
            <v>625.082</v>
          </cell>
          <cell r="AK172">
            <v>-5066.38</v>
          </cell>
          <cell r="AL172">
            <v>-3802.38</v>
          </cell>
          <cell r="AM172">
            <v>-3622.33</v>
          </cell>
          <cell r="AN172">
            <v>-4163.69666666667</v>
          </cell>
          <cell r="AO172">
            <v>-1025.62</v>
          </cell>
          <cell r="AP172">
            <v>-1205.9</v>
          </cell>
          <cell r="AQ172">
            <v>-1454.47</v>
          </cell>
          <cell r="AR172">
            <v>-1565.85</v>
          </cell>
          <cell r="AS172">
            <v>-1431.53</v>
          </cell>
          <cell r="AT172">
            <v>-1336.674</v>
          </cell>
          <cell r="AU172">
            <v>-3383.51</v>
          </cell>
          <cell r="AV172">
            <v>-5692.7</v>
          </cell>
          <cell r="AW172">
            <v>-517.08</v>
          </cell>
          <cell r="AX172">
            <v>-562.07</v>
          </cell>
          <cell r="AY172">
            <v>-352.64</v>
          </cell>
          <cell r="AZ172">
            <v>-247.14</v>
          </cell>
          <cell r="BA172">
            <v>-388.69</v>
          </cell>
        </row>
        <row r="172">
          <cell r="BC172">
            <v>-2481.144</v>
          </cell>
          <cell r="BD172">
            <v>-1116.17</v>
          </cell>
          <cell r="BE172">
            <v>-4752.2</v>
          </cell>
        </row>
        <row r="173">
          <cell r="A173">
            <v>23793</v>
          </cell>
          <cell r="B173" t="str">
            <v>NEGNORTH__FLCN_SEA</v>
          </cell>
          <cell r="C173" t="str">
            <v>NORTH</v>
          </cell>
          <cell r="D173">
            <v>665.07</v>
          </cell>
          <cell r="E173">
            <v>-72.17</v>
          </cell>
          <cell r="F173">
            <v>1628.42</v>
          </cell>
          <cell r="G173">
            <v>-50.64</v>
          </cell>
          <cell r="H173">
            <v>-45.48</v>
          </cell>
          <cell r="I173">
            <v>425.04</v>
          </cell>
          <cell r="J173">
            <v>-1248.79</v>
          </cell>
          <cell r="K173">
            <v>-1851.76</v>
          </cell>
          <cell r="L173">
            <v>-970.59</v>
          </cell>
          <cell r="M173">
            <v>-1357.04666666667</v>
          </cell>
          <cell r="N173">
            <v>17.66</v>
          </cell>
          <cell r="O173">
            <v>-13.11</v>
          </cell>
          <cell r="P173">
            <v>195.14</v>
          </cell>
          <cell r="Q173">
            <v>-562.93</v>
          </cell>
          <cell r="R173">
            <v>-211.9</v>
          </cell>
          <cell r="S173">
            <v>-690.168</v>
          </cell>
          <cell r="T173">
            <v>-205.33</v>
          </cell>
          <cell r="U173">
            <v>-306.95</v>
          </cell>
          <cell r="V173">
            <v>-246.05</v>
          </cell>
          <cell r="W173">
            <v>-122.2</v>
          </cell>
          <cell r="X173">
            <v>-99.78</v>
          </cell>
          <cell r="Y173">
            <v>-1176.372</v>
          </cell>
          <cell r="Z173">
            <v>-7386.19</v>
          </cell>
          <cell r="AA173">
            <v>-6805.71</v>
          </cell>
          <cell r="AB173">
            <v>-8825.15</v>
          </cell>
          <cell r="AC173">
            <v>-10467.03</v>
          </cell>
          <cell r="AD173">
            <v>-8371.02</v>
          </cell>
          <cell r="AE173">
            <v>791.66</v>
          </cell>
          <cell r="AF173">
            <v>1132.34</v>
          </cell>
          <cell r="AG173">
            <v>686.77</v>
          </cell>
          <cell r="AH173">
            <v>78.93</v>
          </cell>
          <cell r="AI173">
            <v>16.58</v>
          </cell>
          <cell r="AJ173">
            <v>541.256</v>
          </cell>
          <cell r="AK173">
            <v>-8262.65</v>
          </cell>
          <cell r="AL173">
            <v>-5899.94</v>
          </cell>
          <cell r="AM173">
            <v>-6125.74</v>
          </cell>
          <cell r="AN173">
            <v>-6762.77666666667</v>
          </cell>
          <cell r="AO173">
            <v>-1765.54</v>
          </cell>
          <cell r="AP173">
            <v>-1872.59</v>
          </cell>
          <cell r="AQ173">
            <v>-2076.45</v>
          </cell>
          <cell r="AR173">
            <v>-2230.27</v>
          </cell>
          <cell r="AS173">
            <v>-1966.36</v>
          </cell>
          <cell r="AT173">
            <v>-1982.242</v>
          </cell>
          <cell r="AU173">
            <v>-4191.78</v>
          </cell>
          <cell r="AV173">
            <v>-7489.47</v>
          </cell>
          <cell r="AW173">
            <v>-651.39</v>
          </cell>
          <cell r="AX173">
            <v>-720.42</v>
          </cell>
          <cell r="AY173">
            <v>-492.57</v>
          </cell>
          <cell r="AZ173">
            <v>-281.4</v>
          </cell>
          <cell r="BA173">
            <v>-331.67</v>
          </cell>
        </row>
        <row r="173">
          <cell r="BC173">
            <v>-2972.94</v>
          </cell>
          <cell r="BD173">
            <v>-1427.93</v>
          </cell>
          <cell r="BE173">
            <v>-5292.92</v>
          </cell>
        </row>
        <row r="174">
          <cell r="A174">
            <v>23794</v>
          </cell>
          <cell r="B174" t="str">
            <v>NYPA___HOLTSVILL</v>
          </cell>
          <cell r="C174" t="str">
            <v>LONGIL</v>
          </cell>
          <cell r="D174">
            <v>32224.91</v>
          </cell>
          <cell r="E174">
            <v>29045.17</v>
          </cell>
          <cell r="F174">
            <v>34146.34</v>
          </cell>
          <cell r="G174">
            <v>20879.27</v>
          </cell>
          <cell r="H174">
            <v>18134.64</v>
          </cell>
          <cell r="I174">
            <v>26886.066</v>
          </cell>
          <cell r="J174">
            <v>36104.03</v>
          </cell>
          <cell r="K174">
            <v>28342.96</v>
          </cell>
          <cell r="L174">
            <v>30230.24</v>
          </cell>
          <cell r="M174">
            <v>31559.0766666667</v>
          </cell>
          <cell r="N174">
            <v>4790.07</v>
          </cell>
          <cell r="O174">
            <v>8624.72</v>
          </cell>
          <cell r="P174">
            <v>9171.26</v>
          </cell>
          <cell r="Q174">
            <v>21803.89</v>
          </cell>
          <cell r="R174">
            <v>10307.92</v>
          </cell>
          <cell r="S174">
            <v>65637.432</v>
          </cell>
          <cell r="T174">
            <v>4723.21</v>
          </cell>
          <cell r="U174">
            <v>7363.08</v>
          </cell>
          <cell r="V174">
            <v>5813.12</v>
          </cell>
          <cell r="W174">
            <v>2752.9</v>
          </cell>
          <cell r="X174">
            <v>2694.97</v>
          </cell>
          <cell r="Y174">
            <v>28016.736</v>
          </cell>
          <cell r="Z174">
            <v>156719.69</v>
          </cell>
          <cell r="AA174">
            <v>136166.91</v>
          </cell>
          <cell r="AB174">
            <v>185287.98</v>
          </cell>
          <cell r="AC174">
            <v>214256.69</v>
          </cell>
          <cell r="AD174">
            <v>173107.8175</v>
          </cell>
          <cell r="AE174">
            <v>76195.69</v>
          </cell>
          <cell r="AF174">
            <v>64108.75</v>
          </cell>
          <cell r="AG174">
            <v>62408.13</v>
          </cell>
          <cell r="AH174">
            <v>36654.13</v>
          </cell>
          <cell r="AI174">
            <v>54623.68</v>
          </cell>
          <cell r="AJ174">
            <v>58798.076</v>
          </cell>
          <cell r="AK174">
            <v>197644.69</v>
          </cell>
          <cell r="AL174">
            <v>147913.53</v>
          </cell>
          <cell r="AM174">
            <v>164551.26</v>
          </cell>
          <cell r="AN174">
            <v>170036.493333333</v>
          </cell>
          <cell r="AO174">
            <v>47406.27</v>
          </cell>
          <cell r="AP174">
            <v>44884.21</v>
          </cell>
          <cell r="AQ174">
            <v>44821.45</v>
          </cell>
          <cell r="AR174">
            <v>44858.36</v>
          </cell>
          <cell r="AS174">
            <v>40972.95</v>
          </cell>
          <cell r="AT174">
            <v>44588.648</v>
          </cell>
          <cell r="AU174">
            <v>71757.01</v>
          </cell>
          <cell r="AV174">
            <v>105007.76</v>
          </cell>
          <cell r="AW174">
            <v>9047.16</v>
          </cell>
          <cell r="AX174">
            <v>11060.67</v>
          </cell>
          <cell r="AY174">
            <v>11457.01</v>
          </cell>
          <cell r="AZ174">
            <v>5868.2</v>
          </cell>
          <cell r="BA174">
            <v>2602.91</v>
          </cell>
        </row>
        <row r="174">
          <cell r="BC174">
            <v>48043.14</v>
          </cell>
          <cell r="BD174">
            <v>45185.58</v>
          </cell>
          <cell r="BE174">
            <v>102630.61</v>
          </cell>
        </row>
        <row r="175">
          <cell r="A175">
            <v>23796</v>
          </cell>
          <cell r="B175" t="str">
            <v>RENSSELAER___COGEN</v>
          </cell>
          <cell r="C175" t="str">
            <v>CAPITL</v>
          </cell>
          <cell r="D175">
            <v>18047.17</v>
          </cell>
          <cell r="E175">
            <v>28147.67</v>
          </cell>
          <cell r="F175">
            <v>34006.29</v>
          </cell>
          <cell r="G175">
            <v>21082.83</v>
          </cell>
          <cell r="H175">
            <v>18342.6</v>
          </cell>
          <cell r="I175">
            <v>23925.312</v>
          </cell>
          <cell r="J175">
            <v>36116.07</v>
          </cell>
          <cell r="K175">
            <v>26097.21</v>
          </cell>
          <cell r="L175">
            <v>26951.44</v>
          </cell>
          <cell r="M175">
            <v>29721.5733333333</v>
          </cell>
          <cell r="N175">
            <v>5359.99</v>
          </cell>
          <cell r="O175">
            <v>9335.01</v>
          </cell>
          <cell r="P175">
            <v>8752.27</v>
          </cell>
          <cell r="Q175">
            <v>23586.76</v>
          </cell>
          <cell r="R175">
            <v>8337.3</v>
          </cell>
          <cell r="S175">
            <v>66445.596</v>
          </cell>
          <cell r="T175">
            <v>4334.96</v>
          </cell>
          <cell r="U175">
            <v>7179.25</v>
          </cell>
          <cell r="V175">
            <v>5890.73</v>
          </cell>
          <cell r="W175">
            <v>2785.04</v>
          </cell>
          <cell r="X175">
            <v>2762.69</v>
          </cell>
          <cell r="Y175">
            <v>27543.204</v>
          </cell>
          <cell r="Z175">
            <v>175037.65</v>
          </cell>
          <cell r="AA175">
            <v>151377.71</v>
          </cell>
          <cell r="AB175">
            <v>206148.36</v>
          </cell>
          <cell r="AC175">
            <v>243056.42</v>
          </cell>
          <cell r="AD175">
            <v>193905.035</v>
          </cell>
          <cell r="AE175">
            <v>38871.43</v>
          </cell>
          <cell r="AF175">
            <v>20279.34</v>
          </cell>
          <cell r="AG175">
            <v>18759.05</v>
          </cell>
          <cell r="AH175">
            <v>16912.83</v>
          </cell>
          <cell r="AI175">
            <v>48481.92</v>
          </cell>
          <cell r="AJ175">
            <v>28660.914</v>
          </cell>
          <cell r="AK175">
            <v>186989.93</v>
          </cell>
          <cell r="AL175">
            <v>145527.1</v>
          </cell>
          <cell r="AM175">
            <v>156176.52</v>
          </cell>
          <cell r="AN175">
            <v>162897.85</v>
          </cell>
          <cell r="AO175">
            <v>47286.18</v>
          </cell>
          <cell r="AP175">
            <v>44616.97</v>
          </cell>
          <cell r="AQ175">
            <v>44353.76</v>
          </cell>
          <cell r="AR175">
            <v>44967.62</v>
          </cell>
          <cell r="AS175">
            <v>40783.75</v>
          </cell>
          <cell r="AT175">
            <v>44401.656</v>
          </cell>
          <cell r="AU175">
            <v>61655.95</v>
          </cell>
          <cell r="AV175">
            <v>115679.11</v>
          </cell>
          <cell r="AW175">
            <v>9346.44</v>
          </cell>
          <cell r="AX175">
            <v>11608.38</v>
          </cell>
          <cell r="AY175">
            <v>10123.21</v>
          </cell>
          <cell r="AZ175">
            <v>3746.19</v>
          </cell>
          <cell r="BA175">
            <v>1570.1</v>
          </cell>
        </row>
        <row r="175">
          <cell r="BC175">
            <v>43673.184</v>
          </cell>
          <cell r="BD175">
            <v>30166.41</v>
          </cell>
          <cell r="BE175">
            <v>59939.53</v>
          </cell>
        </row>
        <row r="176">
          <cell r="A176">
            <v>23797</v>
          </cell>
          <cell r="B176" t="str">
            <v>SENECA___ENERGY</v>
          </cell>
          <cell r="C176" t="str">
            <v>CENTRL</v>
          </cell>
          <cell r="D176">
            <v>4125.53</v>
          </cell>
          <cell r="E176">
            <v>2485.59</v>
          </cell>
          <cell r="F176">
            <v>6341.85</v>
          </cell>
          <cell r="G176">
            <v>1861.05</v>
          </cell>
          <cell r="H176">
            <v>1659.63</v>
          </cell>
          <cell r="I176">
            <v>3294.73</v>
          </cell>
          <cell r="J176">
            <v>1718.66</v>
          </cell>
          <cell r="K176">
            <v>253.72</v>
          </cell>
          <cell r="L176">
            <v>-760.11</v>
          </cell>
          <cell r="M176">
            <v>404.09</v>
          </cell>
          <cell r="N176">
            <v>880.58</v>
          </cell>
          <cell r="O176">
            <v>835.62</v>
          </cell>
          <cell r="P176">
            <v>1675.71</v>
          </cell>
          <cell r="Q176">
            <v>2157.24</v>
          </cell>
          <cell r="R176">
            <v>741.97</v>
          </cell>
          <cell r="S176">
            <v>7549.344</v>
          </cell>
          <cell r="T176">
            <v>-59.23</v>
          </cell>
          <cell r="U176">
            <v>308.7</v>
          </cell>
          <cell r="V176">
            <v>368.71</v>
          </cell>
          <cell r="W176">
            <v>133.37</v>
          </cell>
          <cell r="X176">
            <v>192.78</v>
          </cell>
          <cell r="Y176">
            <v>1133.196</v>
          </cell>
          <cell r="Z176">
            <v>17164.08</v>
          </cell>
          <cell r="AA176">
            <v>14170.79</v>
          </cell>
          <cell r="AB176">
            <v>19248.2</v>
          </cell>
          <cell r="AC176">
            <v>25457.25</v>
          </cell>
          <cell r="AD176">
            <v>19010.08</v>
          </cell>
          <cell r="AE176">
            <v>13568.07</v>
          </cell>
          <cell r="AF176">
            <v>3574.5</v>
          </cell>
          <cell r="AG176">
            <v>3321.3</v>
          </cell>
          <cell r="AH176">
            <v>2790</v>
          </cell>
          <cell r="AI176">
            <v>4260.84</v>
          </cell>
          <cell r="AJ176">
            <v>5502.942</v>
          </cell>
          <cell r="AK176">
            <v>32428.05</v>
          </cell>
          <cell r="AL176">
            <v>10115.89</v>
          </cell>
          <cell r="AM176">
            <v>17369.14</v>
          </cell>
          <cell r="AN176">
            <v>19971.0266666667</v>
          </cell>
          <cell r="AO176">
            <v>4605.99</v>
          </cell>
          <cell r="AP176">
            <v>4389.89</v>
          </cell>
          <cell r="AQ176">
            <v>4186.93</v>
          </cell>
          <cell r="AR176">
            <v>4255.55</v>
          </cell>
          <cell r="AS176">
            <v>4029.89</v>
          </cell>
          <cell r="AT176">
            <v>4293.65</v>
          </cell>
          <cell r="AU176">
            <v>5771.96</v>
          </cell>
          <cell r="AV176">
            <v>11149.19</v>
          </cell>
          <cell r="AW176">
            <v>846.27</v>
          </cell>
          <cell r="AX176">
            <v>846.13</v>
          </cell>
          <cell r="AY176">
            <v>928.5</v>
          </cell>
          <cell r="AZ176">
            <v>306.54</v>
          </cell>
          <cell r="BA176">
            <v>-84.88</v>
          </cell>
        </row>
        <row r="176">
          <cell r="BC176">
            <v>3411.072</v>
          </cell>
          <cell r="BD176">
            <v>2655.15</v>
          </cell>
          <cell r="BE176">
            <v>5332.3</v>
          </cell>
        </row>
        <row r="177">
          <cell r="A177">
            <v>23798</v>
          </cell>
          <cell r="B177" t="str">
            <v>ADK_RESOURCE___RCVRY</v>
          </cell>
          <cell r="C177" t="str">
            <v>CAPITL</v>
          </cell>
          <cell r="D177">
            <v>19477.19</v>
          </cell>
          <cell r="E177">
            <v>29384.88</v>
          </cell>
          <cell r="F177">
            <v>36095.8</v>
          </cell>
          <cell r="G177">
            <v>22098.78</v>
          </cell>
          <cell r="H177">
            <v>19337.19</v>
          </cell>
          <cell r="I177">
            <v>25278.768</v>
          </cell>
          <cell r="J177">
            <v>37838.57</v>
          </cell>
          <cell r="K177">
            <v>27396.65</v>
          </cell>
          <cell r="L177">
            <v>28112.68</v>
          </cell>
          <cell r="M177">
            <v>31115.9666666667</v>
          </cell>
          <cell r="N177">
            <v>5679.36</v>
          </cell>
          <cell r="O177">
            <v>9816.99</v>
          </cell>
          <cell r="P177">
            <v>9329.16</v>
          </cell>
          <cell r="Q177">
            <v>24839.78</v>
          </cell>
          <cell r="R177">
            <v>8870.65</v>
          </cell>
          <cell r="S177">
            <v>70243.128</v>
          </cell>
          <cell r="T177">
            <v>4517.39</v>
          </cell>
          <cell r="U177">
            <v>7456.9</v>
          </cell>
          <cell r="V177">
            <v>6050.78</v>
          </cell>
          <cell r="W177">
            <v>2914.42</v>
          </cell>
          <cell r="X177">
            <v>2859.16</v>
          </cell>
          <cell r="Y177">
            <v>28558.38</v>
          </cell>
          <cell r="Z177">
            <v>188393.13</v>
          </cell>
          <cell r="AA177">
            <v>162924.33</v>
          </cell>
          <cell r="AB177">
            <v>220106.36</v>
          </cell>
          <cell r="AC177">
            <v>261468.47</v>
          </cell>
          <cell r="AD177">
            <v>208223.0725</v>
          </cell>
          <cell r="AE177">
            <v>43813.53</v>
          </cell>
          <cell r="AF177">
            <v>23848.55</v>
          </cell>
          <cell r="AG177">
            <v>21470.06</v>
          </cell>
          <cell r="AH177">
            <v>19109.92</v>
          </cell>
          <cell r="AI177">
            <v>51671.68</v>
          </cell>
          <cell r="AJ177">
            <v>31982.748</v>
          </cell>
          <cell r="AK177">
            <v>200452.88</v>
          </cell>
          <cell r="AL177">
            <v>149496.8</v>
          </cell>
          <cell r="AM177">
            <v>165329.26</v>
          </cell>
          <cell r="AN177">
            <v>171759.646666667</v>
          </cell>
          <cell r="AO177">
            <v>49550.92</v>
          </cell>
          <cell r="AP177">
            <v>46564</v>
          </cell>
          <cell r="AQ177">
            <v>46599.95</v>
          </cell>
          <cell r="AR177">
            <v>46882.52</v>
          </cell>
          <cell r="AS177">
            <v>43247.41</v>
          </cell>
          <cell r="AT177">
            <v>46568.96</v>
          </cell>
          <cell r="AU177">
            <v>65738.95</v>
          </cell>
          <cell r="AV177">
            <v>121757.15</v>
          </cell>
          <cell r="AW177">
            <v>9938.64</v>
          </cell>
          <cell r="AX177">
            <v>12278.09</v>
          </cell>
          <cell r="AY177">
            <v>10985.84</v>
          </cell>
          <cell r="AZ177">
            <v>4060.82</v>
          </cell>
          <cell r="BA177">
            <v>1674.88</v>
          </cell>
        </row>
        <row r="177">
          <cell r="BC177">
            <v>46725.924</v>
          </cell>
          <cell r="BD177">
            <v>32954.84</v>
          </cell>
          <cell r="BE177">
            <v>65712.02</v>
          </cell>
        </row>
        <row r="178">
          <cell r="A178">
            <v>23799</v>
          </cell>
          <cell r="B178" t="str">
            <v>SELKIRK___II</v>
          </cell>
          <cell r="C178" t="str">
            <v>CAPITL</v>
          </cell>
          <cell r="D178">
            <v>16911.47</v>
          </cell>
          <cell r="E178">
            <v>27599.58</v>
          </cell>
          <cell r="F178">
            <v>33029.35</v>
          </cell>
          <cell r="G178">
            <v>20754.16</v>
          </cell>
          <cell r="H178">
            <v>17947.22</v>
          </cell>
          <cell r="I178">
            <v>23248.356</v>
          </cell>
          <cell r="J178">
            <v>35166</v>
          </cell>
          <cell r="K178">
            <v>25380.67</v>
          </cell>
          <cell r="L178">
            <v>26259.64</v>
          </cell>
          <cell r="M178">
            <v>28935.4366666667</v>
          </cell>
          <cell r="N178">
            <v>5261.48</v>
          </cell>
          <cell r="O178">
            <v>9164.3</v>
          </cell>
          <cell r="P178">
            <v>8542.62</v>
          </cell>
          <cell r="Q178">
            <v>23161.14</v>
          </cell>
          <cell r="R178">
            <v>8073.68</v>
          </cell>
          <cell r="S178">
            <v>65043.864</v>
          </cell>
          <cell r="T178">
            <v>4228.3</v>
          </cell>
          <cell r="U178">
            <v>7028.93</v>
          </cell>
          <cell r="V178">
            <v>5770.11</v>
          </cell>
          <cell r="W178">
            <v>2724.56</v>
          </cell>
          <cell r="X178">
            <v>2703</v>
          </cell>
          <cell r="Y178">
            <v>26945.88</v>
          </cell>
          <cell r="Z178">
            <v>171356.37</v>
          </cell>
          <cell r="AA178">
            <v>147589.72</v>
          </cell>
          <cell r="AB178">
            <v>200577.53</v>
          </cell>
          <cell r="AC178">
            <v>237207.48</v>
          </cell>
          <cell r="AD178">
            <v>189182.775</v>
          </cell>
          <cell r="AE178">
            <v>35984.47</v>
          </cell>
          <cell r="AF178">
            <v>17967.51</v>
          </cell>
          <cell r="AG178">
            <v>16211.39</v>
          </cell>
          <cell r="AH178">
            <v>15477.13</v>
          </cell>
          <cell r="AI178">
            <v>47510.19</v>
          </cell>
          <cell r="AJ178">
            <v>26630.138</v>
          </cell>
          <cell r="AK178">
            <v>180906.42</v>
          </cell>
          <cell r="AL178">
            <v>141866.42</v>
          </cell>
          <cell r="AM178">
            <v>151724.63</v>
          </cell>
          <cell r="AN178">
            <v>158165.823333333</v>
          </cell>
          <cell r="AO178">
            <v>45867.74</v>
          </cell>
          <cell r="AP178">
            <v>43392.3</v>
          </cell>
          <cell r="AQ178">
            <v>43069.78</v>
          </cell>
          <cell r="AR178">
            <v>43700.21</v>
          </cell>
          <cell r="AS178">
            <v>39897.9</v>
          </cell>
          <cell r="AT178">
            <v>43185.586</v>
          </cell>
          <cell r="AU178">
            <v>59946.41</v>
          </cell>
          <cell r="AV178">
            <v>113018.01</v>
          </cell>
          <cell r="AW178">
            <v>9157.43</v>
          </cell>
          <cell r="AX178">
            <v>11340.47</v>
          </cell>
          <cell r="AY178">
            <v>9830.59</v>
          </cell>
          <cell r="AZ178">
            <v>3552.89</v>
          </cell>
          <cell r="BA178">
            <v>1492.7</v>
          </cell>
        </row>
        <row r="178">
          <cell r="BC178">
            <v>42448.896</v>
          </cell>
          <cell r="BD178">
            <v>28882.87</v>
          </cell>
          <cell r="BE178">
            <v>56924.71</v>
          </cell>
        </row>
        <row r="179">
          <cell r="A179">
            <v>23800</v>
          </cell>
          <cell r="B179" t="str">
            <v>SITHE___INDEPEND</v>
          </cell>
          <cell r="C179" t="str">
            <v>CENTRL</v>
          </cell>
          <cell r="D179">
            <v>1610.13</v>
          </cell>
          <cell r="E179">
            <v>1268.31</v>
          </cell>
          <cell r="F179">
            <v>3010.3</v>
          </cell>
          <cell r="G179">
            <v>942.61</v>
          </cell>
          <cell r="H179">
            <v>844.13</v>
          </cell>
          <cell r="I179">
            <v>1535.096</v>
          </cell>
          <cell r="J179">
            <v>912</v>
          </cell>
          <cell r="K179">
            <v>235.57</v>
          </cell>
          <cell r="L179">
            <v>-263.25</v>
          </cell>
          <cell r="M179">
            <v>294.773333333333</v>
          </cell>
          <cell r="N179">
            <v>418.25</v>
          </cell>
          <cell r="O179">
            <v>426.31</v>
          </cell>
          <cell r="P179">
            <v>916.52</v>
          </cell>
          <cell r="Q179">
            <v>1119.07</v>
          </cell>
          <cell r="R179">
            <v>374.76</v>
          </cell>
          <cell r="S179">
            <v>3905.892</v>
          </cell>
          <cell r="T179">
            <v>-8.54</v>
          </cell>
          <cell r="U179">
            <v>-129.92</v>
          </cell>
          <cell r="V179">
            <v>198.26</v>
          </cell>
          <cell r="W179">
            <v>72.18</v>
          </cell>
          <cell r="X179">
            <v>107.09</v>
          </cell>
          <cell r="Y179">
            <v>286.884</v>
          </cell>
          <cell r="Z179">
            <v>9043.51</v>
          </cell>
          <cell r="AA179">
            <v>7120.3</v>
          </cell>
          <cell r="AB179">
            <v>9986.4</v>
          </cell>
          <cell r="AC179">
            <v>9451.11</v>
          </cell>
          <cell r="AD179">
            <v>8900.33</v>
          </cell>
          <cell r="AE179">
            <v>7224.19</v>
          </cell>
          <cell r="AF179">
            <v>1748.79</v>
          </cell>
          <cell r="AG179">
            <v>1512.93</v>
          </cell>
          <cell r="AH179">
            <v>1333.94</v>
          </cell>
          <cell r="AI179">
            <v>2266.76</v>
          </cell>
          <cell r="AJ179">
            <v>2817.322</v>
          </cell>
          <cell r="AK179">
            <v>15599.7</v>
          </cell>
          <cell r="AL179">
            <v>5347.53</v>
          </cell>
          <cell r="AM179">
            <v>4033.45</v>
          </cell>
          <cell r="AN179">
            <v>8326.89333333333</v>
          </cell>
          <cell r="AO179">
            <v>532</v>
          </cell>
          <cell r="AP179">
            <v>251.97</v>
          </cell>
          <cell r="AQ179">
            <v>-48.15</v>
          </cell>
          <cell r="AR179">
            <v>-173.14</v>
          </cell>
          <cell r="AS179">
            <v>-1215.9</v>
          </cell>
          <cell r="AT179">
            <v>-130.644</v>
          </cell>
          <cell r="AU179">
            <v>-1904.9</v>
          </cell>
          <cell r="AV179">
            <v>-2184.18</v>
          </cell>
          <cell r="AW179">
            <v>62.35</v>
          </cell>
          <cell r="AX179">
            <v>287.81</v>
          </cell>
          <cell r="AY179">
            <v>230.24</v>
          </cell>
          <cell r="AZ179">
            <v>152.73</v>
          </cell>
          <cell r="BA179">
            <v>-32.62</v>
          </cell>
        </row>
        <row r="179">
          <cell r="BC179">
            <v>840.612</v>
          </cell>
          <cell r="BD179">
            <v>1073.55</v>
          </cell>
          <cell r="BE179">
            <v>2415.78</v>
          </cell>
        </row>
        <row r="180">
          <cell r="A180">
            <v>23801</v>
          </cell>
          <cell r="B180" t="str">
            <v>SELKIRK___l</v>
          </cell>
          <cell r="C180" t="str">
            <v>CAPITL</v>
          </cell>
          <cell r="D180">
            <v>17841.05</v>
          </cell>
          <cell r="E180">
            <v>27307.97</v>
          </cell>
          <cell r="F180">
            <v>33070.29</v>
          </cell>
          <cell r="G180">
            <v>20555.63</v>
          </cell>
          <cell r="H180">
            <v>17947.22</v>
          </cell>
          <cell r="I180">
            <v>23344.432</v>
          </cell>
          <cell r="J180">
            <v>35165.82</v>
          </cell>
          <cell r="K180">
            <v>25402.97</v>
          </cell>
          <cell r="L180">
            <v>26296.14</v>
          </cell>
          <cell r="M180">
            <v>28954.9766666667</v>
          </cell>
          <cell r="N180">
            <v>5231.13</v>
          </cell>
          <cell r="O180">
            <v>9122.07</v>
          </cell>
          <cell r="P180">
            <v>8562.14</v>
          </cell>
          <cell r="Q180">
            <v>23055.77</v>
          </cell>
          <cell r="R180">
            <v>8193.13</v>
          </cell>
          <cell r="S180">
            <v>64997.088</v>
          </cell>
          <cell r="T180">
            <v>4232.22</v>
          </cell>
          <cell r="U180">
            <v>7024.99</v>
          </cell>
          <cell r="V180">
            <v>5764.28</v>
          </cell>
          <cell r="W180">
            <v>2719.96</v>
          </cell>
          <cell r="X180">
            <v>2699.55</v>
          </cell>
          <cell r="Y180">
            <v>26929.2</v>
          </cell>
          <cell r="Z180">
            <v>171865.41</v>
          </cell>
          <cell r="AA180">
            <v>147090.77</v>
          </cell>
          <cell r="AB180">
            <v>200590.25</v>
          </cell>
          <cell r="AC180">
            <v>236184.28</v>
          </cell>
          <cell r="AD180">
            <v>188932.6775</v>
          </cell>
          <cell r="AE180">
            <v>38962.97</v>
          </cell>
          <cell r="AF180">
            <v>20974.43</v>
          </cell>
          <cell r="AG180">
            <v>19270.73</v>
          </cell>
          <cell r="AH180">
            <v>17062.32</v>
          </cell>
          <cell r="AI180">
            <v>47651.32</v>
          </cell>
          <cell r="AJ180">
            <v>28784.354</v>
          </cell>
          <cell r="AK180">
            <v>180551.1</v>
          </cell>
          <cell r="AL180">
            <v>141973.01</v>
          </cell>
          <cell r="AM180">
            <v>151951.37</v>
          </cell>
          <cell r="AN180">
            <v>158158.493333333</v>
          </cell>
          <cell r="AO180">
            <v>45856.75</v>
          </cell>
          <cell r="AP180">
            <v>43287.61</v>
          </cell>
          <cell r="AQ180">
            <v>43097.72</v>
          </cell>
          <cell r="AR180">
            <v>43773.18</v>
          </cell>
          <cell r="AS180">
            <v>39795.47</v>
          </cell>
          <cell r="AT180">
            <v>43162.146</v>
          </cell>
          <cell r="AU180">
            <v>59949.62</v>
          </cell>
          <cell r="AV180">
            <v>112555.42</v>
          </cell>
          <cell r="AW180">
            <v>9124.13</v>
          </cell>
          <cell r="AX180">
            <v>11291.06</v>
          </cell>
          <cell r="AY180">
            <v>9836.97</v>
          </cell>
          <cell r="AZ180">
            <v>3573.82</v>
          </cell>
          <cell r="BA180">
            <v>1499.67</v>
          </cell>
        </row>
        <row r="180">
          <cell r="BC180">
            <v>42390.78</v>
          </cell>
          <cell r="BD180">
            <v>29053.75</v>
          </cell>
          <cell r="BE180">
            <v>57503.56</v>
          </cell>
        </row>
        <row r="181">
          <cell r="A181">
            <v>23802</v>
          </cell>
          <cell r="B181" t="str">
            <v>INDECK___CORINTH</v>
          </cell>
          <cell r="C181" t="str">
            <v>CAPITL</v>
          </cell>
          <cell r="D181">
            <v>19204.54</v>
          </cell>
          <cell r="E181">
            <v>29126.53</v>
          </cell>
          <cell r="F181">
            <v>35899.23</v>
          </cell>
          <cell r="G181">
            <v>21957.1</v>
          </cell>
          <cell r="H181">
            <v>19211.8</v>
          </cell>
          <cell r="I181">
            <v>25079.84</v>
          </cell>
          <cell r="J181">
            <v>37627.51</v>
          </cell>
          <cell r="K181">
            <v>27194.81</v>
          </cell>
          <cell r="L181">
            <v>27910.11</v>
          </cell>
          <cell r="M181">
            <v>30910.81</v>
          </cell>
          <cell r="N181">
            <v>5658.95</v>
          </cell>
          <cell r="O181">
            <v>9758.51</v>
          </cell>
          <cell r="P181">
            <v>9290.78</v>
          </cell>
          <cell r="Q181">
            <v>24696.75</v>
          </cell>
          <cell r="R181">
            <v>8800.16</v>
          </cell>
          <cell r="S181">
            <v>69846.18</v>
          </cell>
          <cell r="T181">
            <v>4486.83</v>
          </cell>
          <cell r="U181">
            <v>7422.41</v>
          </cell>
          <cell r="V181">
            <v>6013.94</v>
          </cell>
          <cell r="W181">
            <v>2900.77</v>
          </cell>
          <cell r="X181">
            <v>2860.67</v>
          </cell>
          <cell r="Y181">
            <v>28421.544</v>
          </cell>
          <cell r="Z181">
            <v>188367.52</v>
          </cell>
          <cell r="AA181">
            <v>162418.28</v>
          </cell>
          <cell r="AB181">
            <v>219176.79</v>
          </cell>
          <cell r="AC181">
            <v>260822.04</v>
          </cell>
          <cell r="AD181">
            <v>207696.1575</v>
          </cell>
          <cell r="AE181">
            <v>43593.56</v>
          </cell>
          <cell r="AF181">
            <v>23640.45</v>
          </cell>
          <cell r="AG181">
            <v>21071.2</v>
          </cell>
          <cell r="AH181">
            <v>18899.72</v>
          </cell>
          <cell r="AI181">
            <v>51488.49</v>
          </cell>
          <cell r="AJ181">
            <v>31738.684</v>
          </cell>
          <cell r="AK181">
            <v>200141.3</v>
          </cell>
          <cell r="AL181">
            <v>150331.14</v>
          </cell>
          <cell r="AM181">
            <v>165352.36</v>
          </cell>
          <cell r="AN181">
            <v>171941.6</v>
          </cell>
          <cell r="AO181">
            <v>49235.94</v>
          </cell>
          <cell r="AP181">
            <v>46091.12</v>
          </cell>
          <cell r="AQ181">
            <v>46412.2</v>
          </cell>
          <cell r="AR181">
            <v>46923.9</v>
          </cell>
          <cell r="AS181">
            <v>43118.14</v>
          </cell>
          <cell r="AT181">
            <v>46356.26</v>
          </cell>
          <cell r="AU181">
            <v>65506.67</v>
          </cell>
          <cell r="AV181">
            <v>121482.99</v>
          </cell>
          <cell r="AW181">
            <v>9904.47</v>
          </cell>
          <cell r="AX181">
            <v>12243.74</v>
          </cell>
          <cell r="AY181">
            <v>10949.24</v>
          </cell>
          <cell r="AZ181">
            <v>4041.14</v>
          </cell>
          <cell r="BA181">
            <v>1662.56</v>
          </cell>
        </row>
        <row r="181">
          <cell r="BC181">
            <v>46561.38</v>
          </cell>
          <cell r="BD181">
            <v>32860</v>
          </cell>
          <cell r="BE181">
            <v>65347.25</v>
          </cell>
        </row>
        <row r="182">
          <cell r="A182">
            <v>23803</v>
          </cell>
          <cell r="B182" t="str">
            <v>BURROWS___LYONSDAL</v>
          </cell>
          <cell r="C182" t="str">
            <v>MHK_VL</v>
          </cell>
          <cell r="D182">
            <v>348.24</v>
          </cell>
          <cell r="E182">
            <v>-93.34</v>
          </cell>
          <cell r="F182">
            <v>239.25</v>
          </cell>
          <cell r="G182">
            <v>-61.4</v>
          </cell>
          <cell r="H182">
            <v>-70</v>
          </cell>
          <cell r="I182">
            <v>72.55</v>
          </cell>
          <cell r="J182">
            <v>89.35</v>
          </cell>
          <cell r="K182">
            <v>-141.54</v>
          </cell>
          <cell r="L182">
            <v>-298.02</v>
          </cell>
          <cell r="M182">
            <v>-116.736666666667</v>
          </cell>
          <cell r="N182">
            <v>15.5</v>
          </cell>
          <cell r="O182">
            <v>-24.42</v>
          </cell>
          <cell r="P182">
            <v>134.5</v>
          </cell>
          <cell r="Q182">
            <v>-77.05</v>
          </cell>
          <cell r="R182">
            <v>3.26</v>
          </cell>
          <cell r="S182">
            <v>62.148</v>
          </cell>
          <cell r="T182">
            <v>-54.46</v>
          </cell>
          <cell r="U182">
            <v>-42.13</v>
          </cell>
          <cell r="V182">
            <v>-28.44</v>
          </cell>
          <cell r="W182">
            <v>-16.57</v>
          </cell>
          <cell r="X182">
            <v>-10.47</v>
          </cell>
          <cell r="Y182">
            <v>-182.484</v>
          </cell>
          <cell r="Z182">
            <v>-275.99</v>
          </cell>
          <cell r="AA182">
            <v>51.31</v>
          </cell>
          <cell r="AB182">
            <v>-132.09</v>
          </cell>
          <cell r="AC182">
            <v>-238.37</v>
          </cell>
          <cell r="AD182">
            <v>-148.785</v>
          </cell>
          <cell r="AE182">
            <v>879.3</v>
          </cell>
          <cell r="AF182">
            <v>360.98</v>
          </cell>
          <cell r="AG182">
            <v>310.9</v>
          </cell>
          <cell r="AH182">
            <v>230.07</v>
          </cell>
          <cell r="AI182">
            <v>86.66</v>
          </cell>
          <cell r="AJ182">
            <v>373.582</v>
          </cell>
          <cell r="AK182">
            <v>3707.91</v>
          </cell>
          <cell r="AL182">
            <v>851.73</v>
          </cell>
          <cell r="AM182">
            <v>-22.79</v>
          </cell>
          <cell r="AN182">
            <v>1512.28333333333</v>
          </cell>
          <cell r="AO182">
            <v>615.15</v>
          </cell>
          <cell r="AP182">
            <v>560.47</v>
          </cell>
          <cell r="AQ182">
            <v>403.37</v>
          </cell>
          <cell r="AR182">
            <v>339.3</v>
          </cell>
          <cell r="AS182">
            <v>470.92</v>
          </cell>
          <cell r="AT182">
            <v>477.842</v>
          </cell>
          <cell r="AU182">
            <v>520.85</v>
          </cell>
          <cell r="AV182">
            <v>794.16</v>
          </cell>
          <cell r="AW182">
            <v>51.09</v>
          </cell>
          <cell r="AX182">
            <v>-1.33</v>
          </cell>
          <cell r="AY182">
            <v>30.18</v>
          </cell>
          <cell r="AZ182">
            <v>2.69</v>
          </cell>
          <cell r="BA182">
            <v>-22.95</v>
          </cell>
        </row>
        <row r="182">
          <cell r="BC182">
            <v>71.616</v>
          </cell>
          <cell r="BD182">
            <v>73.13</v>
          </cell>
          <cell r="BE182">
            <v>-165.15</v>
          </cell>
        </row>
        <row r="183">
          <cell r="A183">
            <v>23805</v>
          </cell>
          <cell r="B183" t="str">
            <v>WATERTOWN___HYD</v>
          </cell>
          <cell r="C183" t="str">
            <v>MHK_VL</v>
          </cell>
          <cell r="D183">
            <v>1236.2</v>
          </cell>
          <cell r="E183">
            <v>705.37</v>
          </cell>
          <cell r="F183">
            <v>2015.24</v>
          </cell>
          <cell r="G183">
            <v>519.54</v>
          </cell>
          <cell r="H183">
            <v>458.46</v>
          </cell>
          <cell r="I183">
            <v>986.962</v>
          </cell>
          <cell r="J183">
            <v>505.89</v>
          </cell>
          <cell r="K183">
            <v>19.78</v>
          </cell>
          <cell r="L183">
            <v>-206.6</v>
          </cell>
          <cell r="M183">
            <v>106.356666666667</v>
          </cell>
          <cell r="N183">
            <v>248.74</v>
          </cell>
          <cell r="O183">
            <v>242.01</v>
          </cell>
          <cell r="P183">
            <v>590.61</v>
          </cell>
          <cell r="Q183">
            <v>628.53</v>
          </cell>
          <cell r="R183">
            <v>229.03</v>
          </cell>
          <cell r="S183">
            <v>2326.704</v>
          </cell>
          <cell r="T183">
            <v>-23.66</v>
          </cell>
          <cell r="U183">
            <v>106.18</v>
          </cell>
          <cell r="V183">
            <v>96.27</v>
          </cell>
          <cell r="W183">
            <v>34.15</v>
          </cell>
          <cell r="X183">
            <v>56.73</v>
          </cell>
          <cell r="Y183">
            <v>323.604</v>
          </cell>
          <cell r="Z183">
            <v>4697.79</v>
          </cell>
          <cell r="AA183">
            <v>3996.26</v>
          </cell>
          <cell r="AB183">
            <v>5401.08</v>
          </cell>
          <cell r="AC183">
            <v>7767.73</v>
          </cell>
          <cell r="AD183">
            <v>5465.715</v>
          </cell>
          <cell r="AE183">
            <v>4176.79</v>
          </cell>
          <cell r="AF183">
            <v>1323.67</v>
          </cell>
          <cell r="AG183">
            <v>1040.74</v>
          </cell>
          <cell r="AH183">
            <v>862.72</v>
          </cell>
          <cell r="AI183">
            <v>1366.11</v>
          </cell>
          <cell r="AJ183">
            <v>1754.006</v>
          </cell>
          <cell r="AK183">
            <v>9595.08</v>
          </cell>
          <cell r="AL183">
            <v>3108.1</v>
          </cell>
          <cell r="AM183">
            <v>5632.34</v>
          </cell>
          <cell r="AN183">
            <v>6111.84</v>
          </cell>
          <cell r="AO183">
            <v>1859.75</v>
          </cell>
          <cell r="AP183">
            <v>1761.37</v>
          </cell>
          <cell r="AQ183">
            <v>1544.29</v>
          </cell>
          <cell r="AR183">
            <v>1455.31</v>
          </cell>
          <cell r="AS183">
            <v>1683.71</v>
          </cell>
          <cell r="AT183">
            <v>1660.886</v>
          </cell>
          <cell r="AU183">
            <v>2287.77</v>
          </cell>
          <cell r="AV183">
            <v>3752.35</v>
          </cell>
          <cell r="AW183">
            <v>374.5</v>
          </cell>
          <cell r="AX183">
            <v>256.19</v>
          </cell>
          <cell r="AY183">
            <v>249.88</v>
          </cell>
          <cell r="AZ183">
            <v>76.99</v>
          </cell>
          <cell r="BA183">
            <v>-13.21</v>
          </cell>
        </row>
        <row r="183">
          <cell r="BC183">
            <v>1133.22</v>
          </cell>
          <cell r="BD183">
            <v>571.19</v>
          </cell>
          <cell r="BE183">
            <v>514.52</v>
          </cell>
        </row>
        <row r="184">
          <cell r="A184">
            <v>23807</v>
          </cell>
          <cell r="B184" t="str">
            <v>DOGLEVILLE___HYD</v>
          </cell>
          <cell r="C184" t="str">
            <v>CAPITL</v>
          </cell>
          <cell r="D184">
            <v>-632.66</v>
          </cell>
          <cell r="E184">
            <v>-999.58</v>
          </cell>
          <cell r="F184">
            <v>-1852.6</v>
          </cell>
          <cell r="G184">
            <v>-751.87</v>
          </cell>
          <cell r="H184">
            <v>-695.48</v>
          </cell>
          <cell r="I184">
            <v>-986.438</v>
          </cell>
          <cell r="J184">
            <v>312.01</v>
          </cell>
          <cell r="K184">
            <v>-450.51</v>
          </cell>
          <cell r="L184">
            <v>-327.87</v>
          </cell>
          <cell r="M184">
            <v>-155.456666666667</v>
          </cell>
          <cell r="N184">
            <v>-348.93</v>
          </cell>
          <cell r="O184">
            <v>-412.99</v>
          </cell>
          <cell r="P184">
            <v>-279.8</v>
          </cell>
          <cell r="Q184">
            <v>12.78</v>
          </cell>
          <cell r="R184">
            <v>-255.2</v>
          </cell>
          <cell r="S184">
            <v>-1540.968</v>
          </cell>
          <cell r="T184">
            <v>-83.52</v>
          </cell>
          <cell r="U184">
            <v>-190.12</v>
          </cell>
          <cell r="V184">
            <v>-184.74</v>
          </cell>
          <cell r="W184">
            <v>-81.12</v>
          </cell>
          <cell r="X184">
            <v>-97.45</v>
          </cell>
          <cell r="Y184">
            <v>-764.34</v>
          </cell>
          <cell r="Z184">
            <v>-5400.01</v>
          </cell>
          <cell r="AA184">
            <v>-1609.17</v>
          </cell>
          <cell r="AB184">
            <v>-4092.35</v>
          </cell>
          <cell r="AC184">
            <v>-5440.45</v>
          </cell>
          <cell r="AD184">
            <v>-4135.495</v>
          </cell>
          <cell r="AE184">
            <v>-9193.53</v>
          </cell>
          <cell r="AF184">
            <v>-961.86</v>
          </cell>
          <cell r="AG184">
            <v>-506.11</v>
          </cell>
          <cell r="AH184">
            <v>-659.45</v>
          </cell>
          <cell r="AI184">
            <v>-2023.5</v>
          </cell>
          <cell r="AJ184">
            <v>-2668.89</v>
          </cell>
          <cell r="AK184">
            <v>-5094.94</v>
          </cell>
          <cell r="AL184">
            <v>-2955.74</v>
          </cell>
          <cell r="AM184">
            <v>-3782.49</v>
          </cell>
          <cell r="AN184">
            <v>-3944.39</v>
          </cell>
          <cell r="AO184">
            <v>-275.29</v>
          </cell>
          <cell r="AP184">
            <v>-700</v>
          </cell>
          <cell r="AQ184">
            <v>-738.63</v>
          </cell>
          <cell r="AR184">
            <v>-727.8</v>
          </cell>
          <cell r="AS184">
            <v>-559.67</v>
          </cell>
          <cell r="AT184">
            <v>-600.278</v>
          </cell>
          <cell r="AU184">
            <v>-739.34</v>
          </cell>
          <cell r="AV184">
            <v>-1815.68</v>
          </cell>
          <cell r="AW184">
            <v>-194.05</v>
          </cell>
          <cell r="AX184">
            <v>-223.87</v>
          </cell>
          <cell r="AY184">
            <v>-185.86</v>
          </cell>
          <cell r="AZ184">
            <v>-65.26</v>
          </cell>
          <cell r="BA184">
            <v>-26.2</v>
          </cell>
        </row>
        <row r="184">
          <cell r="BC184">
            <v>-834.288</v>
          </cell>
          <cell r="BD184">
            <v>-462</v>
          </cell>
          <cell r="BE184">
            <v>-834.42</v>
          </cell>
        </row>
        <row r="185">
          <cell r="A185">
            <v>23808</v>
          </cell>
          <cell r="B185" t="str">
            <v>GENERAL___MILLS</v>
          </cell>
          <cell r="C185" t="str">
            <v>WEST</v>
          </cell>
          <cell r="D185">
            <v>3875.67</v>
          </cell>
          <cell r="E185">
            <v>2815.24</v>
          </cell>
          <cell r="F185">
            <v>9992.33</v>
          </cell>
          <cell r="G185">
            <v>2105.12</v>
          </cell>
          <cell r="H185">
            <v>1871.72</v>
          </cell>
          <cell r="I185">
            <v>4132.016</v>
          </cell>
          <cell r="J185">
            <v>789.75</v>
          </cell>
          <cell r="K185">
            <v>-1709</v>
          </cell>
          <cell r="L185">
            <v>-4046.79</v>
          </cell>
          <cell r="M185">
            <v>-1655.34666666667</v>
          </cell>
          <cell r="N185">
            <v>1378.52</v>
          </cell>
          <cell r="O185">
            <v>979.51</v>
          </cell>
          <cell r="P185">
            <v>2516.67</v>
          </cell>
          <cell r="Q185">
            <v>2577.05</v>
          </cell>
          <cell r="R185">
            <v>855.61</v>
          </cell>
          <cell r="S185">
            <v>9968.832</v>
          </cell>
          <cell r="T185">
            <v>39.98</v>
          </cell>
          <cell r="U185">
            <v>360.41</v>
          </cell>
          <cell r="V185">
            <v>342.92</v>
          </cell>
          <cell r="W185">
            <v>152.51</v>
          </cell>
          <cell r="X185">
            <v>219.6</v>
          </cell>
          <cell r="Y185">
            <v>1338.504</v>
          </cell>
          <cell r="Z185">
            <v>22552.35</v>
          </cell>
          <cell r="AA185">
            <v>17664.72</v>
          </cell>
          <cell r="AB185">
            <v>21671.87</v>
          </cell>
          <cell r="AC185">
            <v>29151.86</v>
          </cell>
          <cell r="AD185">
            <v>22760.2</v>
          </cell>
          <cell r="AE185">
            <v>13984.55</v>
          </cell>
          <cell r="AF185">
            <v>5754.7</v>
          </cell>
          <cell r="AG185">
            <v>5002.35</v>
          </cell>
          <cell r="AH185">
            <v>4461.25</v>
          </cell>
          <cell r="AI185">
            <v>4611.47</v>
          </cell>
          <cell r="AJ185">
            <v>6762.864</v>
          </cell>
          <cell r="AK185">
            <v>35708.97</v>
          </cell>
          <cell r="AL185">
            <v>10665.3</v>
          </cell>
          <cell r="AM185">
            <v>23241.47</v>
          </cell>
          <cell r="AN185">
            <v>23205.2466666667</v>
          </cell>
          <cell r="AO185">
            <v>5598.59</v>
          </cell>
          <cell r="AP185">
            <v>5387.95</v>
          </cell>
          <cell r="AQ185">
            <v>5100.1</v>
          </cell>
          <cell r="AR185">
            <v>5274.03</v>
          </cell>
          <cell r="AS185">
            <v>5784.6</v>
          </cell>
          <cell r="AT185">
            <v>5429.054</v>
          </cell>
          <cell r="AU185">
            <v>6736.44</v>
          </cell>
          <cell r="AV185">
            <v>12011.52</v>
          </cell>
          <cell r="AW185">
            <v>964.37</v>
          </cell>
          <cell r="AX185">
            <v>1035.14</v>
          </cell>
          <cell r="AY185">
            <v>1058.66</v>
          </cell>
          <cell r="AZ185">
            <v>376.3</v>
          </cell>
          <cell r="BA185">
            <v>-198.22</v>
          </cell>
        </row>
        <row r="185">
          <cell r="BC185">
            <v>3883.5</v>
          </cell>
          <cell r="BD185">
            <v>5210.26</v>
          </cell>
          <cell r="BE185">
            <v>13554.96</v>
          </cell>
        </row>
        <row r="186">
          <cell r="A186">
            <v>23810</v>
          </cell>
          <cell r="B186" t="str">
            <v>HUDSONAVE_GT_3</v>
          </cell>
          <cell r="C186" t="str">
            <v>N.Y.C.</v>
          </cell>
          <cell r="D186">
            <v>50784.22</v>
          </cell>
          <cell r="E186">
            <v>42598.13</v>
          </cell>
          <cell r="F186">
            <v>50055.62</v>
          </cell>
          <cell r="G186">
            <v>34033.18</v>
          </cell>
          <cell r="H186">
            <v>32175.43</v>
          </cell>
          <cell r="I186">
            <v>41929.316</v>
          </cell>
          <cell r="J186">
            <v>37200.45</v>
          </cell>
          <cell r="K186">
            <v>27677.54</v>
          </cell>
          <cell r="L186">
            <v>29491.82</v>
          </cell>
          <cell r="M186">
            <v>31456.6033333333</v>
          </cell>
          <cell r="N186">
            <v>4621.2</v>
          </cell>
          <cell r="O186">
            <v>8340.27</v>
          </cell>
          <cell r="P186">
            <v>8935.35</v>
          </cell>
          <cell r="Q186">
            <v>21194.14</v>
          </cell>
          <cell r="R186">
            <v>10143.99</v>
          </cell>
          <cell r="S186">
            <v>63881.94</v>
          </cell>
          <cell r="T186">
            <v>4617.47</v>
          </cell>
          <cell r="U186">
            <v>8181.65</v>
          </cell>
          <cell r="V186">
            <v>5657.27</v>
          </cell>
          <cell r="W186">
            <v>2688.15</v>
          </cell>
          <cell r="X186">
            <v>2700.99</v>
          </cell>
          <cell r="Y186">
            <v>28614.636</v>
          </cell>
          <cell r="Z186">
            <v>154211.55</v>
          </cell>
          <cell r="AA186">
            <v>135525.21</v>
          </cell>
          <cell r="AB186">
            <v>180867.39</v>
          </cell>
          <cell r="AC186">
            <v>223780.96</v>
          </cell>
          <cell r="AD186">
            <v>173596.2775</v>
          </cell>
          <cell r="AE186">
            <v>109796.74</v>
          </cell>
          <cell r="AF186">
            <v>105766.58</v>
          </cell>
          <cell r="AG186">
            <v>109406.14</v>
          </cell>
          <cell r="AH186">
            <v>88883.56</v>
          </cell>
          <cell r="AI186">
            <v>91800.72</v>
          </cell>
          <cell r="AJ186">
            <v>101130.748</v>
          </cell>
          <cell r="AK186">
            <v>192469.27</v>
          </cell>
          <cell r="AL186">
            <v>144366.15</v>
          </cell>
          <cell r="AM186">
            <v>162544.3</v>
          </cell>
          <cell r="AN186">
            <v>166459.906666667</v>
          </cell>
          <cell r="AO186">
            <v>54759.16</v>
          </cell>
          <cell r="AP186">
            <v>53314.73</v>
          </cell>
          <cell r="AQ186">
            <v>52749.68</v>
          </cell>
          <cell r="AR186">
            <v>51832.23</v>
          </cell>
          <cell r="AS186">
            <v>54811.2</v>
          </cell>
          <cell r="AT186">
            <v>53493.4</v>
          </cell>
          <cell r="AU186">
            <v>80843.1</v>
          </cell>
          <cell r="AV186">
            <v>132151.64</v>
          </cell>
          <cell r="AW186">
            <v>9002.02</v>
          </cell>
          <cell r="AX186">
            <v>11861.73</v>
          </cell>
          <cell r="AY186">
            <v>13268.27</v>
          </cell>
          <cell r="AZ186">
            <v>7031.04</v>
          </cell>
          <cell r="BA186">
            <v>3647.76</v>
          </cell>
        </row>
        <row r="186">
          <cell r="BC186">
            <v>53772.984</v>
          </cell>
          <cell r="BD186">
            <v>56487.37</v>
          </cell>
          <cell r="BE186">
            <v>116314.56</v>
          </cell>
        </row>
        <row r="187">
          <cell r="A187">
            <v>23811</v>
          </cell>
          <cell r="B187" t="str">
            <v>NEG_WEST___LANCASTR</v>
          </cell>
          <cell r="C187" t="str">
            <v>WEST</v>
          </cell>
          <cell r="D187">
            <v>5822.8</v>
          </cell>
          <cell r="E187">
            <v>3123.58</v>
          </cell>
          <cell r="F187">
            <v>12481.56</v>
          </cell>
          <cell r="G187">
            <v>2420.22</v>
          </cell>
          <cell r="H187">
            <v>2150.92</v>
          </cell>
          <cell r="I187">
            <v>5199.816</v>
          </cell>
          <cell r="J187">
            <v>615.56</v>
          </cell>
          <cell r="K187">
            <v>-2186.13</v>
          </cell>
          <cell r="L187">
            <v>-4896.47</v>
          </cell>
          <cell r="M187">
            <v>-2155.68</v>
          </cell>
          <cell r="N187">
            <v>1648.82</v>
          </cell>
          <cell r="O187">
            <v>1129.99</v>
          </cell>
          <cell r="P187">
            <v>2961.79</v>
          </cell>
          <cell r="Q187">
            <v>2935.46</v>
          </cell>
          <cell r="R187">
            <v>976.71</v>
          </cell>
          <cell r="S187">
            <v>11583.324</v>
          </cell>
          <cell r="T187">
            <v>-322.3</v>
          </cell>
          <cell r="U187">
            <v>177.45</v>
          </cell>
          <cell r="V187">
            <v>322.57</v>
          </cell>
          <cell r="W187">
            <v>105.78</v>
          </cell>
          <cell r="X187">
            <v>213.46</v>
          </cell>
          <cell r="Y187">
            <v>596.352</v>
          </cell>
          <cell r="Z187">
            <v>24911.6</v>
          </cell>
          <cell r="AA187">
            <v>19815.69</v>
          </cell>
          <cell r="AB187">
            <v>24842.76</v>
          </cell>
          <cell r="AC187">
            <v>32901.69</v>
          </cell>
          <cell r="AD187">
            <v>25617.935</v>
          </cell>
          <cell r="AE187">
            <v>19380.38</v>
          </cell>
          <cell r="AF187">
            <v>6898.47</v>
          </cell>
          <cell r="AG187">
            <v>5987.38</v>
          </cell>
          <cell r="AH187">
            <v>5181.43</v>
          </cell>
          <cell r="AI187">
            <v>5197.06</v>
          </cell>
          <cell r="AJ187">
            <v>8528.944</v>
          </cell>
          <cell r="AK187">
            <v>45168.9</v>
          </cell>
          <cell r="AL187">
            <v>11121.62</v>
          </cell>
          <cell r="AM187">
            <v>25149.74</v>
          </cell>
          <cell r="AN187">
            <v>27146.7533333333</v>
          </cell>
          <cell r="AO187">
            <v>6147.95</v>
          </cell>
          <cell r="AP187">
            <v>6108.65</v>
          </cell>
          <cell r="AQ187">
            <v>5741.8</v>
          </cell>
          <cell r="AR187">
            <v>5902.79</v>
          </cell>
          <cell r="AS187">
            <v>6210.2</v>
          </cell>
          <cell r="AT187">
            <v>6022.278</v>
          </cell>
          <cell r="AU187">
            <v>7602.49</v>
          </cell>
          <cell r="AV187">
            <v>13970.33</v>
          </cell>
          <cell r="AW187">
            <v>1090.95</v>
          </cell>
          <cell r="AX187">
            <v>1165.35</v>
          </cell>
          <cell r="AY187">
            <v>1249.45</v>
          </cell>
          <cell r="AZ187">
            <v>429.56</v>
          </cell>
          <cell r="BA187">
            <v>-286.06</v>
          </cell>
        </row>
        <row r="187">
          <cell r="BC187">
            <v>4379.1</v>
          </cell>
          <cell r="BD187">
            <v>5297.17</v>
          </cell>
          <cell r="BE187">
            <v>13418.02</v>
          </cell>
        </row>
        <row r="188">
          <cell r="A188">
            <v>23856</v>
          </cell>
          <cell r="B188" t="str">
            <v>FIBERTEK___ENERGY</v>
          </cell>
          <cell r="C188" t="str">
            <v>CENTRL</v>
          </cell>
          <cell r="D188">
            <v>2650.13</v>
          </cell>
          <cell r="E188">
            <v>1942.69</v>
          </cell>
          <cell r="F188">
            <v>4487.61</v>
          </cell>
          <cell r="G188">
            <v>1486.37</v>
          </cell>
          <cell r="H188">
            <v>1292.03</v>
          </cell>
          <cell r="I188">
            <v>2371.766</v>
          </cell>
          <cell r="J188">
            <v>1509.05</v>
          </cell>
          <cell r="K188">
            <v>466.29</v>
          </cell>
          <cell r="L188">
            <v>-140.64</v>
          </cell>
          <cell r="M188">
            <v>611.566666666667</v>
          </cell>
          <cell r="N188">
            <v>636.9</v>
          </cell>
          <cell r="O188">
            <v>651.19</v>
          </cell>
          <cell r="P188">
            <v>1258.58</v>
          </cell>
          <cell r="Q188">
            <v>1689.68</v>
          </cell>
          <cell r="R188">
            <v>574.97</v>
          </cell>
          <cell r="S188">
            <v>5773.584</v>
          </cell>
          <cell r="T188">
            <v>13.62</v>
          </cell>
          <cell r="U188">
            <v>305.41</v>
          </cell>
          <cell r="V188">
            <v>309.48</v>
          </cell>
          <cell r="W188">
            <v>121.22</v>
          </cell>
          <cell r="X188">
            <v>160.64</v>
          </cell>
          <cell r="Y188">
            <v>1092.444</v>
          </cell>
          <cell r="Z188">
            <v>13391.49</v>
          </cell>
          <cell r="AA188">
            <v>10947.35</v>
          </cell>
          <cell r="AB188">
            <v>15050.05</v>
          </cell>
          <cell r="AC188">
            <v>20423.69</v>
          </cell>
          <cell r="AD188">
            <v>14953.145</v>
          </cell>
          <cell r="AE188">
            <v>9498.47</v>
          </cell>
          <cell r="AF188">
            <v>2624.13</v>
          </cell>
          <cell r="AG188">
            <v>2337.87</v>
          </cell>
          <cell r="AH188">
            <v>2004.47</v>
          </cell>
          <cell r="AI188">
            <v>3467.81</v>
          </cell>
          <cell r="AJ188">
            <v>3986.55</v>
          </cell>
          <cell r="AK188">
            <v>23053.03</v>
          </cell>
          <cell r="AL188">
            <v>8052.7</v>
          </cell>
          <cell r="AM188">
            <v>14144.54</v>
          </cell>
          <cell r="AN188">
            <v>15083.4233333333</v>
          </cell>
          <cell r="AO188">
            <v>4047.29</v>
          </cell>
          <cell r="AP188">
            <v>3763.98</v>
          </cell>
          <cell r="AQ188">
            <v>3620.02</v>
          </cell>
          <cell r="AR188">
            <v>3651.42</v>
          </cell>
          <cell r="AS188">
            <v>3565.77</v>
          </cell>
          <cell r="AT188">
            <v>3729.696</v>
          </cell>
          <cell r="AU188">
            <v>5145.85</v>
          </cell>
          <cell r="AV188">
            <v>9764.48</v>
          </cell>
          <cell r="AW188">
            <v>714.57</v>
          </cell>
          <cell r="AX188">
            <v>698.07</v>
          </cell>
          <cell r="AY188">
            <v>767.38</v>
          </cell>
          <cell r="AZ188">
            <v>243.7</v>
          </cell>
          <cell r="BA188">
            <v>-30.99</v>
          </cell>
        </row>
        <row r="188">
          <cell r="BC188">
            <v>2871.276</v>
          </cell>
          <cell r="BD188">
            <v>2085.46</v>
          </cell>
          <cell r="BE188">
            <v>4095.11</v>
          </cell>
        </row>
        <row r="189">
          <cell r="A189">
            <v>23857</v>
          </cell>
          <cell r="B189" t="str">
            <v>CARTHAGE___PAPER</v>
          </cell>
          <cell r="C189" t="str">
            <v>MHK_VL</v>
          </cell>
          <cell r="D189">
            <v>1116.65</v>
          </cell>
          <cell r="E189">
            <v>581.43</v>
          </cell>
          <cell r="F189">
            <v>1805.11</v>
          </cell>
          <cell r="G189">
            <v>428.73</v>
          </cell>
          <cell r="H189">
            <v>376.59</v>
          </cell>
          <cell r="I189">
            <v>861.702</v>
          </cell>
          <cell r="J189">
            <v>406.03</v>
          </cell>
          <cell r="K189">
            <v>-34.22</v>
          </cell>
          <cell r="L189">
            <v>-235.49</v>
          </cell>
          <cell r="M189">
            <v>45.44</v>
          </cell>
          <cell r="N189">
            <v>215.52</v>
          </cell>
          <cell r="O189">
            <v>201.15</v>
          </cell>
          <cell r="P189">
            <v>526.85</v>
          </cell>
          <cell r="Q189">
            <v>525.92</v>
          </cell>
          <cell r="R189">
            <v>195.11</v>
          </cell>
          <cell r="S189">
            <v>1997.46</v>
          </cell>
          <cell r="T189">
            <v>-29.52</v>
          </cell>
          <cell r="U189">
            <v>80.42</v>
          </cell>
          <cell r="V189">
            <v>74.48</v>
          </cell>
          <cell r="W189">
            <v>25.11</v>
          </cell>
          <cell r="X189">
            <v>45.96</v>
          </cell>
          <cell r="Y189">
            <v>235.74</v>
          </cell>
          <cell r="Z189">
            <v>3867.95</v>
          </cell>
          <cell r="AA189">
            <v>3311.46</v>
          </cell>
          <cell r="AB189">
            <v>4465</v>
          </cell>
          <cell r="AC189">
            <v>6484.76</v>
          </cell>
          <cell r="AD189">
            <v>4532.2925</v>
          </cell>
          <cell r="AE189">
            <v>3756.86</v>
          </cell>
          <cell r="AF189">
            <v>1228.68</v>
          </cell>
          <cell r="AG189">
            <v>930.87</v>
          </cell>
          <cell r="AH189">
            <v>762.97</v>
          </cell>
          <cell r="AI189">
            <v>1176.92</v>
          </cell>
          <cell r="AJ189">
            <v>1571.26</v>
          </cell>
          <cell r="AK189">
            <v>8417.04</v>
          </cell>
          <cell r="AL189">
            <v>2643.36</v>
          </cell>
          <cell r="AM189">
            <v>4746.28</v>
          </cell>
          <cell r="AN189">
            <v>5268.89333333333</v>
          </cell>
          <cell r="AO189">
            <v>1607.15</v>
          </cell>
          <cell r="AP189">
            <v>1542.94</v>
          </cell>
          <cell r="AQ189">
            <v>1338.4</v>
          </cell>
          <cell r="AR189">
            <v>1217.59</v>
          </cell>
          <cell r="AS189">
            <v>1479.92</v>
          </cell>
          <cell r="AT189">
            <v>1437.2</v>
          </cell>
          <cell r="AU189">
            <v>1887.78</v>
          </cell>
          <cell r="AV189">
            <v>3017.97</v>
          </cell>
          <cell r="AW189">
            <v>314.97</v>
          </cell>
          <cell r="AX189">
            <v>217</v>
          </cell>
          <cell r="AY189">
            <v>207.12</v>
          </cell>
          <cell r="AZ189">
            <v>62.12</v>
          </cell>
          <cell r="BA189">
            <v>-12.89</v>
          </cell>
        </row>
        <row r="189">
          <cell r="BC189">
            <v>945.984</v>
          </cell>
          <cell r="BD189">
            <v>442.35</v>
          </cell>
          <cell r="BE189">
            <v>176.88</v>
          </cell>
        </row>
        <row r="190">
          <cell r="A190">
            <v>23858</v>
          </cell>
          <cell r="B190" t="str">
            <v>NSINS_S._GLNS_FALLS</v>
          </cell>
          <cell r="C190" t="str">
            <v>CAPITL</v>
          </cell>
          <cell r="D190">
            <v>19429.91</v>
          </cell>
          <cell r="E190">
            <v>29368.3</v>
          </cell>
          <cell r="F190">
            <v>36113.44</v>
          </cell>
          <cell r="G190">
            <v>22101.79</v>
          </cell>
          <cell r="H190">
            <v>19340.24</v>
          </cell>
          <cell r="I190">
            <v>25270.736</v>
          </cell>
          <cell r="J190">
            <v>37870.79</v>
          </cell>
          <cell r="K190">
            <v>27404.11</v>
          </cell>
          <cell r="L190">
            <v>28120.96</v>
          </cell>
          <cell r="M190">
            <v>31131.9533333333</v>
          </cell>
          <cell r="N190">
            <v>5685.09</v>
          </cell>
          <cell r="O190">
            <v>9820.09</v>
          </cell>
          <cell r="P190">
            <v>9336.52</v>
          </cell>
          <cell r="Q190">
            <v>24849.63</v>
          </cell>
          <cell r="R190">
            <v>8867.48</v>
          </cell>
          <cell r="S190">
            <v>70270.572</v>
          </cell>
          <cell r="T190">
            <v>4519.16</v>
          </cell>
          <cell r="U190">
            <v>7448.4</v>
          </cell>
          <cell r="V190">
            <v>6054.69</v>
          </cell>
          <cell r="W190">
            <v>2917.29</v>
          </cell>
          <cell r="X190">
            <v>2867.78</v>
          </cell>
          <cell r="Y190">
            <v>28568.784</v>
          </cell>
          <cell r="Z190">
            <v>188768.33</v>
          </cell>
          <cell r="AA190">
            <v>163189.3</v>
          </cell>
          <cell r="AB190">
            <v>220391.35</v>
          </cell>
          <cell r="AC190">
            <v>261917.91</v>
          </cell>
          <cell r="AD190">
            <v>208566.7225</v>
          </cell>
          <cell r="AE190">
            <v>43819.29</v>
          </cell>
          <cell r="AF190">
            <v>23816.9</v>
          </cell>
          <cell r="AG190">
            <v>21376.56</v>
          </cell>
          <cell r="AH190">
            <v>19077.24</v>
          </cell>
          <cell r="AI190">
            <v>51714.62</v>
          </cell>
          <cell r="AJ190">
            <v>31960.922</v>
          </cell>
          <cell r="AK190">
            <v>200862.01</v>
          </cell>
          <cell r="AL190">
            <v>150235.62</v>
          </cell>
          <cell r="AM190">
            <v>165789.53</v>
          </cell>
          <cell r="AN190">
            <v>172295.72</v>
          </cell>
          <cell r="AO190">
            <v>49083.31</v>
          </cell>
          <cell r="AP190">
            <v>46250.08</v>
          </cell>
          <cell r="AQ190">
            <v>46509.46</v>
          </cell>
          <cell r="AR190">
            <v>46811.53</v>
          </cell>
          <cell r="AS190">
            <v>43083.51</v>
          </cell>
          <cell r="AT190">
            <v>46347.578</v>
          </cell>
          <cell r="AU190">
            <v>65476.27</v>
          </cell>
          <cell r="AV190">
            <v>121358.74</v>
          </cell>
          <cell r="AW190">
            <v>9910.28</v>
          </cell>
          <cell r="AX190">
            <v>12235.17</v>
          </cell>
          <cell r="AY190">
            <v>10974.95</v>
          </cell>
          <cell r="AZ190">
            <v>4042.73</v>
          </cell>
          <cell r="BA190">
            <v>1665.71</v>
          </cell>
        </row>
        <row r="190">
          <cell r="BC190">
            <v>46594.608</v>
          </cell>
          <cell r="BD190">
            <v>32833.33</v>
          </cell>
          <cell r="BE190">
            <v>65402.59</v>
          </cell>
        </row>
        <row r="191">
          <cell r="A191">
            <v>23895</v>
          </cell>
          <cell r="B191" t="str">
            <v>CH_RES_NIAGARA</v>
          </cell>
          <cell r="C191" t="str">
            <v>WEST</v>
          </cell>
          <cell r="D191">
            <v>3001.06</v>
          </cell>
          <cell r="E191">
            <v>2528.98</v>
          </cell>
          <cell r="F191">
            <v>7843.81</v>
          </cell>
          <cell r="G191">
            <v>1811.64</v>
          </cell>
          <cell r="H191">
            <v>1608.86</v>
          </cell>
          <cell r="I191">
            <v>3358.87</v>
          </cell>
          <cell r="J191">
            <v>790.29</v>
          </cell>
          <cell r="K191">
            <v>-1270.12</v>
          </cell>
          <cell r="L191">
            <v>-3190.8</v>
          </cell>
          <cell r="M191">
            <v>-1223.54333333333</v>
          </cell>
          <cell r="N191">
            <v>1145.43</v>
          </cell>
          <cell r="O191">
            <v>837.87</v>
          </cell>
          <cell r="P191">
            <v>2131.58</v>
          </cell>
          <cell r="Q191">
            <v>2232.05</v>
          </cell>
          <cell r="R191">
            <v>739.24</v>
          </cell>
          <cell r="S191">
            <v>8503.404</v>
          </cell>
          <cell r="T191">
            <v>-270.44</v>
          </cell>
          <cell r="U191">
            <v>-26.21</v>
          </cell>
          <cell r="V191">
            <v>276.04</v>
          </cell>
          <cell r="W191">
            <v>40.18</v>
          </cell>
          <cell r="X191">
            <v>149.79</v>
          </cell>
          <cell r="Y191">
            <v>203.232</v>
          </cell>
          <cell r="Z191">
            <v>17482.49</v>
          </cell>
          <cell r="AA191">
            <v>14144.56</v>
          </cell>
          <cell r="AB191">
            <v>18668.99</v>
          </cell>
          <cell r="AC191">
            <v>25290.82</v>
          </cell>
          <cell r="AD191">
            <v>18896.715</v>
          </cell>
          <cell r="AE191">
            <v>9173.48</v>
          </cell>
          <cell r="AF191">
            <v>4618.14</v>
          </cell>
          <cell r="AG191">
            <v>4135.8</v>
          </cell>
          <cell r="AH191">
            <v>3777.52</v>
          </cell>
          <cell r="AI191">
            <v>4027.17</v>
          </cell>
          <cell r="AJ191">
            <v>5146.422</v>
          </cell>
          <cell r="AK191">
            <v>26494.22</v>
          </cell>
          <cell r="AL191">
            <v>8600.53</v>
          </cell>
          <cell r="AM191">
            <v>17408.23</v>
          </cell>
          <cell r="AN191">
            <v>17500.9933333333</v>
          </cell>
          <cell r="AO191">
            <v>4378.11</v>
          </cell>
          <cell r="AP191">
            <v>3886.89</v>
          </cell>
          <cell r="AQ191">
            <v>3822.24</v>
          </cell>
          <cell r="AR191">
            <v>3947.41</v>
          </cell>
          <cell r="AS191">
            <v>3456.24</v>
          </cell>
          <cell r="AT191">
            <v>3898.178</v>
          </cell>
          <cell r="AU191">
            <v>5272.06</v>
          </cell>
          <cell r="AV191">
            <v>10186.06</v>
          </cell>
          <cell r="AW191">
            <v>820.13</v>
          </cell>
          <cell r="AX191">
            <v>883.44</v>
          </cell>
          <cell r="AY191">
            <v>863.52</v>
          </cell>
          <cell r="AZ191">
            <v>318.66</v>
          </cell>
          <cell r="BA191">
            <v>-262.69</v>
          </cell>
        </row>
        <row r="191">
          <cell r="BC191">
            <v>3147.672</v>
          </cell>
          <cell r="BD191">
            <v>2515.47</v>
          </cell>
          <cell r="BE191">
            <v>4259.61</v>
          </cell>
        </row>
        <row r="192">
          <cell r="A192">
            <v>23900</v>
          </cell>
          <cell r="B192" t="str">
            <v>FORT_ORANGE____</v>
          </cell>
          <cell r="C192" t="str">
            <v>CAPITL</v>
          </cell>
          <cell r="D192">
            <v>18982.09</v>
          </cell>
          <cell r="E192">
            <v>28095.61</v>
          </cell>
          <cell r="F192">
            <v>34084.89</v>
          </cell>
          <cell r="G192">
            <v>20965.18</v>
          </cell>
          <cell r="H192">
            <v>18309.03</v>
          </cell>
          <cell r="I192">
            <v>24087.36</v>
          </cell>
          <cell r="J192">
            <v>35950.39</v>
          </cell>
          <cell r="K192">
            <v>26030.59</v>
          </cell>
          <cell r="L192">
            <v>26927.79</v>
          </cell>
          <cell r="M192">
            <v>29636.2566666667</v>
          </cell>
          <cell r="N192">
            <v>5326.34</v>
          </cell>
          <cell r="O192">
            <v>9278.25</v>
          </cell>
          <cell r="P192">
            <v>8765.86</v>
          </cell>
          <cell r="Q192">
            <v>23443.87</v>
          </cell>
          <cell r="R192">
            <v>8434.39</v>
          </cell>
          <cell r="S192">
            <v>66298.452</v>
          </cell>
          <cell r="T192">
            <v>4329.64</v>
          </cell>
          <cell r="U192">
            <v>7133.49</v>
          </cell>
          <cell r="V192">
            <v>5859.35</v>
          </cell>
          <cell r="W192">
            <v>2771.07</v>
          </cell>
          <cell r="X192">
            <v>2747.28</v>
          </cell>
          <cell r="Y192">
            <v>27408.996</v>
          </cell>
          <cell r="Z192">
            <v>173692.21</v>
          </cell>
          <cell r="AA192">
            <v>150298.25</v>
          </cell>
          <cell r="AB192">
            <v>204645.68</v>
          </cell>
          <cell r="AC192">
            <v>241109.47</v>
          </cell>
          <cell r="AD192">
            <v>192436.4025</v>
          </cell>
          <cell r="AE192">
            <v>41438.2</v>
          </cell>
          <cell r="AF192">
            <v>23008.18</v>
          </cell>
          <cell r="AG192">
            <v>21542.06</v>
          </cell>
          <cell r="AH192">
            <v>18329.99</v>
          </cell>
          <cell r="AI192">
            <v>48381.9</v>
          </cell>
          <cell r="AJ192">
            <v>30540.066</v>
          </cell>
          <cell r="AK192">
            <v>187488.53</v>
          </cell>
          <cell r="AL192">
            <v>145424.22</v>
          </cell>
          <cell r="AM192">
            <v>156466.86</v>
          </cell>
          <cell r="AN192">
            <v>163126.536666667</v>
          </cell>
          <cell r="AO192">
            <v>47435.78</v>
          </cell>
          <cell r="AP192">
            <v>44646.31</v>
          </cell>
          <cell r="AQ192">
            <v>44478.89</v>
          </cell>
          <cell r="AR192">
            <v>45020.3</v>
          </cell>
          <cell r="AS192">
            <v>40937.65</v>
          </cell>
          <cell r="AT192">
            <v>44503.786</v>
          </cell>
          <cell r="AU192">
            <v>62437.52</v>
          </cell>
          <cell r="AV192">
            <v>115157.95</v>
          </cell>
          <cell r="AW192">
            <v>9356.72</v>
          </cell>
          <cell r="AX192">
            <v>11589.37</v>
          </cell>
          <cell r="AY192">
            <v>10264.53</v>
          </cell>
          <cell r="AZ192">
            <v>3880.96</v>
          </cell>
          <cell r="BA192">
            <v>1625.81</v>
          </cell>
        </row>
        <row r="192">
          <cell r="BC192">
            <v>44060.868</v>
          </cell>
          <cell r="BD192">
            <v>31233.92</v>
          </cell>
          <cell r="BE192">
            <v>62944.71</v>
          </cell>
        </row>
        <row r="193">
          <cell r="A193">
            <v>23901</v>
          </cell>
          <cell r="B193" t="str">
            <v>NORTHERN_CONS_POWER</v>
          </cell>
          <cell r="C193" t="str">
            <v>WEST</v>
          </cell>
          <cell r="D193">
            <v>9223</v>
          </cell>
          <cell r="E193">
            <v>3489.81</v>
          </cell>
          <cell r="F193">
            <v>17071.92</v>
          </cell>
          <cell r="G193">
            <v>2885.08</v>
          </cell>
          <cell r="H193">
            <v>2569.56</v>
          </cell>
          <cell r="I193">
            <v>7047.874</v>
          </cell>
          <cell r="J193">
            <v>27.68</v>
          </cell>
          <cell r="K193">
            <v>-3367.74</v>
          </cell>
          <cell r="L193">
            <v>-6902.2</v>
          </cell>
          <cell r="M193">
            <v>-3414.08666666667</v>
          </cell>
          <cell r="N193">
            <v>2133.69</v>
          </cell>
          <cell r="O193">
            <v>1349.7</v>
          </cell>
          <cell r="P193">
            <v>3754.85</v>
          </cell>
          <cell r="Q193">
            <v>3456.62</v>
          </cell>
          <cell r="R193">
            <v>1158.02</v>
          </cell>
          <cell r="S193">
            <v>14223.456</v>
          </cell>
          <cell r="T193">
            <v>-1102.7</v>
          </cell>
          <cell r="U193">
            <v>-129.92</v>
          </cell>
          <cell r="V193">
            <v>273.44</v>
          </cell>
          <cell r="W193">
            <v>100.74</v>
          </cell>
          <cell r="X193">
            <v>211.3</v>
          </cell>
          <cell r="Y193">
            <v>-776.568</v>
          </cell>
          <cell r="Z193">
            <v>28945.98</v>
          </cell>
          <cell r="AA193">
            <v>23252.96</v>
          </cell>
          <cell r="AB193">
            <v>29492.54</v>
          </cell>
          <cell r="AC193">
            <v>38378.99</v>
          </cell>
          <cell r="AD193">
            <v>30017.6175</v>
          </cell>
          <cell r="AE193">
            <v>29554.02</v>
          </cell>
          <cell r="AF193">
            <v>9080.77</v>
          </cell>
          <cell r="AG193">
            <v>7799.08</v>
          </cell>
          <cell r="AH193">
            <v>6509.03</v>
          </cell>
          <cell r="AI193">
            <v>6105.99</v>
          </cell>
          <cell r="AJ193">
            <v>11809.778</v>
          </cell>
          <cell r="AK193">
            <v>61904.61</v>
          </cell>
          <cell r="AL193">
            <v>11588.4</v>
          </cell>
          <cell r="AM193">
            <v>28797.86</v>
          </cell>
          <cell r="AN193">
            <v>34096.9566666667</v>
          </cell>
          <cell r="AO193">
            <v>7334.08</v>
          </cell>
          <cell r="AP193">
            <v>8942.64</v>
          </cell>
          <cell r="AQ193">
            <v>7061.5</v>
          </cell>
          <cell r="AR193">
            <v>7064.4</v>
          </cell>
          <cell r="AS193">
            <v>7292.22</v>
          </cell>
          <cell r="AT193">
            <v>7538.968</v>
          </cell>
          <cell r="AU193">
            <v>9050.55</v>
          </cell>
          <cell r="AV193">
            <v>17575.46</v>
          </cell>
          <cell r="AW193">
            <v>1281.44</v>
          </cell>
          <cell r="AX193">
            <v>1354.72</v>
          </cell>
          <cell r="AY193">
            <v>1703.64</v>
          </cell>
          <cell r="AZ193">
            <v>511.79</v>
          </cell>
          <cell r="BA193">
            <v>-429.89</v>
          </cell>
        </row>
        <row r="193">
          <cell r="BC193">
            <v>5306.04</v>
          </cell>
          <cell r="BD193">
            <v>6168.71</v>
          </cell>
          <cell r="BE193">
            <v>15506.91</v>
          </cell>
        </row>
        <row r="194">
          <cell r="A194">
            <v>23902</v>
          </cell>
          <cell r="B194" t="str">
            <v>SITHE___MASSENA</v>
          </cell>
          <cell r="C194" t="str">
            <v>NORTH</v>
          </cell>
          <cell r="D194">
            <v>686.63</v>
          </cell>
          <cell r="E194">
            <v>-65.17</v>
          </cell>
          <cell r="F194">
            <v>1645.64</v>
          </cell>
          <cell r="G194">
            <v>-46.97</v>
          </cell>
          <cell r="H194">
            <v>-42.03</v>
          </cell>
          <cell r="I194">
            <v>435.62</v>
          </cell>
          <cell r="J194">
            <v>-524.49</v>
          </cell>
          <cell r="K194">
            <v>-613.48</v>
          </cell>
          <cell r="L194">
            <v>-460.23</v>
          </cell>
          <cell r="M194">
            <v>-532.733333333333</v>
          </cell>
          <cell r="N194">
            <v>8.56</v>
          </cell>
          <cell r="O194">
            <v>-14.83</v>
          </cell>
          <cell r="P194">
            <v>198.19</v>
          </cell>
          <cell r="Q194">
            <v>5.38</v>
          </cell>
          <cell r="R194">
            <v>3.12</v>
          </cell>
          <cell r="S194">
            <v>240.504</v>
          </cell>
          <cell r="T194">
            <v>-70.06</v>
          </cell>
          <cell r="U194">
            <v>-104.28</v>
          </cell>
          <cell r="V194">
            <v>-84</v>
          </cell>
          <cell r="W194">
            <v>-40.36</v>
          </cell>
          <cell r="X194">
            <v>-20.62</v>
          </cell>
          <cell r="Y194">
            <v>-383.184</v>
          </cell>
          <cell r="Z194">
            <v>-1726.67</v>
          </cell>
          <cell r="AA194">
            <v>-1817.79</v>
          </cell>
          <cell r="AB194">
            <v>-2332.37</v>
          </cell>
          <cell r="AC194">
            <v>-2357.97</v>
          </cell>
          <cell r="AD194">
            <v>-2058.7</v>
          </cell>
          <cell r="AE194">
            <v>2116.04</v>
          </cell>
          <cell r="AF194">
            <v>1198.38</v>
          </cell>
          <cell r="AG194">
            <v>228.22</v>
          </cell>
          <cell r="AH194">
            <v>90.52</v>
          </cell>
          <cell r="AI194">
            <v>30.91</v>
          </cell>
          <cell r="AJ194">
            <v>732.814</v>
          </cell>
          <cell r="AK194">
            <v>-1980.52</v>
          </cell>
          <cell r="AL194">
            <v>-1801.82</v>
          </cell>
          <cell r="AM194">
            <v>-1300.34</v>
          </cell>
          <cell r="AN194">
            <v>-1694.22666666667</v>
          </cell>
          <cell r="AO194">
            <v>-399.19</v>
          </cell>
          <cell r="AP194">
            <v>-588.63</v>
          </cell>
          <cell r="AQ194">
            <v>-819.38</v>
          </cell>
          <cell r="AR194">
            <v>-1003.34</v>
          </cell>
          <cell r="AS194">
            <v>-728.25</v>
          </cell>
          <cell r="AT194">
            <v>-707.758</v>
          </cell>
          <cell r="AU194">
            <v>-2625.63</v>
          </cell>
          <cell r="AV194">
            <v>-4224.25</v>
          </cell>
          <cell r="AW194">
            <v>-411.54</v>
          </cell>
          <cell r="AX194">
            <v>-435.66</v>
          </cell>
          <cell r="AY194">
            <v>-236.7</v>
          </cell>
          <cell r="AZ194">
            <v>-223.2</v>
          </cell>
          <cell r="BA194">
            <v>-184.13</v>
          </cell>
        </row>
        <row r="194">
          <cell r="BC194">
            <v>-1789.476</v>
          </cell>
          <cell r="BD194">
            <v>-864.28</v>
          </cell>
          <cell r="BE194">
            <v>-4380</v>
          </cell>
        </row>
        <row r="195">
          <cell r="A195">
            <v>23903</v>
          </cell>
          <cell r="B195" t="str">
            <v>AMERICAN___BRASS</v>
          </cell>
          <cell r="C195" t="str">
            <v>WEST</v>
          </cell>
          <cell r="D195">
            <v>3187.05</v>
          </cell>
          <cell r="E195">
            <v>2583.13</v>
          </cell>
          <cell r="F195">
            <v>8332.08</v>
          </cell>
          <cell r="G195">
            <v>1875.63</v>
          </cell>
          <cell r="H195">
            <v>1666.21</v>
          </cell>
          <cell r="I195">
            <v>3528.82</v>
          </cell>
          <cell r="J195">
            <v>843.14</v>
          </cell>
          <cell r="K195">
            <v>-1385.74</v>
          </cell>
          <cell r="L195">
            <v>-3439.04</v>
          </cell>
          <cell r="M195">
            <v>-1327.21333333333</v>
          </cell>
          <cell r="N195">
            <v>1194.34</v>
          </cell>
          <cell r="O195">
            <v>870.68</v>
          </cell>
          <cell r="P195">
            <v>2213.41</v>
          </cell>
          <cell r="Q195">
            <v>2312.51</v>
          </cell>
          <cell r="R195">
            <v>765.64</v>
          </cell>
          <cell r="S195">
            <v>8827.896</v>
          </cell>
          <cell r="T195">
            <v>-101.93</v>
          </cell>
          <cell r="U195">
            <v>198.78</v>
          </cell>
          <cell r="V195">
            <v>313.13</v>
          </cell>
          <cell r="W195">
            <v>104.54</v>
          </cell>
          <cell r="X195">
            <v>186.56</v>
          </cell>
          <cell r="Y195">
            <v>841.296</v>
          </cell>
          <cell r="Z195">
            <v>19435.53</v>
          </cell>
          <cell r="AA195">
            <v>15315.06</v>
          </cell>
          <cell r="AB195">
            <v>19354.94</v>
          </cell>
          <cell r="AC195">
            <v>26242.93</v>
          </cell>
          <cell r="AD195">
            <v>20087.115</v>
          </cell>
          <cell r="AE195">
            <v>10355.58</v>
          </cell>
          <cell r="AF195">
            <v>4916.85</v>
          </cell>
          <cell r="AG195">
            <v>4321.45</v>
          </cell>
          <cell r="AH195">
            <v>3932.41</v>
          </cell>
          <cell r="AI195">
            <v>4162.42</v>
          </cell>
          <cell r="AJ195">
            <v>5537.742</v>
          </cell>
          <cell r="AK195">
            <v>28744.45</v>
          </cell>
          <cell r="AL195">
            <v>9423.68</v>
          </cell>
          <cell r="AM195">
            <v>19780.29</v>
          </cell>
          <cell r="AN195">
            <v>19316.14</v>
          </cell>
          <cell r="AO195">
            <v>4765.71</v>
          </cell>
          <cell r="AP195">
            <v>4583.48</v>
          </cell>
          <cell r="AQ195">
            <v>4349.85</v>
          </cell>
          <cell r="AR195">
            <v>4459.9</v>
          </cell>
          <cell r="AS195">
            <v>4499.82</v>
          </cell>
          <cell r="AT195">
            <v>4531.752</v>
          </cell>
          <cell r="AU195">
            <v>5775.17</v>
          </cell>
          <cell r="AV195">
            <v>10668.44</v>
          </cell>
          <cell r="AW195">
            <v>858.35</v>
          </cell>
          <cell r="AX195">
            <v>924.93</v>
          </cell>
          <cell r="AY195">
            <v>927.42</v>
          </cell>
          <cell r="AZ195">
            <v>333.54</v>
          </cell>
          <cell r="BA195">
            <v>-202.35</v>
          </cell>
        </row>
        <row r="195">
          <cell r="BC195">
            <v>3410.268</v>
          </cell>
          <cell r="BD195">
            <v>3811.69</v>
          </cell>
          <cell r="BE195">
            <v>8891.18</v>
          </cell>
        </row>
        <row r="196">
          <cell r="A196">
            <v>23913</v>
          </cell>
          <cell r="B196" t="str">
            <v>NEG NORTH__LWR_SARANAC</v>
          </cell>
          <cell r="C196" t="str">
            <v>NORTH</v>
          </cell>
        </row>
        <row r="196">
          <cell r="T196">
            <v>-205.41</v>
          </cell>
          <cell r="U196">
            <v>-301.42</v>
          </cell>
          <cell r="V196">
            <v>-239.93</v>
          </cell>
          <cell r="W196">
            <v>-119.97</v>
          </cell>
          <cell r="X196">
            <v>-97.08</v>
          </cell>
          <cell r="Y196">
            <v>-1156.572</v>
          </cell>
        </row>
        <row r="196">
          <cell r="AO196">
            <v>-1643.53</v>
          </cell>
          <cell r="AP196">
            <v>-1759.84</v>
          </cell>
          <cell r="AQ196">
            <v>-1972.05</v>
          </cell>
          <cell r="AR196">
            <v>-2119.29</v>
          </cell>
          <cell r="AS196">
            <v>-1875.18</v>
          </cell>
          <cell r="AT196">
            <v>-1873.978</v>
          </cell>
          <cell r="AU196">
            <v>-4071.92</v>
          </cell>
          <cell r="AV196">
            <v>-7201.65</v>
          </cell>
          <cell r="AW196">
            <v>-630.73</v>
          </cell>
          <cell r="AX196">
            <v>-695.41</v>
          </cell>
          <cell r="AY196">
            <v>-469.56</v>
          </cell>
          <cell r="AZ196">
            <v>-277.52</v>
          </cell>
          <cell r="BA196">
            <v>-343.85</v>
          </cell>
        </row>
        <row r="196">
          <cell r="BC196">
            <v>-2900.484</v>
          </cell>
          <cell r="BD196">
            <v>-1381.65</v>
          </cell>
          <cell r="BE196">
            <v>-5243.82</v>
          </cell>
        </row>
        <row r="197">
          <cell r="A197">
            <v>23914</v>
          </cell>
          <cell r="B197" t="str">
            <v>RUSSEL__STATION</v>
          </cell>
          <cell r="C197" t="str">
            <v>GENESE</v>
          </cell>
        </row>
        <row r="197">
          <cell r="T197">
            <v>-153.22</v>
          </cell>
          <cell r="U197">
            <v>76.18</v>
          </cell>
          <cell r="V197">
            <v>271.35</v>
          </cell>
          <cell r="W197">
            <v>63.94</v>
          </cell>
          <cell r="X197">
            <v>144.08</v>
          </cell>
          <cell r="Y197">
            <v>482.796</v>
          </cell>
        </row>
        <row r="197">
          <cell r="AO197">
            <v>3783.19</v>
          </cell>
          <cell r="AP197">
            <v>3525.97</v>
          </cell>
          <cell r="AQ197">
            <v>3354.78</v>
          </cell>
          <cell r="AR197">
            <v>3388.77</v>
          </cell>
          <cell r="AS197">
            <v>2966.91</v>
          </cell>
          <cell r="AT197">
            <v>3403.924</v>
          </cell>
          <cell r="AU197">
            <v>4492.36</v>
          </cell>
          <cell r="AV197">
            <v>8812.04</v>
          </cell>
          <cell r="AW197">
            <v>705.06</v>
          </cell>
          <cell r="AX197">
            <v>751.37</v>
          </cell>
          <cell r="AY197">
            <v>763.04</v>
          </cell>
          <cell r="AZ197">
            <v>272.46</v>
          </cell>
          <cell r="BA197">
            <v>-150.03</v>
          </cell>
        </row>
        <row r="197">
          <cell r="BC197">
            <v>2810.28</v>
          </cell>
          <cell r="BD197">
            <v>2114.52</v>
          </cell>
          <cell r="BE197">
            <v>3689.89</v>
          </cell>
        </row>
        <row r="198">
          <cell r="A198">
            <v>23915</v>
          </cell>
          <cell r="B198" t="str">
            <v>NEG NORTH__ALICE_FALLS</v>
          </cell>
          <cell r="C198" t="str">
            <v>NORTH</v>
          </cell>
        </row>
        <row r="198">
          <cell r="T198">
            <v>-205.34</v>
          </cell>
          <cell r="U198">
            <v>-301.13</v>
          </cell>
          <cell r="V198">
            <v>-239.63</v>
          </cell>
          <cell r="W198">
            <v>-119.85</v>
          </cell>
          <cell r="X198">
            <v>-96.94</v>
          </cell>
          <cell r="Y198">
            <v>-1155.468</v>
          </cell>
        </row>
        <row r="198">
          <cell r="AO198">
            <v>-1640.48</v>
          </cell>
          <cell r="AP198">
            <v>-1757.13</v>
          </cell>
          <cell r="AQ198">
            <v>-1969.52</v>
          </cell>
          <cell r="AR198">
            <v>-2116.54</v>
          </cell>
          <cell r="AS198">
            <v>-1872.93</v>
          </cell>
          <cell r="AT198">
            <v>-1871.32</v>
          </cell>
          <cell r="AU198">
            <v>-4068.66</v>
          </cell>
          <cell r="AV198">
            <v>-7194.26</v>
          </cell>
          <cell r="AW198">
            <v>-630.18</v>
          </cell>
          <cell r="AX198">
            <v>-694.76</v>
          </cell>
          <cell r="AY198">
            <v>-468.98</v>
          </cell>
          <cell r="AZ198">
            <v>-277.39</v>
          </cell>
          <cell r="BA198">
            <v>-344.07</v>
          </cell>
        </row>
        <row r="198">
          <cell r="BC198">
            <v>-2898.456</v>
          </cell>
          <cell r="BD198">
            <v>-1380.41</v>
          </cell>
          <cell r="BE198">
            <v>-5241.84</v>
          </cell>
        </row>
        <row r="199">
          <cell r="A199">
            <v>23982</v>
          </cell>
          <cell r="B199" t="str">
            <v>INDECK___OLEAN</v>
          </cell>
          <cell r="C199" t="str">
            <v>WEST</v>
          </cell>
          <cell r="D199">
            <v>5897.43</v>
          </cell>
          <cell r="E199">
            <v>3130.03</v>
          </cell>
          <cell r="F199">
            <v>12669.88</v>
          </cell>
          <cell r="G199">
            <v>2427.05</v>
          </cell>
          <cell r="H199">
            <v>2158.36</v>
          </cell>
          <cell r="I199">
            <v>5256.55</v>
          </cell>
          <cell r="J199">
            <v>533.15</v>
          </cell>
          <cell r="K199">
            <v>-2481.23</v>
          </cell>
          <cell r="L199">
            <v>-5575.61</v>
          </cell>
          <cell r="M199">
            <v>-2507.89666666667</v>
          </cell>
          <cell r="N199">
            <v>1677.12</v>
          </cell>
          <cell r="O199">
            <v>1145.32</v>
          </cell>
          <cell r="P199">
            <v>3007.68</v>
          </cell>
          <cell r="Q199">
            <v>2964.79</v>
          </cell>
          <cell r="R199">
            <v>982.86</v>
          </cell>
          <cell r="S199">
            <v>11733.324</v>
          </cell>
          <cell r="T199">
            <v>1597.48</v>
          </cell>
          <cell r="U199">
            <v>657.51</v>
          </cell>
          <cell r="V199">
            <v>414.33</v>
          </cell>
          <cell r="W199">
            <v>220.74</v>
          </cell>
          <cell r="X199">
            <v>237.41</v>
          </cell>
          <cell r="Y199">
            <v>3752.964</v>
          </cell>
          <cell r="Z199">
            <v>25847.09</v>
          </cell>
          <cell r="AA199">
            <v>20208.41</v>
          </cell>
          <cell r="AB199">
            <v>25048.03</v>
          </cell>
          <cell r="AC199">
            <v>33464.94</v>
          </cell>
          <cell r="AD199">
            <v>26142.1175</v>
          </cell>
          <cell r="AE199">
            <v>19999.64</v>
          </cell>
          <cell r="AF199">
            <v>7222.31</v>
          </cell>
          <cell r="AG199">
            <v>6079.34</v>
          </cell>
          <cell r="AH199">
            <v>5300.71</v>
          </cell>
          <cell r="AI199">
            <v>5244.58</v>
          </cell>
          <cell r="AJ199">
            <v>8769.316</v>
          </cell>
          <cell r="AK199">
            <v>46870.99</v>
          </cell>
          <cell r="AL199">
            <v>12310.44</v>
          </cell>
          <cell r="AM199">
            <v>26594.38</v>
          </cell>
          <cell r="AN199">
            <v>28591.9366666667</v>
          </cell>
          <cell r="AO199">
            <v>8636.71</v>
          </cell>
          <cell r="AP199">
            <v>4323.65</v>
          </cell>
          <cell r="AQ199">
            <v>6087.1</v>
          </cell>
          <cell r="AR199">
            <v>6424.19</v>
          </cell>
          <cell r="AS199">
            <v>7023.23</v>
          </cell>
          <cell r="AT199">
            <v>6498.976</v>
          </cell>
          <cell r="AU199">
            <v>8412.09</v>
          </cell>
          <cell r="AV199">
            <v>14031.28</v>
          </cell>
          <cell r="AW199">
            <v>1203.17</v>
          </cell>
          <cell r="AX199">
            <v>1293.06</v>
          </cell>
          <cell r="AY199">
            <v>1070.87</v>
          </cell>
          <cell r="AZ199">
            <v>472.52</v>
          </cell>
          <cell r="BA199">
            <v>-343.51</v>
          </cell>
        </row>
        <row r="199">
          <cell r="BC199">
            <v>4435.332</v>
          </cell>
          <cell r="BD199">
            <v>6379.25</v>
          </cell>
          <cell r="BE199">
            <v>15799.38</v>
          </cell>
        </row>
        <row r="200">
          <cell r="A200">
            <v>23983</v>
          </cell>
          <cell r="B200" t="str">
            <v>CH_RES_BVR_FALLS</v>
          </cell>
          <cell r="C200" t="str">
            <v>MHK_VL</v>
          </cell>
          <cell r="D200">
            <v>-332.33</v>
          </cell>
          <cell r="E200">
            <v>-973.37</v>
          </cell>
          <cell r="F200">
            <v>-766.63</v>
          </cell>
          <cell r="G200">
            <v>-729.71</v>
          </cell>
          <cell r="H200">
            <v>-640.62</v>
          </cell>
          <cell r="I200">
            <v>-688.532</v>
          </cell>
          <cell r="J200">
            <v>-1385.95</v>
          </cell>
          <cell r="K200">
            <v>-930.89</v>
          </cell>
          <cell r="L200">
            <v>-823.22</v>
          </cell>
          <cell r="M200">
            <v>-1046.68666666667</v>
          </cell>
          <cell r="N200">
            <v>15.27</v>
          </cell>
          <cell r="O200">
            <v>-232.32</v>
          </cell>
          <cell r="P200">
            <v>10.03</v>
          </cell>
          <cell r="Q200">
            <v>-748.81</v>
          </cell>
          <cell r="R200">
            <v>-259.85</v>
          </cell>
          <cell r="S200">
            <v>-1458.816</v>
          </cell>
          <cell r="T200">
            <v>-140.89</v>
          </cell>
          <cell r="U200">
            <v>-277.05</v>
          </cell>
          <cell r="V200">
            <v>-244.14</v>
          </cell>
          <cell r="W200">
            <v>-111.46</v>
          </cell>
          <cell r="X200">
            <v>-106.53</v>
          </cell>
          <cell r="Y200">
            <v>-1056.084</v>
          </cell>
          <cell r="Z200">
            <v>-6367.44</v>
          </cell>
          <cell r="AA200">
            <v>-4611.17</v>
          </cell>
          <cell r="AB200">
            <v>-7094.35</v>
          </cell>
          <cell r="AC200">
            <v>-8442.45</v>
          </cell>
          <cell r="AD200">
            <v>-6628.8525</v>
          </cell>
          <cell r="AE200">
            <v>-962.76</v>
          </cell>
          <cell r="AF200">
            <v>-71.83</v>
          </cell>
          <cell r="AG200">
            <v>-424.23</v>
          </cell>
          <cell r="AH200">
            <v>-484.36</v>
          </cell>
          <cell r="AI200">
            <v>-1550.08</v>
          </cell>
          <cell r="AJ200">
            <v>-698.652</v>
          </cell>
          <cell r="AK200">
            <v>-7835.62</v>
          </cell>
          <cell r="AL200">
            <v>-5182.01</v>
          </cell>
          <cell r="AM200">
            <v>-5384.49</v>
          </cell>
          <cell r="AN200">
            <v>-6134.04</v>
          </cell>
          <cell r="AO200">
            <v>-408.8</v>
          </cell>
          <cell r="AP200">
            <v>-1729.65</v>
          </cell>
          <cell r="AQ200">
            <v>-1743.23</v>
          </cell>
          <cell r="AR200">
            <v>-1602.36</v>
          </cell>
          <cell r="AS200">
            <v>-1733.83</v>
          </cell>
          <cell r="AT200">
            <v>-1443.574</v>
          </cell>
          <cell r="AU200">
            <v>-1362.78</v>
          </cell>
          <cell r="AV200">
            <v>-2895.84</v>
          </cell>
          <cell r="AW200">
            <v>-366.21</v>
          </cell>
          <cell r="AX200">
            <v>-461.66</v>
          </cell>
          <cell r="AY200">
            <v>-385.13</v>
          </cell>
          <cell r="AZ200">
            <v>-120.98</v>
          </cell>
          <cell r="BA200">
            <v>-37.83</v>
          </cell>
        </row>
        <row r="200">
          <cell r="BC200">
            <v>-1646.172</v>
          </cell>
          <cell r="BD200">
            <v>-623.24</v>
          </cell>
          <cell r="BE200">
            <v>418.53</v>
          </cell>
        </row>
        <row r="201">
          <cell r="A201">
            <v>23985</v>
          </cell>
          <cell r="B201" t="str">
            <v>CH_RES_SYRACUSE</v>
          </cell>
          <cell r="C201" t="str">
            <v>CENTRL</v>
          </cell>
          <cell r="D201">
            <v>2650.13</v>
          </cell>
          <cell r="E201">
            <v>1942.69</v>
          </cell>
          <cell r="F201">
            <v>4487.61</v>
          </cell>
          <cell r="G201">
            <v>1486.37</v>
          </cell>
          <cell r="H201">
            <v>1292.03</v>
          </cell>
          <cell r="I201">
            <v>2371.766</v>
          </cell>
          <cell r="J201">
            <v>1509.05</v>
          </cell>
          <cell r="K201">
            <v>466.29</v>
          </cell>
          <cell r="L201">
            <v>-140.64</v>
          </cell>
          <cell r="M201">
            <v>611.566666666667</v>
          </cell>
          <cell r="N201">
            <v>636.9</v>
          </cell>
          <cell r="O201">
            <v>651.19</v>
          </cell>
          <cell r="P201">
            <v>1258.58</v>
          </cell>
          <cell r="Q201">
            <v>1689.68</v>
          </cell>
          <cell r="R201">
            <v>574.97</v>
          </cell>
          <cell r="S201">
            <v>5773.584</v>
          </cell>
          <cell r="T201">
            <v>13.62</v>
          </cell>
          <cell r="U201">
            <v>305.41</v>
          </cell>
          <cell r="V201">
            <v>309.48</v>
          </cell>
          <cell r="W201">
            <v>121.22</v>
          </cell>
          <cell r="X201">
            <v>160.64</v>
          </cell>
          <cell r="Y201">
            <v>1092.444</v>
          </cell>
          <cell r="Z201">
            <v>13391.49</v>
          </cell>
          <cell r="AA201">
            <v>10947.35</v>
          </cell>
          <cell r="AB201">
            <v>15050.05</v>
          </cell>
          <cell r="AC201">
            <v>20423.69</v>
          </cell>
          <cell r="AD201">
            <v>14953.145</v>
          </cell>
          <cell r="AE201">
            <v>9498.47</v>
          </cell>
          <cell r="AF201">
            <v>2624.13</v>
          </cell>
          <cell r="AG201">
            <v>2337.87</v>
          </cell>
          <cell r="AH201">
            <v>2004.47</v>
          </cell>
          <cell r="AI201">
            <v>3467.81</v>
          </cell>
          <cell r="AJ201">
            <v>3986.55</v>
          </cell>
          <cell r="AK201">
            <v>23053.03</v>
          </cell>
          <cell r="AL201">
            <v>8052.7</v>
          </cell>
          <cell r="AM201">
            <v>14144.54</v>
          </cell>
          <cell r="AN201">
            <v>15083.4233333333</v>
          </cell>
          <cell r="AO201">
            <v>4047.29</v>
          </cell>
          <cell r="AP201">
            <v>3763.98</v>
          </cell>
          <cell r="AQ201">
            <v>3620.02</v>
          </cell>
          <cell r="AR201">
            <v>3651.42</v>
          </cell>
          <cell r="AS201">
            <v>3565.77</v>
          </cell>
          <cell r="AT201">
            <v>3729.696</v>
          </cell>
          <cell r="AU201">
            <v>5145.85</v>
          </cell>
          <cell r="AV201">
            <v>9764.48</v>
          </cell>
          <cell r="AW201">
            <v>714.57</v>
          </cell>
          <cell r="AX201">
            <v>698.07</v>
          </cell>
          <cell r="AY201">
            <v>767.38</v>
          </cell>
          <cell r="AZ201">
            <v>243.7</v>
          </cell>
          <cell r="BA201">
            <v>-30.99</v>
          </cell>
        </row>
        <row r="201">
          <cell r="BC201">
            <v>2871.276</v>
          </cell>
          <cell r="BD201">
            <v>2085.46</v>
          </cell>
          <cell r="BE201">
            <v>4095.11</v>
          </cell>
        </row>
        <row r="202">
          <cell r="A202">
            <v>23986</v>
          </cell>
          <cell r="B202" t="str">
            <v>ONONDAGA___COGEN</v>
          </cell>
          <cell r="C202" t="str">
            <v>CENTRL</v>
          </cell>
          <cell r="D202">
            <v>2650.13</v>
          </cell>
          <cell r="E202">
            <v>1942.69</v>
          </cell>
          <cell r="F202">
            <v>4487.61</v>
          </cell>
          <cell r="G202">
            <v>1486.37</v>
          </cell>
          <cell r="H202">
            <v>1292.03</v>
          </cell>
          <cell r="I202">
            <v>2371.766</v>
          </cell>
          <cell r="J202">
            <v>1509.05</v>
          </cell>
          <cell r="K202">
            <v>466.29</v>
          </cell>
          <cell r="L202">
            <v>-140.64</v>
          </cell>
          <cell r="M202">
            <v>611.566666666667</v>
          </cell>
          <cell r="N202">
            <v>636.9</v>
          </cell>
          <cell r="O202">
            <v>651.19</v>
          </cell>
          <cell r="P202">
            <v>1258.58</v>
          </cell>
          <cell r="Q202">
            <v>1689.68</v>
          </cell>
          <cell r="R202">
            <v>574.97</v>
          </cell>
          <cell r="S202">
            <v>5773.584</v>
          </cell>
          <cell r="T202">
            <v>13.62</v>
          </cell>
          <cell r="U202">
            <v>305.41</v>
          </cell>
          <cell r="V202">
            <v>309.48</v>
          </cell>
          <cell r="W202">
            <v>121.22</v>
          </cell>
          <cell r="X202">
            <v>160.64</v>
          </cell>
          <cell r="Y202">
            <v>1092.444</v>
          </cell>
          <cell r="Z202">
            <v>13391.49</v>
          </cell>
          <cell r="AA202">
            <v>10947.35</v>
          </cell>
          <cell r="AB202">
            <v>15050.05</v>
          </cell>
          <cell r="AC202">
            <v>20423.69</v>
          </cell>
          <cell r="AD202">
            <v>14953.145</v>
          </cell>
          <cell r="AE202">
            <v>9498.47</v>
          </cell>
          <cell r="AF202">
            <v>2624.13</v>
          </cell>
          <cell r="AG202">
            <v>2337.87</v>
          </cell>
          <cell r="AH202">
            <v>2004.47</v>
          </cell>
          <cell r="AI202">
            <v>3467.81</v>
          </cell>
          <cell r="AJ202">
            <v>3986.55</v>
          </cell>
          <cell r="AK202">
            <v>23053.03</v>
          </cell>
          <cell r="AL202">
            <v>8052.7</v>
          </cell>
          <cell r="AM202">
            <v>14144.54</v>
          </cell>
          <cell r="AN202">
            <v>15083.4233333333</v>
          </cell>
          <cell r="AO202">
            <v>4047.29</v>
          </cell>
          <cell r="AP202">
            <v>3763.98</v>
          </cell>
          <cell r="AQ202">
            <v>3620.02</v>
          </cell>
          <cell r="AR202">
            <v>3651.42</v>
          </cell>
          <cell r="AS202">
            <v>3565.77</v>
          </cell>
          <cell r="AT202">
            <v>3729.696</v>
          </cell>
          <cell r="AU202">
            <v>5145.85</v>
          </cell>
          <cell r="AV202">
            <v>9764.48</v>
          </cell>
          <cell r="AW202">
            <v>714.57</v>
          </cell>
          <cell r="AX202">
            <v>698.07</v>
          </cell>
          <cell r="AY202">
            <v>767.38</v>
          </cell>
          <cell r="AZ202">
            <v>243.7</v>
          </cell>
          <cell r="BA202">
            <v>-30.99</v>
          </cell>
        </row>
        <row r="202">
          <cell r="BC202">
            <v>2871.276</v>
          </cell>
          <cell r="BD202">
            <v>2085.46</v>
          </cell>
          <cell r="BE202">
            <v>4095.11</v>
          </cell>
        </row>
        <row r="203">
          <cell r="A203">
            <v>23987</v>
          </cell>
          <cell r="B203" t="str">
            <v>ONONDAGA_REF_OCCRA</v>
          </cell>
          <cell r="C203" t="str">
            <v>CENTRL</v>
          </cell>
          <cell r="D203">
            <v>2562.13</v>
          </cell>
          <cell r="E203">
            <v>1887.87</v>
          </cell>
          <cell r="F203">
            <v>4322.16</v>
          </cell>
          <cell r="G203">
            <v>1467.34</v>
          </cell>
          <cell r="H203">
            <v>1255.63</v>
          </cell>
          <cell r="I203">
            <v>2299.026</v>
          </cell>
          <cell r="J203">
            <v>1451.33</v>
          </cell>
          <cell r="K203">
            <v>486.24</v>
          </cell>
          <cell r="L203">
            <v>28.86</v>
          </cell>
          <cell r="M203">
            <v>655.476666666667</v>
          </cell>
          <cell r="N203">
            <v>613.69</v>
          </cell>
          <cell r="O203">
            <v>633.85</v>
          </cell>
          <cell r="P203">
            <v>1218.92</v>
          </cell>
          <cell r="Q203">
            <v>1638.73</v>
          </cell>
          <cell r="R203">
            <v>556.06</v>
          </cell>
          <cell r="S203">
            <v>5593.5</v>
          </cell>
          <cell r="T203">
            <v>20.17</v>
          </cell>
          <cell r="U203">
            <v>291.59</v>
          </cell>
          <cell r="V203">
            <v>303.54</v>
          </cell>
          <cell r="W203">
            <v>118.99</v>
          </cell>
          <cell r="X203">
            <v>157.8</v>
          </cell>
          <cell r="Y203">
            <v>1070.508</v>
          </cell>
          <cell r="Z203">
            <v>13042.72</v>
          </cell>
          <cell r="AA203">
            <v>10642.94</v>
          </cell>
          <cell r="AB203">
            <v>14636.88</v>
          </cell>
          <cell r="AC203">
            <v>19630.21</v>
          </cell>
          <cell r="AD203">
            <v>14488.1875</v>
          </cell>
          <cell r="AE203">
            <v>9112.31</v>
          </cell>
          <cell r="AF203">
            <v>2507.38</v>
          </cell>
          <cell r="AG203">
            <v>2243.25</v>
          </cell>
          <cell r="AH203">
            <v>1925.18</v>
          </cell>
          <cell r="AI203">
            <v>3431.95</v>
          </cell>
          <cell r="AJ203">
            <v>3844.014</v>
          </cell>
          <cell r="AK203">
            <v>21872.84</v>
          </cell>
          <cell r="AL203">
            <v>7641.54</v>
          </cell>
          <cell r="AM203">
            <v>13470.12</v>
          </cell>
          <cell r="AN203">
            <v>14328.1666666667</v>
          </cell>
          <cell r="AO203">
            <v>3809.62</v>
          </cell>
          <cell r="AP203">
            <v>3541.34</v>
          </cell>
          <cell r="AQ203">
            <v>3358.9</v>
          </cell>
          <cell r="AR203">
            <v>3372.89</v>
          </cell>
          <cell r="AS203">
            <v>3247.36</v>
          </cell>
          <cell r="AT203">
            <v>3466.022</v>
          </cell>
          <cell r="AU203">
            <v>4621.97</v>
          </cell>
          <cell r="AV203">
            <v>8889.65</v>
          </cell>
          <cell r="AW203">
            <v>672.11</v>
          </cell>
          <cell r="AX203">
            <v>634.66</v>
          </cell>
          <cell r="AY203">
            <v>731.56</v>
          </cell>
          <cell r="AZ203">
            <v>227.99</v>
          </cell>
          <cell r="BA203">
            <v>-26.36</v>
          </cell>
        </row>
        <row r="203">
          <cell r="BC203">
            <v>2687.952</v>
          </cell>
          <cell r="BD203">
            <v>1995.91</v>
          </cell>
          <cell r="BE203">
            <v>3944.89</v>
          </cell>
        </row>
        <row r="204">
          <cell r="A204">
            <v>23988</v>
          </cell>
          <cell r="B204" t="str">
            <v>INTERNATIONL___PAPER</v>
          </cell>
          <cell r="C204" t="str">
            <v>CAPITL</v>
          </cell>
          <cell r="D204">
            <v>19202.25</v>
          </cell>
          <cell r="E204">
            <v>29123.34</v>
          </cell>
          <cell r="F204">
            <v>35895.68</v>
          </cell>
          <cell r="G204">
            <v>21954.93</v>
          </cell>
          <cell r="H204">
            <v>19209.87</v>
          </cell>
          <cell r="I204">
            <v>25077.214</v>
          </cell>
          <cell r="J204">
            <v>37623.38</v>
          </cell>
          <cell r="K204">
            <v>27191.71</v>
          </cell>
          <cell r="L204">
            <v>27906.99</v>
          </cell>
          <cell r="M204">
            <v>30907.36</v>
          </cell>
          <cell r="N204">
            <v>5658.44</v>
          </cell>
          <cell r="O204">
            <v>9757.55</v>
          </cell>
          <cell r="P204">
            <v>9289.96</v>
          </cell>
          <cell r="Q204">
            <v>24694.33</v>
          </cell>
          <cell r="R204">
            <v>8799.27</v>
          </cell>
          <cell r="S204">
            <v>69839.46</v>
          </cell>
          <cell r="T204">
            <v>4486.34</v>
          </cell>
          <cell r="U204">
            <v>7421.63</v>
          </cell>
          <cell r="V204">
            <v>6013.1</v>
          </cell>
          <cell r="W204">
            <v>2900.47</v>
          </cell>
          <cell r="X204">
            <v>2860.38</v>
          </cell>
          <cell r="Y204">
            <v>28418.304</v>
          </cell>
          <cell r="Z204">
            <v>188355.59</v>
          </cell>
          <cell r="AA204">
            <v>162402.88</v>
          </cell>
          <cell r="AB204">
            <v>219154.64</v>
          </cell>
          <cell r="AC204">
            <v>260798.55</v>
          </cell>
          <cell r="AD204">
            <v>207677.915</v>
          </cell>
          <cell r="AE204">
            <v>43590.3</v>
          </cell>
          <cell r="AF204">
            <v>23638.83</v>
          </cell>
          <cell r="AG204">
            <v>21068.92</v>
          </cell>
          <cell r="AH204">
            <v>18898.02</v>
          </cell>
          <cell r="AI204">
            <v>51484.56</v>
          </cell>
          <cell r="AJ204">
            <v>31736.126</v>
          </cell>
          <cell r="AK204">
            <v>200122.77</v>
          </cell>
          <cell r="AL204">
            <v>150316.22</v>
          </cell>
          <cell r="AM204">
            <v>165336.61</v>
          </cell>
          <cell r="AN204">
            <v>171925.2</v>
          </cell>
          <cell r="AO204">
            <v>49230.07</v>
          </cell>
          <cell r="AP204">
            <v>46082.05</v>
          </cell>
          <cell r="AQ204">
            <v>46406.55</v>
          </cell>
          <cell r="AR204">
            <v>46919.17</v>
          </cell>
          <cell r="AS204">
            <v>43113.7</v>
          </cell>
          <cell r="AT204">
            <v>46350.308</v>
          </cell>
          <cell r="AU204">
            <v>65499.97</v>
          </cell>
          <cell r="AV204">
            <v>121470.27</v>
          </cell>
          <cell r="AW204">
            <v>9903.44</v>
          </cell>
          <cell r="AX204">
            <v>12242.44</v>
          </cell>
          <cell r="AY204">
            <v>10948.16</v>
          </cell>
          <cell r="AZ204">
            <v>4040.73</v>
          </cell>
          <cell r="BA204">
            <v>1662.37</v>
          </cell>
        </row>
        <row r="204">
          <cell r="BC204">
            <v>46556.568</v>
          </cell>
          <cell r="BD204">
            <v>32856.67</v>
          </cell>
          <cell r="BE204">
            <v>65340.82</v>
          </cell>
        </row>
        <row r="205">
          <cell r="A205">
            <v>23990</v>
          </cell>
          <cell r="B205" t="str">
            <v>PROJECT___ORANGE</v>
          </cell>
          <cell r="C205" t="str">
            <v>CENTRL</v>
          </cell>
          <cell r="D205">
            <v>2187.77</v>
          </cell>
          <cell r="E205">
            <v>1668.72</v>
          </cell>
          <cell r="F205">
            <v>3791.79</v>
          </cell>
          <cell r="G205">
            <v>1293.7</v>
          </cell>
          <cell r="H205">
            <v>1106.32</v>
          </cell>
          <cell r="I205">
            <v>2009.66</v>
          </cell>
          <cell r="J205">
            <v>1164.34</v>
          </cell>
          <cell r="K205">
            <v>392.77</v>
          </cell>
          <cell r="L205">
            <v>29.84</v>
          </cell>
          <cell r="M205">
            <v>528.983333333333</v>
          </cell>
          <cell r="N205">
            <v>535.79</v>
          </cell>
          <cell r="O205">
            <v>560.43</v>
          </cell>
          <cell r="P205">
            <v>1098.3</v>
          </cell>
          <cell r="Q205">
            <v>1447.69</v>
          </cell>
          <cell r="R205">
            <v>476.65</v>
          </cell>
          <cell r="S205">
            <v>4942.632</v>
          </cell>
          <cell r="T205">
            <v>19.79</v>
          </cell>
          <cell r="U205">
            <v>256.95</v>
          </cell>
          <cell r="V205">
            <v>269.86</v>
          </cell>
          <cell r="W205">
            <v>105.05</v>
          </cell>
          <cell r="X205">
            <v>140.99</v>
          </cell>
          <cell r="Y205">
            <v>951.168</v>
          </cell>
          <cell r="Z205">
            <v>11601.99</v>
          </cell>
          <cell r="AA205">
            <v>9401.03</v>
          </cell>
          <cell r="AB205">
            <v>12950.07</v>
          </cell>
          <cell r="AC205">
            <v>17446.14</v>
          </cell>
          <cell r="AD205">
            <v>12849.8075</v>
          </cell>
          <cell r="AE205">
            <v>8178.08</v>
          </cell>
          <cell r="AF205">
            <v>2206.1</v>
          </cell>
          <cell r="AG205">
            <v>1961.73</v>
          </cell>
          <cell r="AH205">
            <v>1697.37</v>
          </cell>
          <cell r="AI205">
            <v>3067.86</v>
          </cell>
          <cell r="AJ205">
            <v>3422.228</v>
          </cell>
          <cell r="AK205">
            <v>19287.58</v>
          </cell>
          <cell r="AL205">
            <v>6161.38</v>
          </cell>
          <cell r="AM205">
            <v>11970.87</v>
          </cell>
          <cell r="AN205">
            <v>12473.2766666667</v>
          </cell>
          <cell r="AO205">
            <v>3337.02</v>
          </cell>
          <cell r="AP205">
            <v>3108.47</v>
          </cell>
          <cell r="AQ205">
            <v>2950.32</v>
          </cell>
          <cell r="AR205">
            <v>2963</v>
          </cell>
          <cell r="AS205">
            <v>2856.27</v>
          </cell>
          <cell r="AT205">
            <v>3043.016</v>
          </cell>
          <cell r="AU205">
            <v>4109.15</v>
          </cell>
          <cell r="AV205">
            <v>7810.82</v>
          </cell>
          <cell r="AW205">
            <v>597.51</v>
          </cell>
          <cell r="AX205">
            <v>594.44</v>
          </cell>
          <cell r="AY205">
            <v>644.13</v>
          </cell>
          <cell r="AZ205">
            <v>204.92</v>
          </cell>
          <cell r="BA205">
            <v>-16.1</v>
          </cell>
        </row>
        <row r="205">
          <cell r="BC205">
            <v>2429.88</v>
          </cell>
          <cell r="BD205">
            <v>1761.84</v>
          </cell>
          <cell r="BE205">
            <v>3428.65</v>
          </cell>
        </row>
        <row r="206">
          <cell r="A206">
            <v>24000</v>
          </cell>
          <cell r="B206" t="str">
            <v>PLEASANT__VALLEY</v>
          </cell>
          <cell r="C206" t="str">
            <v>HUD_VL</v>
          </cell>
          <cell r="D206">
            <v>36818.84</v>
          </cell>
          <cell r="E206">
            <v>27470.12</v>
          </cell>
          <cell r="F206">
            <v>36560.82</v>
          </cell>
          <cell r="G206">
            <v>19085.39</v>
          </cell>
          <cell r="H206">
            <v>17947.21</v>
          </cell>
          <cell r="I206">
            <v>27576.476</v>
          </cell>
          <cell r="J206">
            <v>33641.3</v>
          </cell>
          <cell r="K206">
            <v>25456.27</v>
          </cell>
          <cell r="L206">
            <v>26970.06</v>
          </cell>
          <cell r="M206">
            <v>28689.21</v>
          </cell>
          <cell r="N206">
            <v>4858.93</v>
          </cell>
          <cell r="O206">
            <v>8367.56</v>
          </cell>
          <cell r="P206">
            <v>9280.08</v>
          </cell>
          <cell r="Q206">
            <v>21139.72</v>
          </cell>
          <cell r="R206">
            <v>10320.18</v>
          </cell>
          <cell r="S206">
            <v>64759.764</v>
          </cell>
          <cell r="T206">
            <v>4284.42</v>
          </cell>
          <cell r="U206">
            <v>6783.34</v>
          </cell>
          <cell r="V206">
            <v>5449.16</v>
          </cell>
          <cell r="W206">
            <v>2587.51</v>
          </cell>
          <cell r="X206">
            <v>2532.86</v>
          </cell>
          <cell r="Y206">
            <v>25964.748</v>
          </cell>
          <cell r="Z206">
            <v>153413.99</v>
          </cell>
          <cell r="AA206">
            <v>133303.66</v>
          </cell>
          <cell r="AB206">
            <v>180640.23</v>
          </cell>
          <cell r="AC206">
            <v>211609.88</v>
          </cell>
          <cell r="AD206">
            <v>169741.94</v>
          </cell>
          <cell r="AE206">
            <v>90546.32</v>
          </cell>
          <cell r="AF206">
            <v>74429.81</v>
          </cell>
          <cell r="AG206">
            <v>73396.52</v>
          </cell>
          <cell r="AH206">
            <v>44959.33</v>
          </cell>
          <cell r="AI206">
            <v>47408.2</v>
          </cell>
          <cell r="AJ206">
            <v>66148.036</v>
          </cell>
          <cell r="AK206">
            <v>201635.75</v>
          </cell>
          <cell r="AL206">
            <v>145246.82</v>
          </cell>
          <cell r="AM206">
            <v>164299.23</v>
          </cell>
          <cell r="AN206">
            <v>170393.933333333</v>
          </cell>
          <cell r="AO206">
            <v>47289.58</v>
          </cell>
          <cell r="AP206">
            <v>44845.78</v>
          </cell>
          <cell r="AQ206">
            <v>45030.65</v>
          </cell>
          <cell r="AR206">
            <v>44904.13</v>
          </cell>
          <cell r="AS206">
            <v>40939.04</v>
          </cell>
          <cell r="AT206">
            <v>44601.836</v>
          </cell>
          <cell r="AU206">
            <v>71237.35</v>
          </cell>
          <cell r="AV206">
            <v>103517.89</v>
          </cell>
          <cell r="AW206">
            <v>8944.29</v>
          </cell>
          <cell r="AX206">
            <v>11055.05</v>
          </cell>
          <cell r="AY206">
            <v>11807.62</v>
          </cell>
          <cell r="AZ206">
            <v>6165.13</v>
          </cell>
          <cell r="BA206">
            <v>2558.81</v>
          </cell>
        </row>
        <row r="206">
          <cell r="BC206">
            <v>48637.08</v>
          </cell>
          <cell r="BD206">
            <v>46480.89</v>
          </cell>
          <cell r="BE206">
            <v>107103.23</v>
          </cell>
        </row>
        <row r="207">
          <cell r="A207">
            <v>24008</v>
          </cell>
          <cell r="B207" t="str">
            <v>NYISO_LBMP_REFERENCE</v>
          </cell>
          <cell r="C207" t="str">
            <v>MHK_VL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</row>
        <row r="207">
          <cell r="BC207">
            <v>0</v>
          </cell>
          <cell r="BD207">
            <v>0</v>
          </cell>
          <cell r="BE207">
            <v>0</v>
          </cell>
        </row>
        <row r="208">
          <cell r="A208">
            <v>24010</v>
          </cell>
          <cell r="B208" t="str">
            <v>AMERICAN_REF_FUEL</v>
          </cell>
          <cell r="C208" t="str">
            <v>WEST</v>
          </cell>
          <cell r="D208">
            <v>3187.05</v>
          </cell>
          <cell r="E208">
            <v>2583.13</v>
          </cell>
          <cell r="F208">
            <v>8332.08</v>
          </cell>
          <cell r="G208">
            <v>1875.63</v>
          </cell>
          <cell r="H208">
            <v>1666.21</v>
          </cell>
          <cell r="I208">
            <v>3528.82</v>
          </cell>
          <cell r="J208">
            <v>843.14</v>
          </cell>
          <cell r="K208">
            <v>-1385.74</v>
          </cell>
          <cell r="L208">
            <v>-3439.04</v>
          </cell>
          <cell r="M208">
            <v>-1327.21333333333</v>
          </cell>
          <cell r="N208">
            <v>1194.34</v>
          </cell>
          <cell r="O208">
            <v>870.68</v>
          </cell>
          <cell r="P208">
            <v>2213.41</v>
          </cell>
          <cell r="Q208">
            <v>2312.51</v>
          </cell>
          <cell r="R208">
            <v>765.64</v>
          </cell>
          <cell r="S208">
            <v>8827.896</v>
          </cell>
          <cell r="T208">
            <v>-101.93</v>
          </cell>
          <cell r="U208">
            <v>198.78</v>
          </cell>
          <cell r="V208">
            <v>313.13</v>
          </cell>
          <cell r="W208">
            <v>104.54</v>
          </cell>
          <cell r="X208">
            <v>186.56</v>
          </cell>
          <cell r="Y208">
            <v>841.296</v>
          </cell>
          <cell r="Z208">
            <v>19435.53</v>
          </cell>
          <cell r="AA208">
            <v>15315.06</v>
          </cell>
          <cell r="AB208">
            <v>19354.94</v>
          </cell>
          <cell r="AC208">
            <v>26242.93</v>
          </cell>
          <cell r="AD208">
            <v>20087.115</v>
          </cell>
          <cell r="AE208">
            <v>10355.58</v>
          </cell>
          <cell r="AF208">
            <v>4916.85</v>
          </cell>
          <cell r="AG208">
            <v>4321.45</v>
          </cell>
          <cell r="AH208">
            <v>3932.41</v>
          </cell>
          <cell r="AI208">
            <v>4162.42</v>
          </cell>
          <cell r="AJ208">
            <v>5537.742</v>
          </cell>
          <cell r="AK208">
            <v>28744.45</v>
          </cell>
          <cell r="AL208">
            <v>9423.68</v>
          </cell>
          <cell r="AM208">
            <v>19780.29</v>
          </cell>
          <cell r="AN208">
            <v>19316.14</v>
          </cell>
          <cell r="AO208">
            <v>4765.71</v>
          </cell>
          <cell r="AP208">
            <v>4583.48</v>
          </cell>
          <cell r="AQ208">
            <v>4349.85</v>
          </cell>
          <cell r="AR208">
            <v>4459.9</v>
          </cell>
          <cell r="AS208">
            <v>4499.82</v>
          </cell>
          <cell r="AT208">
            <v>4531.752</v>
          </cell>
          <cell r="AU208">
            <v>5775.17</v>
          </cell>
          <cell r="AV208">
            <v>10668.44</v>
          </cell>
          <cell r="AW208">
            <v>858.35</v>
          </cell>
          <cell r="AX208">
            <v>924.93</v>
          </cell>
          <cell r="AY208">
            <v>927.42</v>
          </cell>
          <cell r="AZ208">
            <v>333.54</v>
          </cell>
          <cell r="BA208">
            <v>-202.35</v>
          </cell>
        </row>
        <row r="208">
          <cell r="BC208">
            <v>3410.268</v>
          </cell>
          <cell r="BD208">
            <v>3811.69</v>
          </cell>
          <cell r="BE208">
            <v>8891.18</v>
          </cell>
        </row>
        <row r="209">
          <cell r="A209">
            <v>24011</v>
          </cell>
          <cell r="B209" t="str">
            <v>ADK_HUDSON___FALLS</v>
          </cell>
          <cell r="C209" t="str">
            <v>CAPITL</v>
          </cell>
          <cell r="D209">
            <v>19477.19</v>
          </cell>
          <cell r="E209">
            <v>29384.88</v>
          </cell>
          <cell r="F209">
            <v>36095.8</v>
          </cell>
          <cell r="G209">
            <v>22098.78</v>
          </cell>
          <cell r="H209">
            <v>19337.19</v>
          </cell>
          <cell r="I209">
            <v>25278.768</v>
          </cell>
          <cell r="J209">
            <v>37838.57</v>
          </cell>
          <cell r="K209">
            <v>27396.65</v>
          </cell>
          <cell r="L209">
            <v>28112.68</v>
          </cell>
          <cell r="M209">
            <v>31115.9666666667</v>
          </cell>
          <cell r="N209">
            <v>5679.36</v>
          </cell>
          <cell r="O209">
            <v>9816.99</v>
          </cell>
          <cell r="P209">
            <v>9329.16</v>
          </cell>
          <cell r="Q209">
            <v>24839.78</v>
          </cell>
          <cell r="R209">
            <v>8870.65</v>
          </cell>
          <cell r="S209">
            <v>70243.128</v>
          </cell>
          <cell r="T209">
            <v>4517.39</v>
          </cell>
          <cell r="U209">
            <v>7456.9</v>
          </cell>
          <cell r="V209">
            <v>6050.78</v>
          </cell>
          <cell r="W209">
            <v>2914.42</v>
          </cell>
          <cell r="X209">
            <v>2859.16</v>
          </cell>
          <cell r="Y209">
            <v>28558.38</v>
          </cell>
          <cell r="Z209">
            <v>188393.13</v>
          </cell>
          <cell r="AA209">
            <v>162924.33</v>
          </cell>
          <cell r="AB209">
            <v>220106.36</v>
          </cell>
          <cell r="AC209">
            <v>261468.47</v>
          </cell>
          <cell r="AD209">
            <v>208223.0725</v>
          </cell>
          <cell r="AE209">
            <v>43813.53</v>
          </cell>
          <cell r="AF209">
            <v>23848.55</v>
          </cell>
          <cell r="AG209">
            <v>21470.06</v>
          </cell>
          <cell r="AH209">
            <v>19109.92</v>
          </cell>
          <cell r="AI209">
            <v>51671.68</v>
          </cell>
          <cell r="AJ209">
            <v>31982.748</v>
          </cell>
          <cell r="AK209">
            <v>200452.88</v>
          </cell>
          <cell r="AL209">
            <v>149496.8</v>
          </cell>
          <cell r="AM209">
            <v>165329.26</v>
          </cell>
          <cell r="AN209">
            <v>171759.646666667</v>
          </cell>
          <cell r="AO209">
            <v>49550.92</v>
          </cell>
          <cell r="AP209">
            <v>46564</v>
          </cell>
          <cell r="AQ209">
            <v>46599.95</v>
          </cell>
          <cell r="AR209">
            <v>46882.52</v>
          </cell>
          <cell r="AS209">
            <v>43247.41</v>
          </cell>
          <cell r="AT209">
            <v>46568.96</v>
          </cell>
          <cell r="AU209">
            <v>65738.95</v>
          </cell>
          <cell r="AV209">
            <v>121757.15</v>
          </cell>
          <cell r="AW209">
            <v>9938.64</v>
          </cell>
          <cell r="AX209">
            <v>12278.09</v>
          </cell>
          <cell r="AY209">
            <v>10985.84</v>
          </cell>
          <cell r="AZ209">
            <v>4060.82</v>
          </cell>
          <cell r="BA209">
            <v>1674.88</v>
          </cell>
        </row>
        <row r="209">
          <cell r="BC209">
            <v>46725.924</v>
          </cell>
          <cell r="BD209">
            <v>32954.84</v>
          </cell>
          <cell r="BE209">
            <v>65712.02</v>
          </cell>
        </row>
        <row r="210">
          <cell r="A210">
            <v>24013</v>
          </cell>
          <cell r="B210" t="str">
            <v>LITTLE_FALLS__HYD</v>
          </cell>
          <cell r="C210" t="str">
            <v>CAPITL</v>
          </cell>
          <cell r="D210">
            <v>-632.66</v>
          </cell>
          <cell r="E210">
            <v>-999.58</v>
          </cell>
          <cell r="F210">
            <v>-1852.6</v>
          </cell>
          <cell r="G210">
            <v>-751.87</v>
          </cell>
          <cell r="H210">
            <v>-695.48</v>
          </cell>
          <cell r="I210">
            <v>-986.438</v>
          </cell>
          <cell r="J210">
            <v>312.01</v>
          </cell>
          <cell r="K210">
            <v>-450.51</v>
          </cell>
          <cell r="L210">
            <v>-327.87</v>
          </cell>
          <cell r="M210">
            <v>-155.456666666667</v>
          </cell>
          <cell r="N210">
            <v>-348.93</v>
          </cell>
          <cell r="O210">
            <v>-412.99</v>
          </cell>
          <cell r="P210">
            <v>-279.8</v>
          </cell>
          <cell r="Q210">
            <v>12.78</v>
          </cell>
          <cell r="R210">
            <v>-255.2</v>
          </cell>
          <cell r="S210">
            <v>-1540.968</v>
          </cell>
          <cell r="T210">
            <v>-83.52</v>
          </cell>
          <cell r="U210">
            <v>-190.12</v>
          </cell>
          <cell r="V210">
            <v>-184.74</v>
          </cell>
          <cell r="W210">
            <v>-81.12</v>
          </cell>
          <cell r="X210">
            <v>-97.45</v>
          </cell>
          <cell r="Y210">
            <v>-764.34</v>
          </cell>
          <cell r="Z210">
            <v>-5400.01</v>
          </cell>
          <cell r="AA210">
            <v>-1609.17</v>
          </cell>
          <cell r="AB210">
            <v>-4092.35</v>
          </cell>
          <cell r="AC210">
            <v>-5440.45</v>
          </cell>
          <cell r="AD210">
            <v>-4135.495</v>
          </cell>
          <cell r="AE210">
            <v>-9193.53</v>
          </cell>
          <cell r="AF210">
            <v>-961.86</v>
          </cell>
          <cell r="AG210">
            <v>-506.11</v>
          </cell>
          <cell r="AH210">
            <v>-659.45</v>
          </cell>
          <cell r="AI210">
            <v>-2023.5</v>
          </cell>
          <cell r="AJ210">
            <v>-2668.89</v>
          </cell>
          <cell r="AK210">
            <v>-5094.94</v>
          </cell>
          <cell r="AL210">
            <v>-2955.74</v>
          </cell>
          <cell r="AM210">
            <v>-3782.49</v>
          </cell>
          <cell r="AN210">
            <v>-3944.39</v>
          </cell>
          <cell r="AO210">
            <v>-275.29</v>
          </cell>
          <cell r="AP210">
            <v>-700</v>
          </cell>
          <cell r="AQ210">
            <v>-738.63</v>
          </cell>
          <cell r="AR210">
            <v>-727.8</v>
          </cell>
          <cell r="AS210">
            <v>-559.67</v>
          </cell>
          <cell r="AT210">
            <v>-600.278</v>
          </cell>
          <cell r="AU210">
            <v>-739.34</v>
          </cell>
          <cell r="AV210">
            <v>-1815.68</v>
          </cell>
          <cell r="AW210">
            <v>-194.05</v>
          </cell>
          <cell r="AX210">
            <v>-223.87</v>
          </cell>
          <cell r="AY210">
            <v>-185.86</v>
          </cell>
          <cell r="AZ210">
            <v>-65.26</v>
          </cell>
          <cell r="BA210">
            <v>-26.2</v>
          </cell>
        </row>
        <row r="210">
          <cell r="BC210">
            <v>-834.288</v>
          </cell>
          <cell r="BD210">
            <v>-462</v>
          </cell>
          <cell r="BE210">
            <v>-834.42</v>
          </cell>
        </row>
        <row r="211">
          <cell r="A211">
            <v>24014</v>
          </cell>
          <cell r="B211" t="str">
            <v>LONG_LAKE_PHOENIX</v>
          </cell>
          <cell r="C211" t="str">
            <v>CENTRL</v>
          </cell>
          <cell r="D211">
            <v>2007.58</v>
          </cell>
          <cell r="E211">
            <v>1539.65</v>
          </cell>
          <cell r="F211">
            <v>3541.34</v>
          </cell>
          <cell r="G211">
            <v>1142.7</v>
          </cell>
          <cell r="H211">
            <v>1022.79</v>
          </cell>
          <cell r="I211">
            <v>1850.812</v>
          </cell>
          <cell r="J211">
            <v>1212.67</v>
          </cell>
          <cell r="K211">
            <v>372.01</v>
          </cell>
          <cell r="L211">
            <v>-129.02</v>
          </cell>
          <cell r="M211">
            <v>485.22</v>
          </cell>
          <cell r="N211">
            <v>492.59</v>
          </cell>
          <cell r="O211">
            <v>517.05</v>
          </cell>
          <cell r="P211">
            <v>1032.74</v>
          </cell>
          <cell r="Q211">
            <v>1345.06</v>
          </cell>
          <cell r="R211">
            <v>452.53</v>
          </cell>
          <cell r="S211">
            <v>4607.964</v>
          </cell>
          <cell r="T211">
            <v>11.72</v>
          </cell>
          <cell r="U211">
            <v>298.99</v>
          </cell>
          <cell r="V211">
            <v>246.36</v>
          </cell>
          <cell r="W211">
            <v>94.67</v>
          </cell>
          <cell r="X211">
            <v>129.51</v>
          </cell>
          <cell r="Y211">
            <v>937.5</v>
          </cell>
          <cell r="Z211">
            <v>10704.48</v>
          </cell>
          <cell r="AA211">
            <v>8655.98</v>
          </cell>
          <cell r="AB211">
            <v>11973.85</v>
          </cell>
          <cell r="AC211">
            <v>17294.37</v>
          </cell>
          <cell r="AD211">
            <v>12157.17</v>
          </cell>
          <cell r="AE211">
            <v>7765.91</v>
          </cell>
          <cell r="AF211">
            <v>2048.44</v>
          </cell>
          <cell r="AG211">
            <v>1814.78</v>
          </cell>
          <cell r="AH211">
            <v>1576.88</v>
          </cell>
          <cell r="AI211">
            <v>2710.82</v>
          </cell>
          <cell r="AJ211">
            <v>3183.366</v>
          </cell>
          <cell r="AK211">
            <v>18106.16</v>
          </cell>
          <cell r="AL211">
            <v>6363.58</v>
          </cell>
          <cell r="AM211">
            <v>12429.93</v>
          </cell>
          <cell r="AN211">
            <v>12299.89</v>
          </cell>
          <cell r="AO211">
            <v>4049.65</v>
          </cell>
          <cell r="AP211">
            <v>3841.1</v>
          </cell>
          <cell r="AQ211">
            <v>3920.19</v>
          </cell>
          <cell r="AR211">
            <v>3855.31</v>
          </cell>
          <cell r="AS211">
            <v>4342.89</v>
          </cell>
          <cell r="AT211">
            <v>4001.828</v>
          </cell>
          <cell r="AU211">
            <v>5048.59</v>
          </cell>
          <cell r="AV211">
            <v>9300.39</v>
          </cell>
          <cell r="AW211">
            <v>989.03</v>
          </cell>
          <cell r="AX211">
            <v>1052.31</v>
          </cell>
          <cell r="AY211">
            <v>1167.05</v>
          </cell>
          <cell r="AZ211">
            <v>197.53</v>
          </cell>
          <cell r="BA211">
            <v>14.99</v>
          </cell>
        </row>
        <row r="211">
          <cell r="BC211">
            <v>4105.092</v>
          </cell>
          <cell r="BD211">
            <v>2784.71</v>
          </cell>
          <cell r="BE211">
            <v>3195.51</v>
          </cell>
        </row>
        <row r="212">
          <cell r="A212">
            <v>24015</v>
          </cell>
          <cell r="B212" t="str">
            <v>MEDINA__POWER</v>
          </cell>
          <cell r="C212" t="str">
            <v>WEST</v>
          </cell>
        </row>
        <row r="212">
          <cell r="T212">
            <v>857.02</v>
          </cell>
          <cell r="U212">
            <v>523.26</v>
          </cell>
          <cell r="V212">
            <v>387.28</v>
          </cell>
          <cell r="W212">
            <v>190.86</v>
          </cell>
          <cell r="X212">
            <v>232.61</v>
          </cell>
          <cell r="Y212">
            <v>2629.236</v>
          </cell>
        </row>
        <row r="212">
          <cell r="AO212">
            <v>7228.35</v>
          </cell>
          <cell r="AP212">
            <v>4902.99</v>
          </cell>
          <cell r="AQ212">
            <v>5584.62</v>
          </cell>
          <cell r="AR212">
            <v>5834.29</v>
          </cell>
          <cell r="AS212">
            <v>6391.73</v>
          </cell>
          <cell r="AT212">
            <v>5988.396</v>
          </cell>
          <cell r="AU212">
            <v>7559.96</v>
          </cell>
          <cell r="AV212">
            <v>12993.15</v>
          </cell>
          <cell r="AW212">
            <v>1083.63</v>
          </cell>
          <cell r="AX212">
            <v>1167.69</v>
          </cell>
          <cell r="AY212">
            <v>1063.55</v>
          </cell>
          <cell r="AZ212">
            <v>423.63</v>
          </cell>
          <cell r="BA212">
            <v>-270.58</v>
          </cell>
        </row>
        <row r="212">
          <cell r="BC212">
            <v>4161.504</v>
          </cell>
          <cell r="BD212">
            <v>5804.44</v>
          </cell>
          <cell r="BE212">
            <v>14653.16</v>
          </cell>
        </row>
        <row r="213">
          <cell r="A213">
            <v>24016</v>
          </cell>
          <cell r="B213" t="str">
            <v>HARZA_MOOSE___RIVER</v>
          </cell>
          <cell r="C213" t="str">
            <v>MHK_VL</v>
          </cell>
          <cell r="D213">
            <v>348.24</v>
          </cell>
          <cell r="E213">
            <v>-93.34</v>
          </cell>
          <cell r="F213">
            <v>239.25</v>
          </cell>
          <cell r="G213">
            <v>-61.4</v>
          </cell>
          <cell r="H213">
            <v>-70</v>
          </cell>
          <cell r="I213">
            <v>72.55</v>
          </cell>
          <cell r="J213">
            <v>89.35</v>
          </cell>
          <cell r="K213">
            <v>-141.54</v>
          </cell>
          <cell r="L213">
            <v>-298.02</v>
          </cell>
          <cell r="M213">
            <v>-116.736666666667</v>
          </cell>
          <cell r="N213">
            <v>15.5</v>
          </cell>
          <cell r="O213">
            <v>-24.42</v>
          </cell>
          <cell r="P213">
            <v>134.5</v>
          </cell>
          <cell r="Q213">
            <v>-77.05</v>
          </cell>
          <cell r="R213">
            <v>3.26</v>
          </cell>
          <cell r="S213">
            <v>62.148</v>
          </cell>
          <cell r="T213">
            <v>-54.46</v>
          </cell>
          <cell r="U213">
            <v>-42.13</v>
          </cell>
          <cell r="V213">
            <v>-28.44</v>
          </cell>
          <cell r="W213">
            <v>-16.57</v>
          </cell>
          <cell r="X213">
            <v>-10.47</v>
          </cell>
          <cell r="Y213">
            <v>-182.484</v>
          </cell>
          <cell r="Z213">
            <v>-275.99</v>
          </cell>
          <cell r="AA213">
            <v>51.31</v>
          </cell>
          <cell r="AB213">
            <v>-132.09</v>
          </cell>
          <cell r="AC213">
            <v>-238.37</v>
          </cell>
          <cell r="AD213">
            <v>-148.785</v>
          </cell>
          <cell r="AE213">
            <v>879.3</v>
          </cell>
          <cell r="AF213">
            <v>360.98</v>
          </cell>
          <cell r="AG213">
            <v>310.9</v>
          </cell>
          <cell r="AH213">
            <v>230.07</v>
          </cell>
          <cell r="AI213">
            <v>86.66</v>
          </cell>
          <cell r="AJ213">
            <v>373.582</v>
          </cell>
          <cell r="AK213">
            <v>3707.91</v>
          </cell>
          <cell r="AL213">
            <v>851.73</v>
          </cell>
          <cell r="AM213">
            <v>-22.79</v>
          </cell>
          <cell r="AN213">
            <v>1512.28333333333</v>
          </cell>
          <cell r="AO213">
            <v>615.15</v>
          </cell>
          <cell r="AP213">
            <v>560.47</v>
          </cell>
          <cell r="AQ213">
            <v>403.37</v>
          </cell>
          <cell r="AR213">
            <v>339.3</v>
          </cell>
          <cell r="AS213">
            <v>470.92</v>
          </cell>
          <cell r="AT213">
            <v>477.842</v>
          </cell>
          <cell r="AU213">
            <v>520.85</v>
          </cell>
          <cell r="AV213">
            <v>794.16</v>
          </cell>
          <cell r="AW213">
            <v>51.09</v>
          </cell>
          <cell r="AX213">
            <v>-1.33</v>
          </cell>
          <cell r="AY213">
            <v>30.18</v>
          </cell>
          <cell r="AZ213">
            <v>2.69</v>
          </cell>
          <cell r="BA213">
            <v>-22.95</v>
          </cell>
        </row>
        <row r="213">
          <cell r="BC213">
            <v>71.616</v>
          </cell>
          <cell r="BD213">
            <v>73.13</v>
          </cell>
          <cell r="BE213">
            <v>-165.15</v>
          </cell>
        </row>
        <row r="214">
          <cell r="A214">
            <v>24017</v>
          </cell>
          <cell r="B214" t="str">
            <v>SYRACUSE___POWER</v>
          </cell>
          <cell r="C214" t="str">
            <v>CENTRL</v>
          </cell>
          <cell r="D214">
            <v>2562.13</v>
          </cell>
          <cell r="E214">
            <v>1887.87</v>
          </cell>
          <cell r="F214">
            <v>4322.16</v>
          </cell>
          <cell r="G214">
            <v>1467.34</v>
          </cell>
          <cell r="H214">
            <v>1255.63</v>
          </cell>
          <cell r="I214">
            <v>2299.026</v>
          </cell>
          <cell r="J214">
            <v>1451.33</v>
          </cell>
          <cell r="K214">
            <v>486.24</v>
          </cell>
          <cell r="L214">
            <v>28.86</v>
          </cell>
          <cell r="M214">
            <v>655.476666666667</v>
          </cell>
          <cell r="N214">
            <v>613.69</v>
          </cell>
          <cell r="O214">
            <v>633.85</v>
          </cell>
          <cell r="P214">
            <v>1218.92</v>
          </cell>
          <cell r="Q214">
            <v>1638.73</v>
          </cell>
          <cell r="R214">
            <v>556.06</v>
          </cell>
          <cell r="S214">
            <v>5593.5</v>
          </cell>
          <cell r="T214">
            <v>20.17</v>
          </cell>
          <cell r="U214">
            <v>291.59</v>
          </cell>
          <cell r="V214">
            <v>303.54</v>
          </cell>
          <cell r="W214">
            <v>118.99</v>
          </cell>
          <cell r="X214">
            <v>157.8</v>
          </cell>
          <cell r="Y214">
            <v>1070.508</v>
          </cell>
          <cell r="Z214">
            <v>13042.72</v>
          </cell>
          <cell r="AA214">
            <v>10642.94</v>
          </cell>
          <cell r="AB214">
            <v>14636.88</v>
          </cell>
          <cell r="AC214">
            <v>19630.21</v>
          </cell>
          <cell r="AD214">
            <v>14488.1875</v>
          </cell>
          <cell r="AE214">
            <v>9112.31</v>
          </cell>
          <cell r="AF214">
            <v>2507.38</v>
          </cell>
          <cell r="AG214">
            <v>2243.25</v>
          </cell>
          <cell r="AH214">
            <v>1925.18</v>
          </cell>
          <cell r="AI214">
            <v>3431.95</v>
          </cell>
          <cell r="AJ214">
            <v>3844.014</v>
          </cell>
          <cell r="AK214">
            <v>21872.84</v>
          </cell>
          <cell r="AL214">
            <v>7641.54</v>
          </cell>
          <cell r="AM214">
            <v>13470.12</v>
          </cell>
          <cell r="AN214">
            <v>14328.1666666667</v>
          </cell>
          <cell r="AO214">
            <v>3809.62</v>
          </cell>
          <cell r="AP214">
            <v>3541.34</v>
          </cell>
          <cell r="AQ214">
            <v>3358.9</v>
          </cell>
          <cell r="AR214">
            <v>3372.89</v>
          </cell>
          <cell r="AS214">
            <v>3247.36</v>
          </cell>
          <cell r="AT214">
            <v>3466.022</v>
          </cell>
          <cell r="AU214">
            <v>4621.97</v>
          </cell>
          <cell r="AV214">
            <v>8889.65</v>
          </cell>
          <cell r="AW214">
            <v>672.11</v>
          </cell>
          <cell r="AX214">
            <v>634.66</v>
          </cell>
          <cell r="AY214">
            <v>731.56</v>
          </cell>
          <cell r="AZ214">
            <v>227.99</v>
          </cell>
          <cell r="BA214">
            <v>-26.36</v>
          </cell>
        </row>
        <row r="214">
          <cell r="BC214">
            <v>2687.952</v>
          </cell>
          <cell r="BD214">
            <v>1995.91</v>
          </cell>
          <cell r="BE214">
            <v>3944.89</v>
          </cell>
        </row>
        <row r="215">
          <cell r="A215">
            <v>24018</v>
          </cell>
          <cell r="B215" t="str">
            <v>CRESCENT___HYD</v>
          </cell>
          <cell r="C215" t="str">
            <v>CAPITL</v>
          </cell>
          <cell r="D215">
            <v>18372.75</v>
          </cell>
          <cell r="E215">
            <v>28486.53</v>
          </cell>
          <cell r="F215">
            <v>34551.38</v>
          </cell>
          <cell r="G215">
            <v>21368</v>
          </cell>
          <cell r="H215">
            <v>18621.66</v>
          </cell>
          <cell r="I215">
            <v>24280.064</v>
          </cell>
          <cell r="J215">
            <v>36639.41</v>
          </cell>
          <cell r="K215">
            <v>26495.75</v>
          </cell>
          <cell r="L215">
            <v>27314.38</v>
          </cell>
          <cell r="M215">
            <v>30149.8466666667</v>
          </cell>
          <cell r="N215">
            <v>5450.82</v>
          </cell>
          <cell r="O215">
            <v>9473.81</v>
          </cell>
          <cell r="P215">
            <v>8909.9</v>
          </cell>
          <cell r="Q215">
            <v>23949.22</v>
          </cell>
          <cell r="R215">
            <v>8478.89</v>
          </cell>
          <cell r="S215">
            <v>67515.168</v>
          </cell>
          <cell r="T215">
            <v>4391.66</v>
          </cell>
          <cell r="U215">
            <v>7264.4</v>
          </cell>
          <cell r="V215">
            <v>5931.18</v>
          </cell>
          <cell r="W215">
            <v>2824.81</v>
          </cell>
          <cell r="X215">
            <v>2788.65</v>
          </cell>
          <cell r="Y215">
            <v>27840.84</v>
          </cell>
          <cell r="Z215">
            <v>178490.5</v>
          </cell>
          <cell r="AA215">
            <v>154585.24</v>
          </cell>
          <cell r="AB215">
            <v>210014.7</v>
          </cell>
          <cell r="AC215">
            <v>248175.26</v>
          </cell>
          <cell r="AD215">
            <v>197816.425</v>
          </cell>
          <cell r="AE215">
            <v>40044.9</v>
          </cell>
          <cell r="AF215">
            <v>20950.75</v>
          </cell>
          <cell r="AG215">
            <v>19296.43</v>
          </cell>
          <cell r="AH215">
            <v>17399.95</v>
          </cell>
          <cell r="AI215">
            <v>49358.26</v>
          </cell>
          <cell r="AJ215">
            <v>29410.058</v>
          </cell>
          <cell r="AK215">
            <v>190773.08</v>
          </cell>
          <cell r="AL215">
            <v>147251.17</v>
          </cell>
          <cell r="AM215">
            <v>158962.38</v>
          </cell>
          <cell r="AN215">
            <v>165662.21</v>
          </cell>
          <cell r="AO215">
            <v>48009.62</v>
          </cell>
          <cell r="AP215">
            <v>45370.92</v>
          </cell>
          <cell r="AQ215">
            <v>45117.87</v>
          </cell>
          <cell r="AR215">
            <v>45564.27</v>
          </cell>
          <cell r="AS215">
            <v>41596.42</v>
          </cell>
          <cell r="AT215">
            <v>45131.82</v>
          </cell>
          <cell r="AU215">
            <v>62983.53</v>
          </cell>
          <cell r="AV215">
            <v>117504.57</v>
          </cell>
          <cell r="AW215">
            <v>9546.71</v>
          </cell>
          <cell r="AX215">
            <v>11809.5</v>
          </cell>
          <cell r="AY215">
            <v>10392.33</v>
          </cell>
          <cell r="AZ215">
            <v>3827.99</v>
          </cell>
          <cell r="BA215">
            <v>1595.64</v>
          </cell>
        </row>
        <row r="215">
          <cell r="BC215">
            <v>44606.604</v>
          </cell>
          <cell r="BD215">
            <v>31014.73</v>
          </cell>
          <cell r="BE215">
            <v>61744.77</v>
          </cell>
        </row>
        <row r="216">
          <cell r="A216">
            <v>24019</v>
          </cell>
          <cell r="B216" t="str">
            <v>INDIAN_POINT_GT_3</v>
          </cell>
          <cell r="C216" t="str">
            <v>MILLWD</v>
          </cell>
          <cell r="D216">
            <v>34494.67</v>
          </cell>
          <cell r="E216">
            <v>26397.33</v>
          </cell>
          <cell r="F216">
            <v>34151.97</v>
          </cell>
          <cell r="G216">
            <v>18238.23</v>
          </cell>
          <cell r="H216">
            <v>17481.78</v>
          </cell>
          <cell r="I216">
            <v>26152.796</v>
          </cell>
          <cell r="J216">
            <v>34625.77</v>
          </cell>
          <cell r="K216">
            <v>27641.35</v>
          </cell>
          <cell r="L216">
            <v>29478.01</v>
          </cell>
          <cell r="M216">
            <v>30581.71</v>
          </cell>
          <cell r="N216">
            <v>4608.18</v>
          </cell>
          <cell r="O216">
            <v>8209.09</v>
          </cell>
          <cell r="P216">
            <v>8666.2</v>
          </cell>
          <cell r="Q216">
            <v>20741.74</v>
          </cell>
          <cell r="R216">
            <v>9819.24</v>
          </cell>
          <cell r="S216">
            <v>62453.34</v>
          </cell>
          <cell r="T216">
            <v>4601.28</v>
          </cell>
          <cell r="U216">
            <v>7107.59</v>
          </cell>
          <cell r="V216">
            <v>5563.8</v>
          </cell>
          <cell r="W216">
            <v>2641.38</v>
          </cell>
          <cell r="X216">
            <v>2548.59</v>
          </cell>
          <cell r="Y216">
            <v>26955.168</v>
          </cell>
          <cell r="Z216">
            <v>149340.78</v>
          </cell>
          <cell r="AA216">
            <v>130116.4</v>
          </cell>
          <cell r="AB216">
            <v>176105.53</v>
          </cell>
          <cell r="AC216">
            <v>206656.42</v>
          </cell>
          <cell r="AD216">
            <v>165554.7825</v>
          </cell>
          <cell r="AE216">
            <v>81028.4</v>
          </cell>
          <cell r="AF216">
            <v>68054.06</v>
          </cell>
          <cell r="AG216">
            <v>67709.89</v>
          </cell>
          <cell r="AH216">
            <v>42738.47</v>
          </cell>
          <cell r="AI216">
            <v>43261.21</v>
          </cell>
          <cell r="AJ216">
            <v>60558.406</v>
          </cell>
          <cell r="AK216">
            <v>186506.09</v>
          </cell>
          <cell r="AL216">
            <v>139667.78</v>
          </cell>
          <cell r="AM216">
            <v>156054.33</v>
          </cell>
          <cell r="AN216">
            <v>160742.733333333</v>
          </cell>
          <cell r="AO216">
            <v>45355.69</v>
          </cell>
          <cell r="AP216">
            <v>43074.24</v>
          </cell>
          <cell r="AQ216">
            <v>43403.35</v>
          </cell>
          <cell r="AR216">
            <v>43409.04</v>
          </cell>
          <cell r="AS216">
            <v>39531.06</v>
          </cell>
          <cell r="AT216">
            <v>42954.676</v>
          </cell>
          <cell r="AU216">
            <v>67336.79</v>
          </cell>
          <cell r="AV216">
            <v>101019.73</v>
          </cell>
          <cell r="AW216">
            <v>8648.68</v>
          </cell>
          <cell r="AX216">
            <v>10754.6</v>
          </cell>
          <cell r="AY216">
            <v>11343.58</v>
          </cell>
          <cell r="AZ216">
            <v>5768.15</v>
          </cell>
          <cell r="BA216">
            <v>2446.5</v>
          </cell>
        </row>
        <row r="216">
          <cell r="BC216">
            <v>46753.812</v>
          </cell>
          <cell r="BD216">
            <v>43112.74</v>
          </cell>
          <cell r="BE216">
            <v>99044.03</v>
          </cell>
        </row>
        <row r="217">
          <cell r="A217">
            <v>24020</v>
          </cell>
          <cell r="B217" t="str">
            <v>VISCHER___FERRY_HYD</v>
          </cell>
          <cell r="C217" t="str">
            <v>CAPITL</v>
          </cell>
          <cell r="D217">
            <v>18372.75</v>
          </cell>
          <cell r="E217">
            <v>28486.53</v>
          </cell>
          <cell r="F217">
            <v>34551.38</v>
          </cell>
          <cell r="G217">
            <v>21368</v>
          </cell>
          <cell r="H217">
            <v>18621.66</v>
          </cell>
          <cell r="I217">
            <v>24280.064</v>
          </cell>
          <cell r="J217">
            <v>36639.41</v>
          </cell>
          <cell r="K217">
            <v>26495.75</v>
          </cell>
          <cell r="L217">
            <v>27314.38</v>
          </cell>
          <cell r="M217">
            <v>30149.8466666667</v>
          </cell>
          <cell r="N217">
            <v>5450.82</v>
          </cell>
          <cell r="O217">
            <v>9473.81</v>
          </cell>
          <cell r="P217">
            <v>8909.9</v>
          </cell>
          <cell r="Q217">
            <v>23949.22</v>
          </cell>
          <cell r="R217">
            <v>8478.89</v>
          </cell>
          <cell r="S217">
            <v>67515.168</v>
          </cell>
          <cell r="T217">
            <v>4391.66</v>
          </cell>
          <cell r="U217">
            <v>7264.4</v>
          </cell>
          <cell r="V217">
            <v>5931.18</v>
          </cell>
          <cell r="W217">
            <v>2824.81</v>
          </cell>
          <cell r="X217">
            <v>2788.65</v>
          </cell>
          <cell r="Y217">
            <v>27840.84</v>
          </cell>
          <cell r="Z217">
            <v>178490.5</v>
          </cell>
          <cell r="AA217">
            <v>154585.24</v>
          </cell>
          <cell r="AB217">
            <v>210014.7</v>
          </cell>
          <cell r="AC217">
            <v>248175.26</v>
          </cell>
          <cell r="AD217">
            <v>197816.425</v>
          </cell>
          <cell r="AE217">
            <v>40044.9</v>
          </cell>
          <cell r="AF217">
            <v>20950.75</v>
          </cell>
          <cell r="AG217">
            <v>19296.43</v>
          </cell>
          <cell r="AH217">
            <v>17399.95</v>
          </cell>
          <cell r="AI217">
            <v>49358.26</v>
          </cell>
          <cell r="AJ217">
            <v>29410.058</v>
          </cell>
          <cell r="AK217">
            <v>190773.08</v>
          </cell>
          <cell r="AL217">
            <v>147251.17</v>
          </cell>
          <cell r="AM217">
            <v>158962.38</v>
          </cell>
          <cell r="AN217">
            <v>165662.21</v>
          </cell>
          <cell r="AO217">
            <v>48009.62</v>
          </cell>
          <cell r="AP217">
            <v>45370.92</v>
          </cell>
          <cell r="AQ217">
            <v>45117.87</v>
          </cell>
          <cell r="AR217">
            <v>45564.27</v>
          </cell>
          <cell r="AS217">
            <v>41596.42</v>
          </cell>
          <cell r="AT217">
            <v>45131.82</v>
          </cell>
          <cell r="AU217">
            <v>62983.53</v>
          </cell>
          <cell r="AV217">
            <v>117504.57</v>
          </cell>
          <cell r="AW217">
            <v>9546.71</v>
          </cell>
          <cell r="AX217">
            <v>11809.5</v>
          </cell>
          <cell r="AY217">
            <v>10392.33</v>
          </cell>
          <cell r="AZ217">
            <v>3827.99</v>
          </cell>
          <cell r="BA217">
            <v>1595.64</v>
          </cell>
        </row>
        <row r="217">
          <cell r="BC217">
            <v>44606.604</v>
          </cell>
          <cell r="BD217">
            <v>31014.73</v>
          </cell>
          <cell r="BE217">
            <v>61744.77</v>
          </cell>
        </row>
        <row r="218">
          <cell r="A218">
            <v>24021</v>
          </cell>
          <cell r="B218" t="str">
            <v>SITHE___OGDNSBRG</v>
          </cell>
          <cell r="C218" t="str">
            <v>MHK_VL</v>
          </cell>
          <cell r="D218">
            <v>732.32</v>
          </cell>
          <cell r="E218">
            <v>-15.76</v>
          </cell>
          <cell r="F218">
            <v>1675.23</v>
          </cell>
          <cell r="G218">
            <v>-10.92</v>
          </cell>
          <cell r="H218">
            <v>-10.67</v>
          </cell>
          <cell r="I218">
            <v>474.04</v>
          </cell>
          <cell r="J218">
            <v>-490.36</v>
          </cell>
          <cell r="K218">
            <v>-610.2</v>
          </cell>
          <cell r="L218">
            <v>-478.14</v>
          </cell>
          <cell r="M218">
            <v>-526.233333333333</v>
          </cell>
          <cell r="N218">
            <v>315.27</v>
          </cell>
          <cell r="O218">
            <v>-1.53</v>
          </cell>
          <cell r="P218">
            <v>295.14</v>
          </cell>
          <cell r="Q218">
            <v>50.51</v>
          </cell>
          <cell r="R218">
            <v>22.57</v>
          </cell>
          <cell r="S218">
            <v>818.352</v>
          </cell>
          <cell r="T218">
            <v>-67.77</v>
          </cell>
          <cell r="U218">
            <v>-94.78</v>
          </cell>
          <cell r="V218">
            <v>-75.79</v>
          </cell>
          <cell r="W218">
            <v>-36.64</v>
          </cell>
          <cell r="X218">
            <v>-16.84</v>
          </cell>
          <cell r="Y218">
            <v>-350.184</v>
          </cell>
          <cell r="Z218">
            <v>-1339.97</v>
          </cell>
          <cell r="AA218">
            <v>-1494.19</v>
          </cell>
          <cell r="AB218">
            <v>-1884.9</v>
          </cell>
          <cell r="AC218">
            <v>-1709.28</v>
          </cell>
          <cell r="AD218">
            <v>-1607.085</v>
          </cell>
          <cell r="AE218">
            <v>2348.99</v>
          </cell>
          <cell r="AF218">
            <v>1226.43</v>
          </cell>
          <cell r="AG218">
            <v>315.21</v>
          </cell>
          <cell r="AH218">
            <v>152.93</v>
          </cell>
          <cell r="AI218">
            <v>150.31</v>
          </cell>
          <cell r="AJ218">
            <v>838.774</v>
          </cell>
          <cell r="AK218">
            <v>-1331.68</v>
          </cell>
          <cell r="AL218">
            <v>-1498.34</v>
          </cell>
          <cell r="AM218">
            <v>-852.59</v>
          </cell>
          <cell r="AN218">
            <v>-1227.53666666667</v>
          </cell>
          <cell r="AO218">
            <v>-305.73</v>
          </cell>
          <cell r="AP218">
            <v>-438.63</v>
          </cell>
          <cell r="AQ218">
            <v>-661.6</v>
          </cell>
          <cell r="AR218">
            <v>-844.69</v>
          </cell>
          <cell r="AS218">
            <v>-683.89</v>
          </cell>
          <cell r="AT218">
            <v>-586.908</v>
          </cell>
          <cell r="AU218">
            <v>-2360.86</v>
          </cell>
          <cell r="AV218">
            <v>-3674.54</v>
          </cell>
          <cell r="AW218">
            <v>-96.19</v>
          </cell>
          <cell r="AX218">
            <v>-265.19</v>
          </cell>
          <cell r="AY218">
            <v>-111.65</v>
          </cell>
          <cell r="AZ218">
            <v>-50.09</v>
          </cell>
          <cell r="BA218">
            <v>-0.29</v>
          </cell>
        </row>
        <row r="218">
          <cell r="BC218">
            <v>-628.092</v>
          </cell>
          <cell r="BD218">
            <v>-760.5</v>
          </cell>
          <cell r="BE218">
            <v>-3924.54</v>
          </cell>
        </row>
        <row r="219">
          <cell r="A219">
            <v>24023</v>
          </cell>
          <cell r="B219" t="str">
            <v>PYRITES___HYD</v>
          </cell>
          <cell r="C219" t="str">
            <v>MHK_VL</v>
          </cell>
          <cell r="D219">
            <v>762.24</v>
          </cell>
          <cell r="E219">
            <v>22.73</v>
          </cell>
          <cell r="F219">
            <v>1670.06</v>
          </cell>
          <cell r="G219">
            <v>17.29</v>
          </cell>
          <cell r="H219">
            <v>13.74</v>
          </cell>
          <cell r="I219">
            <v>497.212</v>
          </cell>
          <cell r="J219">
            <v>-458.87</v>
          </cell>
          <cell r="K219">
            <v>-603.58</v>
          </cell>
          <cell r="L219">
            <v>-490.22</v>
          </cell>
          <cell r="M219">
            <v>-517.556666666667</v>
          </cell>
          <cell r="N219">
            <v>132.85</v>
          </cell>
          <cell r="O219">
            <v>16.01</v>
          </cell>
          <cell r="P219">
            <v>281.52</v>
          </cell>
          <cell r="Q219">
            <v>86.01</v>
          </cell>
          <cell r="R219">
            <v>36.27</v>
          </cell>
          <cell r="S219">
            <v>663.192</v>
          </cell>
          <cell r="T219">
            <v>-66.38</v>
          </cell>
          <cell r="U219">
            <v>-85.99</v>
          </cell>
          <cell r="V219">
            <v>-68.06</v>
          </cell>
          <cell r="W219">
            <v>-33.23</v>
          </cell>
          <cell r="X219">
            <v>-13.52</v>
          </cell>
          <cell r="Y219">
            <v>-320.616</v>
          </cell>
          <cell r="Z219">
            <v>-1000.2</v>
          </cell>
          <cell r="AA219">
            <v>-1192.11</v>
          </cell>
          <cell r="AB219">
            <v>-1466.79</v>
          </cell>
          <cell r="AC219">
            <v>-1118.18</v>
          </cell>
          <cell r="AD219">
            <v>-1194.32</v>
          </cell>
          <cell r="AE219">
            <v>2547.85</v>
          </cell>
          <cell r="AF219">
            <v>1252.11</v>
          </cell>
          <cell r="AG219">
            <v>390.15</v>
          </cell>
          <cell r="AH219">
            <v>201.18</v>
          </cell>
          <cell r="AI219">
            <v>255.03</v>
          </cell>
          <cell r="AJ219">
            <v>929.264</v>
          </cell>
          <cell r="AK219">
            <v>-758.16</v>
          </cell>
          <cell r="AL219">
            <v>-1229.63</v>
          </cell>
          <cell r="AM219">
            <v>-450.35</v>
          </cell>
          <cell r="AN219">
            <v>-812.713333333333</v>
          </cell>
          <cell r="AO219">
            <v>-195.38</v>
          </cell>
          <cell r="AP219">
            <v>-405.51</v>
          </cell>
          <cell r="AQ219">
            <v>-637.44</v>
          </cell>
          <cell r="AR219">
            <v>-778.22</v>
          </cell>
          <cell r="AS219">
            <v>-688.92</v>
          </cell>
          <cell r="AT219">
            <v>-541.094</v>
          </cell>
          <cell r="AU219">
            <v>-2269.56</v>
          </cell>
          <cell r="AV219">
            <v>-3403.49</v>
          </cell>
          <cell r="AW219">
            <v>-78.26</v>
          </cell>
          <cell r="AX219">
            <v>-285.04</v>
          </cell>
          <cell r="AY219">
            <v>-100.33</v>
          </cell>
          <cell r="AZ219">
            <v>-45.7</v>
          </cell>
          <cell r="BA219">
            <v>5.73</v>
          </cell>
        </row>
        <row r="219">
          <cell r="BC219">
            <v>-604.32</v>
          </cell>
          <cell r="BD219">
            <v>-712.78</v>
          </cell>
          <cell r="BE219">
            <v>-3758.85</v>
          </cell>
        </row>
        <row r="220">
          <cell r="A220">
            <v>24024</v>
          </cell>
          <cell r="B220" t="str">
            <v>SITHE___BATAVIA</v>
          </cell>
          <cell r="C220" t="str">
            <v>GENESE</v>
          </cell>
          <cell r="D220">
            <v>2866.06</v>
          </cell>
          <cell r="E220">
            <v>2342.43</v>
          </cell>
          <cell r="F220">
            <v>7092.38</v>
          </cell>
          <cell r="G220">
            <v>1696.33</v>
          </cell>
          <cell r="H220">
            <v>1511.69</v>
          </cell>
          <cell r="I220">
            <v>3101.778</v>
          </cell>
          <cell r="J220">
            <v>911.77</v>
          </cell>
          <cell r="K220">
            <v>-903.2</v>
          </cell>
          <cell r="L220">
            <v>-2534.35</v>
          </cell>
          <cell r="M220">
            <v>-841.926666666667</v>
          </cell>
          <cell r="N220">
            <v>1022.88</v>
          </cell>
          <cell r="O220">
            <v>781.08</v>
          </cell>
          <cell r="P220">
            <v>1935.55</v>
          </cell>
          <cell r="Q220">
            <v>2089.45</v>
          </cell>
          <cell r="R220">
            <v>692.69</v>
          </cell>
          <cell r="S220">
            <v>7825.98</v>
          </cell>
          <cell r="T220">
            <v>-188.31</v>
          </cell>
          <cell r="U220">
            <v>61.14</v>
          </cell>
          <cell r="V220">
            <v>277.47</v>
          </cell>
          <cell r="W220">
            <v>62.52</v>
          </cell>
          <cell r="X220">
            <v>153.98</v>
          </cell>
          <cell r="Y220">
            <v>440.16</v>
          </cell>
          <cell r="Z220">
            <v>16611.31</v>
          </cell>
          <cell r="AA220">
            <v>13303.21</v>
          </cell>
          <cell r="AB220">
            <v>17634.02</v>
          </cell>
          <cell r="AC220">
            <v>23865.14</v>
          </cell>
          <cell r="AD220">
            <v>17853.42</v>
          </cell>
          <cell r="AE220">
            <v>6631.82</v>
          </cell>
          <cell r="AF220">
            <v>4152.06</v>
          </cell>
          <cell r="AG220">
            <v>3566.09</v>
          </cell>
          <cell r="AH220">
            <v>3375.05</v>
          </cell>
          <cell r="AI220">
            <v>3789.64</v>
          </cell>
          <cell r="AJ220">
            <v>4302.932</v>
          </cell>
          <cell r="AK220">
            <v>20520.82</v>
          </cell>
          <cell r="AL220">
            <v>8476.44</v>
          </cell>
          <cell r="AM220">
            <v>16644.97</v>
          </cell>
          <cell r="AN220">
            <v>15214.0766666667</v>
          </cell>
          <cell r="AO220">
            <v>4128.07</v>
          </cell>
          <cell r="AP220">
            <v>3852.19</v>
          </cell>
          <cell r="AQ220">
            <v>3715.98</v>
          </cell>
          <cell r="AR220">
            <v>3787.13</v>
          </cell>
          <cell r="AS220">
            <v>3425.41</v>
          </cell>
          <cell r="AT220">
            <v>3781.756</v>
          </cell>
          <cell r="AU220">
            <v>5008.01</v>
          </cell>
          <cell r="AV220">
            <v>9635.81</v>
          </cell>
          <cell r="AW220">
            <v>773.72</v>
          </cell>
          <cell r="AX220">
            <v>830.03</v>
          </cell>
          <cell r="AY220">
            <v>826.93</v>
          </cell>
          <cell r="AZ220">
            <v>299.81</v>
          </cell>
          <cell r="BA220">
            <v>-203.94</v>
          </cell>
        </row>
        <row r="220">
          <cell r="BC220">
            <v>3031.86</v>
          </cell>
          <cell r="BD220">
            <v>2570.47</v>
          </cell>
          <cell r="BE220">
            <v>4845.67</v>
          </cell>
        </row>
        <row r="221">
          <cell r="A221">
            <v>24026</v>
          </cell>
          <cell r="B221" t="str">
            <v>OXBOW____</v>
          </cell>
          <cell r="C221" t="str">
            <v>WEST</v>
          </cell>
          <cell r="D221">
            <v>3094.82</v>
          </cell>
          <cell r="E221">
            <v>2557.16</v>
          </cell>
          <cell r="F221">
            <v>8091.22</v>
          </cell>
          <cell r="G221">
            <v>1844.25</v>
          </cell>
          <cell r="H221">
            <v>1638.08</v>
          </cell>
          <cell r="I221">
            <v>3445.106</v>
          </cell>
          <cell r="J221">
            <v>818.64</v>
          </cell>
          <cell r="K221">
            <v>-1331.98</v>
          </cell>
          <cell r="L221">
            <v>-3324.66</v>
          </cell>
          <cell r="M221">
            <v>-1279.33333333333</v>
          </cell>
          <cell r="N221">
            <v>1170.41</v>
          </cell>
          <cell r="O221">
            <v>854.96</v>
          </cell>
          <cell r="P221">
            <v>2173.37</v>
          </cell>
          <cell r="Q221">
            <v>2273.78</v>
          </cell>
          <cell r="R221">
            <v>752.81</v>
          </cell>
          <cell r="S221">
            <v>8670.396</v>
          </cell>
          <cell r="T221">
            <v>-183.85</v>
          </cell>
          <cell r="U221">
            <v>89.69</v>
          </cell>
          <cell r="V221">
            <v>295.78</v>
          </cell>
          <cell r="W221">
            <v>73.54</v>
          </cell>
          <cell r="X221">
            <v>169.05</v>
          </cell>
          <cell r="Y221">
            <v>533.052</v>
          </cell>
          <cell r="Z221">
            <v>18503.76</v>
          </cell>
          <cell r="AA221">
            <v>14754.56</v>
          </cell>
          <cell r="AB221">
            <v>19023.66</v>
          </cell>
          <cell r="AC221">
            <v>25791.96</v>
          </cell>
          <cell r="AD221">
            <v>19518.485</v>
          </cell>
          <cell r="AE221">
            <v>9781.15</v>
          </cell>
          <cell r="AF221">
            <v>4776.22</v>
          </cell>
          <cell r="AG221">
            <v>4231.02</v>
          </cell>
          <cell r="AH221">
            <v>3858.36</v>
          </cell>
          <cell r="AI221">
            <v>4097.83</v>
          </cell>
          <cell r="AJ221">
            <v>5348.916</v>
          </cell>
          <cell r="AK221">
            <v>27668.95</v>
          </cell>
          <cell r="AL221">
            <v>9033.21</v>
          </cell>
          <cell r="AM221">
            <v>18645.05</v>
          </cell>
          <cell r="AN221">
            <v>18449.07</v>
          </cell>
          <cell r="AO221">
            <v>4557.43</v>
          </cell>
          <cell r="AP221">
            <v>4212.31</v>
          </cell>
          <cell r="AQ221">
            <v>4093.02</v>
          </cell>
          <cell r="AR221">
            <v>4197.92</v>
          </cell>
          <cell r="AS221">
            <v>3971.59</v>
          </cell>
          <cell r="AT221">
            <v>4206.454</v>
          </cell>
          <cell r="AU221">
            <v>5509.59</v>
          </cell>
          <cell r="AV221">
            <v>10407.97</v>
          </cell>
          <cell r="AW221">
            <v>837.15</v>
          </cell>
          <cell r="AX221">
            <v>902.25</v>
          </cell>
          <cell r="AY221">
            <v>893.06</v>
          </cell>
          <cell r="AZ221">
            <v>325.22</v>
          </cell>
          <cell r="BA221">
            <v>-258.21</v>
          </cell>
        </row>
        <row r="221">
          <cell r="BC221">
            <v>3239.364</v>
          </cell>
          <cell r="BD221">
            <v>3162.27</v>
          </cell>
          <cell r="BE221">
            <v>6579.62</v>
          </cell>
        </row>
        <row r="222">
          <cell r="A222">
            <v>24028</v>
          </cell>
          <cell r="B222" t="str">
            <v>ADK_S_GLENS___FALLS</v>
          </cell>
          <cell r="C222" t="str">
            <v>CAPITL</v>
          </cell>
          <cell r="D222">
            <v>19477.19</v>
          </cell>
          <cell r="E222">
            <v>29384.88</v>
          </cell>
          <cell r="F222">
            <v>36095.8</v>
          </cell>
          <cell r="G222">
            <v>22098.78</v>
          </cell>
          <cell r="H222">
            <v>19337.19</v>
          </cell>
          <cell r="I222">
            <v>25278.768</v>
          </cell>
          <cell r="J222">
            <v>37838.57</v>
          </cell>
          <cell r="K222">
            <v>27396.65</v>
          </cell>
          <cell r="L222">
            <v>28112.68</v>
          </cell>
          <cell r="M222">
            <v>31115.9666666667</v>
          </cell>
          <cell r="N222">
            <v>5679.36</v>
          </cell>
          <cell r="O222">
            <v>9816.99</v>
          </cell>
          <cell r="P222">
            <v>9329.16</v>
          </cell>
          <cell r="Q222">
            <v>24839.78</v>
          </cell>
          <cell r="R222">
            <v>8870.65</v>
          </cell>
          <cell r="S222">
            <v>70243.128</v>
          </cell>
          <cell r="T222">
            <v>4517.39</v>
          </cell>
          <cell r="U222">
            <v>7456.9</v>
          </cell>
          <cell r="V222">
            <v>6050.78</v>
          </cell>
          <cell r="W222">
            <v>2914.42</v>
          </cell>
          <cell r="X222">
            <v>2859.16</v>
          </cell>
          <cell r="Y222">
            <v>28558.38</v>
          </cell>
          <cell r="Z222">
            <v>188393.13</v>
          </cell>
          <cell r="AA222">
            <v>162924.33</v>
          </cell>
          <cell r="AB222">
            <v>220106.36</v>
          </cell>
          <cell r="AC222">
            <v>261468.47</v>
          </cell>
          <cell r="AD222">
            <v>208223.0725</v>
          </cell>
          <cell r="AE222">
            <v>43813.53</v>
          </cell>
          <cell r="AF222">
            <v>23848.55</v>
          </cell>
          <cell r="AG222">
            <v>21470.06</v>
          </cell>
          <cell r="AH222">
            <v>19109.92</v>
          </cell>
          <cell r="AI222">
            <v>51671.68</v>
          </cell>
          <cell r="AJ222">
            <v>31982.748</v>
          </cell>
          <cell r="AK222">
            <v>200452.88</v>
          </cell>
          <cell r="AL222">
            <v>149496.8</v>
          </cell>
          <cell r="AM222">
            <v>165329.26</v>
          </cell>
          <cell r="AN222">
            <v>171759.646666667</v>
          </cell>
          <cell r="AO222">
            <v>49550.92</v>
          </cell>
          <cell r="AP222">
            <v>46564</v>
          </cell>
          <cell r="AQ222">
            <v>46599.95</v>
          </cell>
          <cell r="AR222">
            <v>46882.52</v>
          </cell>
          <cell r="AS222">
            <v>43247.41</v>
          </cell>
          <cell r="AT222">
            <v>46568.96</v>
          </cell>
          <cell r="AU222">
            <v>65738.95</v>
          </cell>
          <cell r="AV222">
            <v>121757.15</v>
          </cell>
          <cell r="AW222">
            <v>9938.64</v>
          </cell>
          <cell r="AX222">
            <v>12278.09</v>
          </cell>
          <cell r="AY222">
            <v>10985.84</v>
          </cell>
          <cell r="AZ222">
            <v>4060.82</v>
          </cell>
          <cell r="BA222">
            <v>1674.88</v>
          </cell>
        </row>
        <row r="222">
          <cell r="BC222">
            <v>46725.924</v>
          </cell>
          <cell r="BD222">
            <v>32954.84</v>
          </cell>
          <cell r="BE222">
            <v>65712.02</v>
          </cell>
        </row>
        <row r="223">
          <cell r="A223">
            <v>24039</v>
          </cell>
          <cell r="B223" t="str">
            <v>GARDENVILLE_LBMP</v>
          </cell>
          <cell r="C223" t="str">
            <v>WEST</v>
          </cell>
          <cell r="D223">
            <v>3875.67</v>
          </cell>
          <cell r="E223">
            <v>2815.24</v>
          </cell>
          <cell r="F223">
            <v>9992.33</v>
          </cell>
          <cell r="G223">
            <v>2105.12</v>
          </cell>
          <cell r="H223">
            <v>1871.72</v>
          </cell>
          <cell r="I223">
            <v>4132.016</v>
          </cell>
          <cell r="J223">
            <v>789.75</v>
          </cell>
          <cell r="K223">
            <v>-1709</v>
          </cell>
          <cell r="L223">
            <v>-4046.79</v>
          </cell>
          <cell r="M223">
            <v>-1655.34666666667</v>
          </cell>
          <cell r="N223">
            <v>1378.52</v>
          </cell>
          <cell r="O223">
            <v>979.51</v>
          </cell>
          <cell r="P223">
            <v>2516.67</v>
          </cell>
          <cell r="Q223">
            <v>2577.05</v>
          </cell>
          <cell r="R223">
            <v>855.61</v>
          </cell>
          <cell r="S223">
            <v>9968.832</v>
          </cell>
          <cell r="T223">
            <v>39.98</v>
          </cell>
          <cell r="U223">
            <v>360.41</v>
          </cell>
          <cell r="V223">
            <v>342.92</v>
          </cell>
          <cell r="W223">
            <v>152.51</v>
          </cell>
          <cell r="X223">
            <v>219.6</v>
          </cell>
          <cell r="Y223">
            <v>1338.504</v>
          </cell>
          <cell r="Z223">
            <v>22552.35</v>
          </cell>
          <cell r="AA223">
            <v>17664.72</v>
          </cell>
          <cell r="AB223">
            <v>21671.87</v>
          </cell>
          <cell r="AC223">
            <v>29151.86</v>
          </cell>
          <cell r="AD223">
            <v>22760.2</v>
          </cell>
          <cell r="AE223">
            <v>13984.55</v>
          </cell>
          <cell r="AF223">
            <v>5754.7</v>
          </cell>
          <cell r="AG223">
            <v>5002.35</v>
          </cell>
          <cell r="AH223">
            <v>4461.25</v>
          </cell>
          <cell r="AI223">
            <v>4611.47</v>
          </cell>
          <cell r="AJ223">
            <v>6762.864</v>
          </cell>
          <cell r="AK223">
            <v>35708.97</v>
          </cell>
          <cell r="AL223">
            <v>10665.3</v>
          </cell>
          <cell r="AM223">
            <v>23241.47</v>
          </cell>
          <cell r="AN223">
            <v>23205.2466666667</v>
          </cell>
          <cell r="AO223">
            <v>5598.59</v>
          </cell>
          <cell r="AP223">
            <v>5387.95</v>
          </cell>
          <cell r="AQ223">
            <v>5100.1</v>
          </cell>
          <cell r="AR223">
            <v>5274.03</v>
          </cell>
          <cell r="AS223">
            <v>5784.6</v>
          </cell>
          <cell r="AT223">
            <v>5429.054</v>
          </cell>
          <cell r="AU223">
            <v>6736.44</v>
          </cell>
          <cell r="AV223">
            <v>12011.52</v>
          </cell>
          <cell r="AW223">
            <v>964.37</v>
          </cell>
          <cell r="AX223">
            <v>1035.14</v>
          </cell>
          <cell r="AY223">
            <v>1058.66</v>
          </cell>
          <cell r="AZ223">
            <v>376.3</v>
          </cell>
          <cell r="BA223">
            <v>-198.22</v>
          </cell>
        </row>
        <row r="223">
          <cell r="BC223">
            <v>3883.5</v>
          </cell>
          <cell r="BD223">
            <v>5210.26</v>
          </cell>
          <cell r="BE223">
            <v>13554.96</v>
          </cell>
        </row>
        <row r="224">
          <cell r="A224">
            <v>24041</v>
          </cell>
          <cell r="B224" t="str">
            <v>SENECA_OSWGO___HYD</v>
          </cell>
          <cell r="C224" t="str">
            <v>CENTRL</v>
          </cell>
          <cell r="D224">
            <v>2014.69</v>
          </cell>
          <cell r="E224">
            <v>1544.19</v>
          </cell>
          <cell r="F224">
            <v>3551.76</v>
          </cell>
          <cell r="G224">
            <v>1145.46</v>
          </cell>
          <cell r="H224">
            <v>1025.78</v>
          </cell>
          <cell r="I224">
            <v>1856.376</v>
          </cell>
          <cell r="J224">
            <v>1212.33</v>
          </cell>
          <cell r="K224">
            <v>372</v>
          </cell>
          <cell r="L224">
            <v>-129.59</v>
          </cell>
          <cell r="M224">
            <v>484.913333333333</v>
          </cell>
          <cell r="N224">
            <v>493.9</v>
          </cell>
          <cell r="O224">
            <v>518.54</v>
          </cell>
          <cell r="P224">
            <v>1035.57</v>
          </cell>
          <cell r="Q224">
            <v>1348.9</v>
          </cell>
          <cell r="R224">
            <v>453.64</v>
          </cell>
          <cell r="S224">
            <v>4620.66</v>
          </cell>
          <cell r="T224">
            <v>11.68</v>
          </cell>
          <cell r="U224">
            <v>294.3</v>
          </cell>
          <cell r="V224">
            <v>247.03</v>
          </cell>
          <cell r="W224">
            <v>94.91</v>
          </cell>
          <cell r="X224">
            <v>129.83</v>
          </cell>
          <cell r="Y224">
            <v>933.3</v>
          </cell>
          <cell r="Z224">
            <v>10733.54</v>
          </cell>
          <cell r="AA224">
            <v>8681.01</v>
          </cell>
          <cell r="AB224">
            <v>12007.09</v>
          </cell>
          <cell r="AC224">
            <v>17257.08</v>
          </cell>
          <cell r="AD224">
            <v>12169.68</v>
          </cell>
          <cell r="AE224">
            <v>7789.44</v>
          </cell>
          <cell r="AF224">
            <v>2053</v>
          </cell>
          <cell r="AG224">
            <v>1820.82</v>
          </cell>
          <cell r="AH224">
            <v>1581.74</v>
          </cell>
          <cell r="AI224">
            <v>2716.56</v>
          </cell>
          <cell r="AJ224">
            <v>3192.312</v>
          </cell>
          <cell r="AK224">
            <v>18162.67</v>
          </cell>
          <cell r="AL224">
            <v>6368.6</v>
          </cell>
          <cell r="AM224">
            <v>12361.02</v>
          </cell>
          <cell r="AN224">
            <v>12297.43</v>
          </cell>
          <cell r="AO224">
            <v>4016.76</v>
          </cell>
          <cell r="AP224">
            <v>3815.26</v>
          </cell>
          <cell r="AQ224">
            <v>3865.92</v>
          </cell>
          <cell r="AR224">
            <v>3794.56</v>
          </cell>
          <cell r="AS224">
            <v>4242.26</v>
          </cell>
          <cell r="AT224">
            <v>3946.952</v>
          </cell>
          <cell r="AU224">
            <v>4981.5</v>
          </cell>
          <cell r="AV224">
            <v>9192.72</v>
          </cell>
          <cell r="AW224">
            <v>964.52</v>
          </cell>
          <cell r="AX224">
            <v>1023.79</v>
          </cell>
          <cell r="AY224">
            <v>1133.56</v>
          </cell>
          <cell r="AZ224">
            <v>198.08</v>
          </cell>
          <cell r="BA224">
            <v>12.69</v>
          </cell>
        </row>
        <row r="224">
          <cell r="BC224">
            <v>3999.168</v>
          </cell>
          <cell r="BD224">
            <v>2719.23</v>
          </cell>
          <cell r="BE224">
            <v>3206.19</v>
          </cell>
        </row>
        <row r="225">
          <cell r="A225">
            <v>24042</v>
          </cell>
          <cell r="B225" t="str">
            <v>N_SALMON___HYD</v>
          </cell>
          <cell r="C225" t="str">
            <v>CENTRL</v>
          </cell>
          <cell r="D225">
            <v>696.52</v>
          </cell>
          <cell r="E225">
            <v>-42.14</v>
          </cell>
          <cell r="F225">
            <v>1642.05</v>
          </cell>
          <cell r="G225">
            <v>-29.68</v>
          </cell>
          <cell r="H225">
            <v>-26.92</v>
          </cell>
          <cell r="I225">
            <v>447.966</v>
          </cell>
          <cell r="J225">
            <v>-410.41</v>
          </cell>
          <cell r="K225">
            <v>-1038.17</v>
          </cell>
          <cell r="L225">
            <v>-633.65</v>
          </cell>
          <cell r="M225">
            <v>-694.076666666667</v>
          </cell>
          <cell r="N225">
            <v>41.41</v>
          </cell>
          <cell r="O225">
            <v>-5.37</v>
          </cell>
          <cell r="P225">
            <v>207.13</v>
          </cell>
          <cell r="Q225">
            <v>-627.38</v>
          </cell>
          <cell r="R225">
            <v>-245.21</v>
          </cell>
          <cell r="S225">
            <v>-755.304</v>
          </cell>
          <cell r="T225">
            <v>-179.18</v>
          </cell>
          <cell r="U225">
            <v>-197.67</v>
          </cell>
          <cell r="V225">
            <v>-130.49</v>
          </cell>
          <cell r="W225">
            <v>-78.16</v>
          </cell>
          <cell r="X225">
            <v>-43.41</v>
          </cell>
          <cell r="Y225">
            <v>-754.692</v>
          </cell>
          <cell r="Z225">
            <v>-3353.24</v>
          </cell>
          <cell r="AA225">
            <v>-3596.4</v>
          </cell>
          <cell r="AB225">
            <v>-4200.01</v>
          </cell>
          <cell r="AC225">
            <v>-4734.89</v>
          </cell>
          <cell r="AD225">
            <v>-3971.135</v>
          </cell>
          <cell r="AE225">
            <v>1710.97</v>
          </cell>
          <cell r="AF225">
            <v>1175.7</v>
          </cell>
          <cell r="AG225">
            <v>417.64</v>
          </cell>
          <cell r="AH225">
            <v>118</v>
          </cell>
          <cell r="AI225">
            <v>83.69</v>
          </cell>
          <cell r="AJ225">
            <v>701.2</v>
          </cell>
          <cell r="AK225">
            <v>-3658.35</v>
          </cell>
          <cell r="AL225">
            <v>-2967.52</v>
          </cell>
          <cell r="AM225">
            <v>-2580.41</v>
          </cell>
          <cell r="AN225">
            <v>-3068.76</v>
          </cell>
          <cell r="AO225">
            <v>-789.22</v>
          </cell>
          <cell r="AP225">
            <v>-993.25</v>
          </cell>
          <cell r="AQ225">
            <v>-1238.88</v>
          </cell>
          <cell r="AR225">
            <v>-1304</v>
          </cell>
          <cell r="AS225">
            <v>-1270.3</v>
          </cell>
          <cell r="AT225">
            <v>-1119.13</v>
          </cell>
          <cell r="AU225">
            <v>-3000</v>
          </cell>
          <cell r="AV225">
            <v>-4864.27</v>
          </cell>
          <cell r="AW225">
            <v>-461.53</v>
          </cell>
          <cell r="AX225">
            <v>-513.42</v>
          </cell>
          <cell r="AY225">
            <v>-300.64</v>
          </cell>
          <cell r="AZ225">
            <v>-230.48</v>
          </cell>
          <cell r="BA225">
            <v>-417.74</v>
          </cell>
        </row>
        <row r="225">
          <cell r="BC225">
            <v>-2308.572</v>
          </cell>
          <cell r="BD225">
            <v>-965.68</v>
          </cell>
          <cell r="BE225">
            <v>-4319.02</v>
          </cell>
        </row>
        <row r="226">
          <cell r="A226">
            <v>24043</v>
          </cell>
          <cell r="B226" t="str">
            <v>S_SALMON___HYD</v>
          </cell>
          <cell r="C226" t="str">
            <v>CENTRL</v>
          </cell>
          <cell r="D226">
            <v>1835.44</v>
          </cell>
          <cell r="E226">
            <v>1346.79</v>
          </cell>
          <cell r="F226">
            <v>3205.27</v>
          </cell>
          <cell r="G226">
            <v>996.1</v>
          </cell>
          <cell r="H226">
            <v>892.49</v>
          </cell>
          <cell r="I226">
            <v>1655.218</v>
          </cell>
          <cell r="J226">
            <v>1023.09</v>
          </cell>
          <cell r="K226">
            <v>278.96</v>
          </cell>
          <cell r="L226">
            <v>-140.76</v>
          </cell>
          <cell r="M226">
            <v>387.096666666667</v>
          </cell>
          <cell r="N226">
            <v>435.66</v>
          </cell>
          <cell r="O226">
            <v>452.08</v>
          </cell>
          <cell r="P226">
            <v>936</v>
          </cell>
          <cell r="Q226">
            <v>1172.34</v>
          </cell>
          <cell r="R226">
            <v>399.67</v>
          </cell>
          <cell r="S226">
            <v>4074.9</v>
          </cell>
          <cell r="T226">
            <v>2.41</v>
          </cell>
          <cell r="U226">
            <v>235.02</v>
          </cell>
          <cell r="V226">
            <v>207.78</v>
          </cell>
          <cell r="W226">
            <v>79.13</v>
          </cell>
          <cell r="X226">
            <v>111.14</v>
          </cell>
          <cell r="Y226">
            <v>762.576</v>
          </cell>
          <cell r="Z226">
            <v>9183.73</v>
          </cell>
          <cell r="AA226">
            <v>7471.9</v>
          </cell>
          <cell r="AB226">
            <v>10292.48</v>
          </cell>
          <cell r="AC226">
            <v>14628.49</v>
          </cell>
          <cell r="AD226">
            <v>10394.15</v>
          </cell>
          <cell r="AE226">
            <v>6848.7</v>
          </cell>
          <cell r="AF226">
            <v>1860.15</v>
          </cell>
          <cell r="AG226">
            <v>1623.43</v>
          </cell>
          <cell r="AH226">
            <v>1394.75</v>
          </cell>
          <cell r="AI226">
            <v>2357.61</v>
          </cell>
          <cell r="AJ226">
            <v>2816.928</v>
          </cell>
          <cell r="AK226">
            <v>15869.33</v>
          </cell>
          <cell r="AL226">
            <v>5496.18</v>
          </cell>
          <cell r="AM226">
            <v>10406.74</v>
          </cell>
          <cell r="AN226">
            <v>10590.75</v>
          </cell>
          <cell r="AO226">
            <v>3121.65</v>
          </cell>
          <cell r="AP226">
            <v>2875.11</v>
          </cell>
          <cell r="AQ226">
            <v>2733.13</v>
          </cell>
          <cell r="AR226">
            <v>2747.23</v>
          </cell>
          <cell r="AS226">
            <v>2793.39</v>
          </cell>
          <cell r="AT226">
            <v>2854.102</v>
          </cell>
          <cell r="AU226">
            <v>4460.27</v>
          </cell>
          <cell r="AV226">
            <v>7761.3</v>
          </cell>
          <cell r="AW226">
            <v>699.06</v>
          </cell>
          <cell r="AX226">
            <v>470.61</v>
          </cell>
          <cell r="AY226">
            <v>492.86</v>
          </cell>
          <cell r="AZ226">
            <v>157.5</v>
          </cell>
          <cell r="BA226">
            <v>-16.09</v>
          </cell>
        </row>
        <row r="226">
          <cell r="BC226">
            <v>2164.728</v>
          </cell>
          <cell r="BD226">
            <v>1272.11</v>
          </cell>
          <cell r="BE226">
            <v>2336.61</v>
          </cell>
        </row>
        <row r="227">
          <cell r="A227">
            <v>24044</v>
          </cell>
          <cell r="B227" t="str">
            <v>OSWEGATCHIE___HYD</v>
          </cell>
          <cell r="C227" t="str">
            <v>MHK_VL</v>
          </cell>
          <cell r="D227">
            <v>799.72</v>
          </cell>
          <cell r="E227">
            <v>167.05</v>
          </cell>
          <cell r="F227">
            <v>1469.85</v>
          </cell>
          <cell r="G227">
            <v>123.58</v>
          </cell>
          <cell r="H227">
            <v>105.49</v>
          </cell>
          <cell r="I227">
            <v>533.138</v>
          </cell>
          <cell r="J227">
            <v>-130.2</v>
          </cell>
          <cell r="K227">
            <v>-373.25</v>
          </cell>
          <cell r="L227">
            <v>-397.46</v>
          </cell>
          <cell r="M227">
            <v>-300.303333333333</v>
          </cell>
          <cell r="N227">
            <v>118.27</v>
          </cell>
          <cell r="O227">
            <v>62.09</v>
          </cell>
          <cell r="P227">
            <v>336.43</v>
          </cell>
          <cell r="Q227">
            <v>199.15</v>
          </cell>
          <cell r="R227">
            <v>80.74</v>
          </cell>
          <cell r="S227">
            <v>956.016</v>
          </cell>
          <cell r="T227">
            <v>-54.58</v>
          </cell>
          <cell r="U227">
            <v>-30.59</v>
          </cell>
          <cell r="V227">
            <v>-19.52</v>
          </cell>
          <cell r="W227">
            <v>-13.43</v>
          </cell>
          <cell r="X227">
            <v>6.2</v>
          </cell>
          <cell r="Y227">
            <v>-134.304</v>
          </cell>
          <cell r="Z227">
            <v>589.72</v>
          </cell>
          <cell r="AA227">
            <v>370.09</v>
          </cell>
          <cell r="AB227">
            <v>566.32</v>
          </cell>
          <cell r="AC227">
            <v>1427.72</v>
          </cell>
          <cell r="AD227">
            <v>738.4625</v>
          </cell>
          <cell r="AE227">
            <v>2676.9</v>
          </cell>
          <cell r="AF227">
            <v>1134.29</v>
          </cell>
          <cell r="AG227">
            <v>536.09</v>
          </cell>
          <cell r="AH227">
            <v>372.72</v>
          </cell>
          <cell r="AI227">
            <v>514.25</v>
          </cell>
          <cell r="AJ227">
            <v>1046.85</v>
          </cell>
          <cell r="AK227">
            <v>2531.7</v>
          </cell>
          <cell r="AL227">
            <v>244.34</v>
          </cell>
          <cell r="AM227">
            <v>1264.02</v>
          </cell>
          <cell r="AN227">
            <v>1346.68666666667</v>
          </cell>
          <cell r="AO227">
            <v>421.71</v>
          </cell>
          <cell r="AP227">
            <v>-14.67</v>
          </cell>
          <cell r="AQ227">
            <v>-6</v>
          </cell>
          <cell r="AR227">
            <v>-100</v>
          </cell>
          <cell r="AS227">
            <v>-461</v>
          </cell>
          <cell r="AT227">
            <v>-31.992</v>
          </cell>
          <cell r="AU227">
            <v>-1205.53</v>
          </cell>
          <cell r="AV227">
            <v>-974.5</v>
          </cell>
          <cell r="AW227">
            <v>50.76</v>
          </cell>
          <cell r="AX227">
            <v>-201</v>
          </cell>
          <cell r="AY227">
            <v>5.54</v>
          </cell>
          <cell r="AZ227">
            <v>-8.13</v>
          </cell>
          <cell r="BA227">
            <v>-2.51</v>
          </cell>
        </row>
        <row r="227">
          <cell r="BC227">
            <v>-186.408</v>
          </cell>
          <cell r="BD227">
            <v>-269.94</v>
          </cell>
          <cell r="BE227">
            <v>-2105.23</v>
          </cell>
        </row>
        <row r="228">
          <cell r="A228">
            <v>24046</v>
          </cell>
          <cell r="B228" t="str">
            <v>OAK_ORCHARD___HYD</v>
          </cell>
          <cell r="C228" t="str">
            <v>WEST</v>
          </cell>
          <cell r="D228">
            <v>2799.49</v>
          </cell>
          <cell r="E228">
            <v>2112.64</v>
          </cell>
          <cell r="F228">
            <v>5949.65</v>
          </cell>
          <cell r="G228">
            <v>1529.03</v>
          </cell>
          <cell r="H228">
            <v>1382.91</v>
          </cell>
          <cell r="I228">
            <v>2754.744</v>
          </cell>
          <cell r="J228">
            <v>1079.86</v>
          </cell>
          <cell r="K228">
            <v>-409.02</v>
          </cell>
          <cell r="L228">
            <v>-1667.05</v>
          </cell>
          <cell r="M228">
            <v>-332.07</v>
          </cell>
          <cell r="N228">
            <v>852.07</v>
          </cell>
          <cell r="O228">
            <v>694.97</v>
          </cell>
          <cell r="P228">
            <v>1657.61</v>
          </cell>
          <cell r="Q228">
            <v>1866.9</v>
          </cell>
          <cell r="R228">
            <v>621.83</v>
          </cell>
          <cell r="S228">
            <v>6832.056</v>
          </cell>
          <cell r="T228">
            <v>-149.74</v>
          </cell>
          <cell r="U228">
            <v>83.18</v>
          </cell>
          <cell r="V228">
            <v>273.44</v>
          </cell>
          <cell r="W228">
            <v>65.39</v>
          </cell>
          <cell r="X228">
            <v>145.5</v>
          </cell>
          <cell r="Y228">
            <v>501.324</v>
          </cell>
          <cell r="Z228">
            <v>14839.03</v>
          </cell>
          <cell r="AA228">
            <v>11904.03</v>
          </cell>
          <cell r="AB228">
            <v>16249.07</v>
          </cell>
          <cell r="AC228">
            <v>21819.83</v>
          </cell>
          <cell r="AD228">
            <v>16202.99</v>
          </cell>
          <cell r="AE228">
            <v>2326.64</v>
          </cell>
          <cell r="AF228">
            <v>3416.6</v>
          </cell>
          <cell r="AG228">
            <v>2693.58</v>
          </cell>
          <cell r="AH228">
            <v>2812.95</v>
          </cell>
          <cell r="AI228">
            <v>3439.46</v>
          </cell>
          <cell r="AJ228">
            <v>2937.846</v>
          </cell>
          <cell r="AK228">
            <v>11270.18</v>
          </cell>
          <cell r="AL228">
            <v>8089.18</v>
          </cell>
          <cell r="AM228">
            <v>14844.69</v>
          </cell>
          <cell r="AN228">
            <v>11401.35</v>
          </cell>
          <cell r="AO228">
            <v>3797.14</v>
          </cell>
          <cell r="AP228">
            <v>3505.55</v>
          </cell>
          <cell r="AQ228">
            <v>3335.15</v>
          </cell>
          <cell r="AR228">
            <v>3380.02</v>
          </cell>
          <cell r="AS228">
            <v>2973.95</v>
          </cell>
          <cell r="AT228">
            <v>3398.362</v>
          </cell>
          <cell r="AU228">
            <v>4480</v>
          </cell>
          <cell r="AV228">
            <v>8774.79</v>
          </cell>
          <cell r="AW228">
            <v>701.18</v>
          </cell>
          <cell r="AX228">
            <v>746.6</v>
          </cell>
          <cell r="AY228">
            <v>758.24</v>
          </cell>
          <cell r="AZ228">
            <v>270.42</v>
          </cell>
          <cell r="BA228">
            <v>-150.12</v>
          </cell>
        </row>
        <row r="228">
          <cell r="BC228">
            <v>2791.584</v>
          </cell>
          <cell r="BD228">
            <v>2121.09</v>
          </cell>
          <cell r="BE228">
            <v>3739.16</v>
          </cell>
        </row>
        <row r="229">
          <cell r="A229">
            <v>24047</v>
          </cell>
          <cell r="B229" t="str">
            <v>BLACK_RIVER___HYD</v>
          </cell>
          <cell r="C229" t="str">
            <v>MHK_VL</v>
          </cell>
          <cell r="D229">
            <v>1236.2</v>
          </cell>
          <cell r="E229">
            <v>705.37</v>
          </cell>
          <cell r="F229">
            <v>2015.24</v>
          </cell>
          <cell r="G229">
            <v>519.54</v>
          </cell>
          <cell r="H229">
            <v>458.46</v>
          </cell>
          <cell r="I229">
            <v>986.962</v>
          </cell>
          <cell r="J229">
            <v>505.89</v>
          </cell>
          <cell r="K229">
            <v>19.78</v>
          </cell>
          <cell r="L229">
            <v>-206.6</v>
          </cell>
          <cell r="M229">
            <v>106.356666666667</v>
          </cell>
          <cell r="N229">
            <v>248.74</v>
          </cell>
          <cell r="O229">
            <v>242.01</v>
          </cell>
          <cell r="P229">
            <v>590.61</v>
          </cell>
          <cell r="Q229">
            <v>628.53</v>
          </cell>
          <cell r="R229">
            <v>229.03</v>
          </cell>
          <cell r="S229">
            <v>2326.704</v>
          </cell>
          <cell r="T229">
            <v>-23.66</v>
          </cell>
          <cell r="U229">
            <v>106.18</v>
          </cell>
          <cell r="V229">
            <v>96.27</v>
          </cell>
          <cell r="W229">
            <v>34.15</v>
          </cell>
          <cell r="X229">
            <v>56.73</v>
          </cell>
          <cell r="Y229">
            <v>323.604</v>
          </cell>
          <cell r="Z229">
            <v>4697.79</v>
          </cell>
          <cell r="AA229">
            <v>3996.26</v>
          </cell>
          <cell r="AB229">
            <v>5401.08</v>
          </cell>
          <cell r="AC229">
            <v>7767.73</v>
          </cell>
          <cell r="AD229">
            <v>5465.715</v>
          </cell>
          <cell r="AE229">
            <v>4176.79</v>
          </cell>
          <cell r="AF229">
            <v>1323.67</v>
          </cell>
          <cell r="AG229">
            <v>1040.74</v>
          </cell>
          <cell r="AH229">
            <v>862.72</v>
          </cell>
          <cell r="AI229">
            <v>1366.11</v>
          </cell>
          <cell r="AJ229">
            <v>1754.006</v>
          </cell>
          <cell r="AK229">
            <v>9595.08</v>
          </cell>
          <cell r="AL229">
            <v>3108.1</v>
          </cell>
          <cell r="AM229">
            <v>5632.34</v>
          </cell>
          <cell r="AN229">
            <v>6111.84</v>
          </cell>
          <cell r="AO229">
            <v>1859.75</v>
          </cell>
          <cell r="AP229">
            <v>1761.37</v>
          </cell>
          <cell r="AQ229">
            <v>1544.29</v>
          </cell>
          <cell r="AR229">
            <v>1455.31</v>
          </cell>
          <cell r="AS229">
            <v>1683.71</v>
          </cell>
          <cell r="AT229">
            <v>1660.886</v>
          </cell>
          <cell r="AU229">
            <v>2287.77</v>
          </cell>
          <cell r="AV229">
            <v>3752.35</v>
          </cell>
          <cell r="AW229">
            <v>374.5</v>
          </cell>
          <cell r="AX229">
            <v>256.19</v>
          </cell>
          <cell r="AY229">
            <v>249.88</v>
          </cell>
          <cell r="AZ229">
            <v>76.99</v>
          </cell>
          <cell r="BA229">
            <v>-13.21</v>
          </cell>
        </row>
        <row r="229">
          <cell r="BC229">
            <v>1133.22</v>
          </cell>
          <cell r="BD229">
            <v>571.19</v>
          </cell>
          <cell r="BE229">
            <v>514.52</v>
          </cell>
        </row>
        <row r="230">
          <cell r="A230">
            <v>24048</v>
          </cell>
          <cell r="B230" t="str">
            <v>BEAVER_RIVER___HYD</v>
          </cell>
          <cell r="C230" t="str">
            <v>MHK_VL</v>
          </cell>
          <cell r="D230">
            <v>832.2</v>
          </cell>
          <cell r="E230">
            <v>287.61</v>
          </cell>
          <cell r="F230">
            <v>1306.8</v>
          </cell>
          <cell r="G230">
            <v>213.13</v>
          </cell>
          <cell r="H230">
            <v>181.98</v>
          </cell>
          <cell r="I230">
            <v>564.344</v>
          </cell>
          <cell r="J230">
            <v>165.84</v>
          </cell>
          <cell r="K230">
            <v>-163.46</v>
          </cell>
          <cell r="L230">
            <v>-300.48</v>
          </cell>
          <cell r="M230">
            <v>-99.3666666666667</v>
          </cell>
          <cell r="N230">
            <v>135.14</v>
          </cell>
          <cell r="O230">
            <v>102.98</v>
          </cell>
          <cell r="P230">
            <v>376.3</v>
          </cell>
          <cell r="Q230">
            <v>281.48</v>
          </cell>
          <cell r="R230">
            <v>114.48</v>
          </cell>
          <cell r="S230">
            <v>1212.456</v>
          </cell>
          <cell r="T230">
            <v>-43.28</v>
          </cell>
          <cell r="U230">
            <v>17.87</v>
          </cell>
          <cell r="V230">
            <v>21.85</v>
          </cell>
          <cell r="W230">
            <v>3.62</v>
          </cell>
          <cell r="X230">
            <v>21.22</v>
          </cell>
          <cell r="Y230">
            <v>25.536</v>
          </cell>
          <cell r="Z230">
            <v>1887.69</v>
          </cell>
          <cell r="AA230">
            <v>1663.56</v>
          </cell>
          <cell r="AB230">
            <v>2212.67</v>
          </cell>
          <cell r="AC230">
            <v>3399.3</v>
          </cell>
          <cell r="AD230">
            <v>2290.805</v>
          </cell>
          <cell r="AE230">
            <v>2730.67</v>
          </cell>
          <cell r="AF230">
            <v>998.73</v>
          </cell>
          <cell r="AG230">
            <v>660.42</v>
          </cell>
          <cell r="AH230">
            <v>518.81</v>
          </cell>
          <cell r="AI230">
            <v>721.13</v>
          </cell>
          <cell r="AJ230">
            <v>1125.952</v>
          </cell>
          <cell r="AK230">
            <v>5454.67</v>
          </cell>
          <cell r="AL230">
            <v>1512.12</v>
          </cell>
          <cell r="AM230">
            <v>2593.9</v>
          </cell>
          <cell r="AN230">
            <v>3186.89666666667</v>
          </cell>
          <cell r="AO230">
            <v>1018.07</v>
          </cell>
          <cell r="AP230">
            <v>1025.41</v>
          </cell>
          <cell r="AQ230">
            <v>830.48</v>
          </cell>
          <cell r="AR230">
            <v>645.05</v>
          </cell>
          <cell r="AS230">
            <v>986.45</v>
          </cell>
          <cell r="AT230">
            <v>901.092</v>
          </cell>
          <cell r="AU230">
            <v>926.67</v>
          </cell>
          <cell r="AV230">
            <v>1252.06</v>
          </cell>
          <cell r="AW230">
            <v>171.58</v>
          </cell>
          <cell r="AX230">
            <v>122.47</v>
          </cell>
          <cell r="AY230">
            <v>103.51</v>
          </cell>
          <cell r="AZ230">
            <v>26.42</v>
          </cell>
          <cell r="BA230">
            <v>-11.93</v>
          </cell>
        </row>
        <row r="230">
          <cell r="BC230">
            <v>494.46</v>
          </cell>
          <cell r="BD230">
            <v>133.32</v>
          </cell>
          <cell r="BE230">
            <v>-624.64</v>
          </cell>
        </row>
        <row r="231">
          <cell r="A231">
            <v>24049</v>
          </cell>
          <cell r="B231" t="str">
            <v>WEST_CANADA___HYD</v>
          </cell>
          <cell r="C231" t="str">
            <v>MHK_VL</v>
          </cell>
          <cell r="D231">
            <v>-407.82</v>
          </cell>
          <cell r="E231">
            <v>-716.37</v>
          </cell>
          <cell r="F231">
            <v>-1119.51</v>
          </cell>
          <cell r="G231">
            <v>-539.49</v>
          </cell>
          <cell r="H231">
            <v>-473.54</v>
          </cell>
          <cell r="I231">
            <v>-651.346</v>
          </cell>
          <cell r="J231">
            <v>-566.36</v>
          </cell>
          <cell r="K231">
            <v>-391.59</v>
          </cell>
          <cell r="L231">
            <v>-422.61</v>
          </cell>
          <cell r="M231">
            <v>-460.186666666667</v>
          </cell>
          <cell r="N231">
            <v>-171.69</v>
          </cell>
          <cell r="O231">
            <v>-238.21</v>
          </cell>
          <cell r="P231">
            <v>-127.55</v>
          </cell>
          <cell r="Q231">
            <v>-617.38</v>
          </cell>
          <cell r="R231">
            <v>-195.21</v>
          </cell>
          <cell r="S231">
            <v>-1620.048</v>
          </cell>
          <cell r="T231">
            <v>-78.41</v>
          </cell>
          <cell r="U231">
            <v>-149.89</v>
          </cell>
          <cell r="V231">
            <v>-130.76</v>
          </cell>
          <cell r="W231">
            <v>-59.37</v>
          </cell>
          <cell r="X231">
            <v>-64.32</v>
          </cell>
          <cell r="Y231">
            <v>-579.3</v>
          </cell>
          <cell r="Z231">
            <v>-4404</v>
          </cell>
          <cell r="AA231">
            <v>-3364.81</v>
          </cell>
          <cell r="AB231">
            <v>-4756.63</v>
          </cell>
          <cell r="AC231">
            <v>-6488.52</v>
          </cell>
          <cell r="AD231">
            <v>-4753.49</v>
          </cell>
          <cell r="AE231">
            <v>-1946.76</v>
          </cell>
          <cell r="AF231">
            <v>-483.9</v>
          </cell>
          <cell r="AG231">
            <v>-339.24</v>
          </cell>
          <cell r="AH231">
            <v>-354.42</v>
          </cell>
          <cell r="AI231">
            <v>-1135.15</v>
          </cell>
          <cell r="AJ231">
            <v>-851.894</v>
          </cell>
          <cell r="AK231">
            <v>-4894.95</v>
          </cell>
          <cell r="AL231">
            <v>-2755.75</v>
          </cell>
          <cell r="AM231">
            <v>-4243.4</v>
          </cell>
          <cell r="AN231">
            <v>-3964.7</v>
          </cell>
          <cell r="AO231">
            <v>-1022.56</v>
          </cell>
          <cell r="AP231">
            <v>-1001.57</v>
          </cell>
          <cell r="AQ231">
            <v>-930.15</v>
          </cell>
          <cell r="AR231">
            <v>-941.69</v>
          </cell>
          <cell r="AS231">
            <v>-860.5</v>
          </cell>
          <cell r="AT231">
            <v>-951.294</v>
          </cell>
          <cell r="AU231">
            <v>-1219.18</v>
          </cell>
          <cell r="AV231">
            <v>-2371.3</v>
          </cell>
          <cell r="AW231">
            <v>-178.67</v>
          </cell>
          <cell r="AX231">
            <v>-230.84</v>
          </cell>
          <cell r="AY231">
            <v>-187.73</v>
          </cell>
          <cell r="AZ231">
            <v>-67.26</v>
          </cell>
          <cell r="BA231">
            <v>-28.18</v>
          </cell>
        </row>
        <row r="231">
          <cell r="BC231">
            <v>-831.216</v>
          </cell>
          <cell r="BD231">
            <v>-441.6</v>
          </cell>
          <cell r="BE231">
            <v>-859.04</v>
          </cell>
        </row>
        <row r="232">
          <cell r="A232">
            <v>24050</v>
          </cell>
          <cell r="B232" t="str">
            <v>E_CANADA_MHWK_HY</v>
          </cell>
          <cell r="C232" t="str">
            <v>CAPITL</v>
          </cell>
          <cell r="D232">
            <v>-632.66</v>
          </cell>
          <cell r="E232">
            <v>-999.58</v>
          </cell>
          <cell r="F232">
            <v>-1852.6</v>
          </cell>
          <cell r="G232">
            <v>-751.87</v>
          </cell>
          <cell r="H232">
            <v>-695.48</v>
          </cell>
          <cell r="I232">
            <v>-986.438</v>
          </cell>
          <cell r="J232">
            <v>312.01</v>
          </cell>
          <cell r="K232">
            <v>-450.51</v>
          </cell>
          <cell r="L232">
            <v>-327.87</v>
          </cell>
          <cell r="M232">
            <v>-155.456666666667</v>
          </cell>
          <cell r="N232">
            <v>-348.93</v>
          </cell>
          <cell r="O232">
            <v>-412.99</v>
          </cell>
          <cell r="P232">
            <v>-279.8</v>
          </cell>
          <cell r="Q232">
            <v>12.78</v>
          </cell>
          <cell r="R232">
            <v>-255.2</v>
          </cell>
          <cell r="S232">
            <v>-1540.968</v>
          </cell>
          <cell r="T232">
            <v>-83.52</v>
          </cell>
          <cell r="U232">
            <v>-190.12</v>
          </cell>
          <cell r="V232">
            <v>-184.74</v>
          </cell>
          <cell r="W232">
            <v>-81.12</v>
          </cell>
          <cell r="X232">
            <v>-97.45</v>
          </cell>
          <cell r="Y232">
            <v>-764.34</v>
          </cell>
          <cell r="Z232">
            <v>-5400.01</v>
          </cell>
          <cell r="AA232">
            <v>-1609.17</v>
          </cell>
          <cell r="AB232">
            <v>-4092.35</v>
          </cell>
          <cell r="AC232">
            <v>-5440.45</v>
          </cell>
          <cell r="AD232">
            <v>-4135.495</v>
          </cell>
          <cell r="AE232">
            <v>-9193.53</v>
          </cell>
          <cell r="AF232">
            <v>-961.86</v>
          </cell>
          <cell r="AG232">
            <v>-506.11</v>
          </cell>
          <cell r="AH232">
            <v>-659.45</v>
          </cell>
          <cell r="AI232">
            <v>-2023.5</v>
          </cell>
          <cell r="AJ232">
            <v>-2668.89</v>
          </cell>
          <cell r="AK232">
            <v>-5094.94</v>
          </cell>
          <cell r="AL232">
            <v>-2955.74</v>
          </cell>
          <cell r="AM232">
            <v>-3782.49</v>
          </cell>
          <cell r="AN232">
            <v>-3944.39</v>
          </cell>
          <cell r="AO232">
            <v>-275.29</v>
          </cell>
          <cell r="AP232">
            <v>-700</v>
          </cell>
          <cell r="AQ232">
            <v>-738.63</v>
          </cell>
          <cell r="AR232">
            <v>-727.8</v>
          </cell>
          <cell r="AS232">
            <v>-559.67</v>
          </cell>
          <cell r="AT232">
            <v>-600.278</v>
          </cell>
          <cell r="AU232">
            <v>-739.34</v>
          </cell>
          <cell r="AV232">
            <v>-1815.68</v>
          </cell>
          <cell r="AW232">
            <v>-194.05</v>
          </cell>
          <cell r="AX232">
            <v>-223.87</v>
          </cell>
          <cell r="AY232">
            <v>-185.86</v>
          </cell>
          <cell r="AZ232">
            <v>-65.26</v>
          </cell>
          <cell r="BA232">
            <v>-26.2</v>
          </cell>
        </row>
        <row r="232">
          <cell r="BC232">
            <v>-834.288</v>
          </cell>
          <cell r="BD232">
            <v>-462</v>
          </cell>
          <cell r="BE232">
            <v>-834.42</v>
          </cell>
        </row>
        <row r="233">
          <cell r="A233">
            <v>24051</v>
          </cell>
          <cell r="B233" t="str">
            <v>E_CANADA_CEN_HY</v>
          </cell>
          <cell r="C233" t="str">
            <v>CAPITL</v>
          </cell>
          <cell r="D233">
            <v>22493.72</v>
          </cell>
          <cell r="E233">
            <v>34510.39</v>
          </cell>
          <cell r="F233">
            <v>43797.36</v>
          </cell>
          <cell r="G233">
            <v>26086.9</v>
          </cell>
          <cell r="H233">
            <v>22774.36</v>
          </cell>
          <cell r="I233">
            <v>29932.546</v>
          </cell>
          <cell r="J233">
            <v>43495.53</v>
          </cell>
          <cell r="K233">
            <v>30755.96</v>
          </cell>
          <cell r="L233">
            <v>31552.3</v>
          </cell>
          <cell r="M233">
            <v>35267.93</v>
          </cell>
          <cell r="N233">
            <v>6869.75</v>
          </cell>
          <cell r="O233">
            <v>11570.46</v>
          </cell>
          <cell r="P233">
            <v>11171.48</v>
          </cell>
          <cell r="Q233">
            <v>29312.49</v>
          </cell>
          <cell r="R233">
            <v>10280.17</v>
          </cell>
          <cell r="S233">
            <v>83045.22</v>
          </cell>
          <cell r="T233">
            <v>5088.86</v>
          </cell>
          <cell r="U233">
            <v>8492.85</v>
          </cell>
          <cell r="V233">
            <v>7175.81</v>
          </cell>
          <cell r="W233">
            <v>3355.15</v>
          </cell>
          <cell r="X233">
            <v>3377.23</v>
          </cell>
          <cell r="Y233">
            <v>32987.88</v>
          </cell>
          <cell r="Z233">
            <v>219079.18</v>
          </cell>
          <cell r="AA233">
            <v>189787.87</v>
          </cell>
          <cell r="AB233">
            <v>256063.82</v>
          </cell>
          <cell r="AC233">
            <v>304248.71</v>
          </cell>
          <cell r="AD233">
            <v>242294.895</v>
          </cell>
          <cell r="AE233">
            <v>58225.32</v>
          </cell>
          <cell r="AF233">
            <v>25152.21</v>
          </cell>
          <cell r="AG233">
            <v>22197.76</v>
          </cell>
          <cell r="AH233">
            <v>20770.82</v>
          </cell>
          <cell r="AI233">
            <v>59930.73</v>
          </cell>
          <cell r="AJ233">
            <v>37255.368</v>
          </cell>
          <cell r="AK233">
            <v>237122.86</v>
          </cell>
          <cell r="AL233">
            <v>178933.26</v>
          </cell>
          <cell r="AM233">
            <v>194041.72</v>
          </cell>
          <cell r="AN233">
            <v>203365.946666667</v>
          </cell>
          <cell r="AO233">
            <v>58026.1</v>
          </cell>
          <cell r="AP233">
            <v>54234.44</v>
          </cell>
          <cell r="AQ233">
            <v>54439.95</v>
          </cell>
          <cell r="AR233">
            <v>55180.06</v>
          </cell>
          <cell r="AS233">
            <v>50312.01</v>
          </cell>
          <cell r="AT233">
            <v>54438.512</v>
          </cell>
          <cell r="AU233">
            <v>76553.2</v>
          </cell>
          <cell r="AV233">
            <v>142464.68</v>
          </cell>
          <cell r="AW233">
            <v>11554.11</v>
          </cell>
          <cell r="AX233">
            <v>14640.71</v>
          </cell>
          <cell r="AY233">
            <v>12549.12</v>
          </cell>
          <cell r="AZ233">
            <v>4614.8</v>
          </cell>
          <cell r="BA233">
            <v>1853.75</v>
          </cell>
        </row>
        <row r="233">
          <cell r="BC233">
            <v>54254.988</v>
          </cell>
          <cell r="BD233">
            <v>43970.9</v>
          </cell>
          <cell r="BE233">
            <v>73594.28</v>
          </cell>
        </row>
        <row r="234">
          <cell r="A234">
            <v>24053</v>
          </cell>
          <cell r="B234" t="str">
            <v>NMP_GENESEE___MISC</v>
          </cell>
          <cell r="C234" t="str">
            <v>GENESE</v>
          </cell>
          <cell r="D234">
            <v>2799.49</v>
          </cell>
          <cell r="E234">
            <v>2112.64</v>
          </cell>
          <cell r="F234">
            <v>5949.65</v>
          </cell>
          <cell r="G234">
            <v>1529.03</v>
          </cell>
          <cell r="H234">
            <v>1382.91</v>
          </cell>
          <cell r="I234">
            <v>2754.744</v>
          </cell>
          <cell r="J234">
            <v>-522.68</v>
          </cell>
          <cell r="K234">
            <v>-658.74</v>
          </cell>
          <cell r="L234">
            <v>-498.93</v>
          </cell>
          <cell r="M234">
            <v>-560.116666666667</v>
          </cell>
          <cell r="N234">
            <v>852.07</v>
          </cell>
          <cell r="O234">
            <v>13.78</v>
          </cell>
          <cell r="P234">
            <v>254.15</v>
          </cell>
          <cell r="Q234">
            <v>-49.99</v>
          </cell>
          <cell r="R234">
            <v>-49.99</v>
          </cell>
          <cell r="S234">
            <v>1224.024</v>
          </cell>
          <cell r="T234">
            <v>-178.96</v>
          </cell>
          <cell r="U234">
            <v>-151.72</v>
          </cell>
          <cell r="V234">
            <v>-75.29</v>
          </cell>
          <cell r="W234">
            <v>-60.07</v>
          </cell>
          <cell r="X234">
            <v>-17.75</v>
          </cell>
          <cell r="Y234">
            <v>-580.548</v>
          </cell>
          <cell r="Z234">
            <v>-1347.47</v>
          </cell>
          <cell r="AA234">
            <v>-2001</v>
          </cell>
          <cell r="AB234">
            <v>-2001</v>
          </cell>
          <cell r="AC234">
            <v>-2001</v>
          </cell>
          <cell r="AD234">
            <v>-1837.6175</v>
          </cell>
          <cell r="AE234">
            <v>2326.64</v>
          </cell>
          <cell r="AF234">
            <v>3416.6</v>
          </cell>
          <cell r="AG234">
            <v>2693.58</v>
          </cell>
          <cell r="AH234">
            <v>2812.95</v>
          </cell>
          <cell r="AI234">
            <v>3439.46</v>
          </cell>
          <cell r="AJ234">
            <v>2937.846</v>
          </cell>
          <cell r="AK234">
            <v>-1156.25</v>
          </cell>
          <cell r="AL234">
            <v>-1471.53</v>
          </cell>
          <cell r="AM234">
            <v>-733.56</v>
          </cell>
          <cell r="AN234">
            <v>-1120.44666666667</v>
          </cell>
          <cell r="AO234">
            <v>-290.72</v>
          </cell>
          <cell r="AP234">
            <v>-550.51</v>
          </cell>
          <cell r="AQ234">
            <v>-913.59</v>
          </cell>
          <cell r="AR234">
            <v>-843.02</v>
          </cell>
          <cell r="AS234">
            <v>-704.68</v>
          </cell>
          <cell r="AT234">
            <v>-660.504</v>
          </cell>
          <cell r="AU234">
            <v>-2243.43</v>
          </cell>
          <cell r="AV234">
            <v>-3434.8</v>
          </cell>
          <cell r="AW234">
            <v>-378.17</v>
          </cell>
          <cell r="AX234">
            <v>-456.09</v>
          </cell>
          <cell r="AY234">
            <v>-216.59</v>
          </cell>
          <cell r="AZ234">
            <v>-211.03</v>
          </cell>
          <cell r="BA234">
            <v>-158.64</v>
          </cell>
        </row>
        <row r="234">
          <cell r="BC234">
            <v>-1704.624</v>
          </cell>
          <cell r="BD234">
            <v>-712.7</v>
          </cell>
          <cell r="BE234">
            <v>-3636.18</v>
          </cell>
        </row>
        <row r="235">
          <cell r="A235">
            <v>24054</v>
          </cell>
          <cell r="B235" t="str">
            <v>FRANKLIN_FALL_HYD</v>
          </cell>
          <cell r="C235" t="str">
            <v>NORTH</v>
          </cell>
          <cell r="D235">
            <v>696.52</v>
          </cell>
          <cell r="E235">
            <v>-42.14</v>
          </cell>
          <cell r="F235">
            <v>1642.05</v>
          </cell>
          <cell r="G235">
            <v>-29.68</v>
          </cell>
          <cell r="H235">
            <v>-26.92</v>
          </cell>
          <cell r="I235">
            <v>447.966</v>
          </cell>
          <cell r="J235">
            <v>-410.41</v>
          </cell>
          <cell r="K235">
            <v>-1038.17</v>
          </cell>
          <cell r="L235">
            <v>-633.65</v>
          </cell>
          <cell r="M235">
            <v>-694.076666666667</v>
          </cell>
          <cell r="N235">
            <v>41.41</v>
          </cell>
          <cell r="O235">
            <v>-5.37</v>
          </cell>
          <cell r="P235">
            <v>207.13</v>
          </cell>
          <cell r="Q235">
            <v>-627.38</v>
          </cell>
          <cell r="R235">
            <v>-245.21</v>
          </cell>
          <cell r="S235">
            <v>-755.304</v>
          </cell>
          <cell r="T235">
            <v>-179.18</v>
          </cell>
          <cell r="U235">
            <v>-197.67</v>
          </cell>
          <cell r="V235">
            <v>-130.49</v>
          </cell>
          <cell r="W235">
            <v>-78.16</v>
          </cell>
          <cell r="X235">
            <v>-43.41</v>
          </cell>
          <cell r="Y235">
            <v>-754.692</v>
          </cell>
          <cell r="Z235">
            <v>-3353.24</v>
          </cell>
          <cell r="AA235">
            <v>-3596.4</v>
          </cell>
          <cell r="AB235">
            <v>-4200.01</v>
          </cell>
          <cell r="AC235">
            <v>-4734.89</v>
          </cell>
          <cell r="AD235">
            <v>-3971.135</v>
          </cell>
          <cell r="AE235">
            <v>1710.97</v>
          </cell>
          <cell r="AF235">
            <v>1175.7</v>
          </cell>
          <cell r="AG235">
            <v>417.64</v>
          </cell>
          <cell r="AH235">
            <v>118</v>
          </cell>
          <cell r="AI235">
            <v>83.69</v>
          </cell>
          <cell r="AJ235">
            <v>701.2</v>
          </cell>
          <cell r="AK235">
            <v>-3658.35</v>
          </cell>
          <cell r="AL235">
            <v>-2967.52</v>
          </cell>
          <cell r="AM235">
            <v>-2580.41</v>
          </cell>
          <cell r="AN235">
            <v>-3068.76</v>
          </cell>
          <cell r="AO235">
            <v>-789.22</v>
          </cell>
          <cell r="AP235">
            <v>-993.25</v>
          </cell>
          <cell r="AQ235">
            <v>-1238.88</v>
          </cell>
          <cell r="AR235">
            <v>-1304</v>
          </cell>
          <cell r="AS235">
            <v>-1270.3</v>
          </cell>
          <cell r="AT235">
            <v>-1119.13</v>
          </cell>
          <cell r="AU235">
            <v>-3000</v>
          </cell>
          <cell r="AV235">
            <v>-4864.27</v>
          </cell>
          <cell r="AW235">
            <v>-461.53</v>
          </cell>
          <cell r="AX235">
            <v>-513.42</v>
          </cell>
          <cell r="AY235">
            <v>-300.64</v>
          </cell>
          <cell r="AZ235">
            <v>-230.48</v>
          </cell>
          <cell r="BA235">
            <v>-417.74</v>
          </cell>
        </row>
        <row r="235">
          <cell r="BC235">
            <v>-2308.572</v>
          </cell>
          <cell r="BD235">
            <v>-965.68</v>
          </cell>
          <cell r="BE235">
            <v>-4319.02</v>
          </cell>
        </row>
        <row r="236">
          <cell r="A236">
            <v>24056</v>
          </cell>
          <cell r="B236" t="str">
            <v>UPPER_RAQUET___HYD</v>
          </cell>
          <cell r="C236" t="str">
            <v>MHK_VL</v>
          </cell>
          <cell r="D236">
            <v>745.97</v>
          </cell>
          <cell r="E236">
            <v>33.05</v>
          </cell>
          <cell r="F236">
            <v>1618.94</v>
          </cell>
          <cell r="G236">
            <v>24.94</v>
          </cell>
          <cell r="H236">
            <v>20.54</v>
          </cell>
          <cell r="I236">
            <v>488.688</v>
          </cell>
          <cell r="J236">
            <v>-440.78</v>
          </cell>
          <cell r="K236">
            <v>-589.22</v>
          </cell>
          <cell r="L236">
            <v>-481.77</v>
          </cell>
          <cell r="M236">
            <v>-503.923333333333</v>
          </cell>
          <cell r="N236">
            <v>98.65</v>
          </cell>
          <cell r="O236">
            <v>17.32</v>
          </cell>
          <cell r="P236">
            <v>267.57</v>
          </cell>
          <cell r="Q236">
            <v>93.11</v>
          </cell>
          <cell r="R236">
            <v>38</v>
          </cell>
          <cell r="S236">
            <v>617.58</v>
          </cell>
          <cell r="T236">
            <v>-64.72</v>
          </cell>
          <cell r="U236">
            <v>-82.51</v>
          </cell>
          <cell r="V236">
            <v>-65.07</v>
          </cell>
          <cell r="W236">
            <v>-32.06</v>
          </cell>
          <cell r="X236">
            <v>-12.57</v>
          </cell>
          <cell r="Y236">
            <v>-308.316</v>
          </cell>
          <cell r="Z236">
            <v>-905.07</v>
          </cell>
          <cell r="AA236">
            <v>-1098.39</v>
          </cell>
          <cell r="AB236">
            <v>-1340.82</v>
          </cell>
          <cell r="AC236">
            <v>-962.16</v>
          </cell>
          <cell r="AD236">
            <v>-1076.61</v>
          </cell>
          <cell r="AE236">
            <v>2540.39</v>
          </cell>
          <cell r="AF236">
            <v>1235.43</v>
          </cell>
          <cell r="AG236">
            <v>398.74</v>
          </cell>
          <cell r="AH236">
            <v>209.69</v>
          </cell>
          <cell r="AI236">
            <v>274.86</v>
          </cell>
          <cell r="AJ236">
            <v>931.822</v>
          </cell>
          <cell r="AK236">
            <v>-616.3</v>
          </cell>
          <cell r="AL236">
            <v>-1153.4</v>
          </cell>
          <cell r="AM236">
            <v>-352.5</v>
          </cell>
          <cell r="AN236">
            <v>-707.4</v>
          </cell>
          <cell r="AO236">
            <v>-169.86</v>
          </cell>
          <cell r="AP236">
            <v>-351.16</v>
          </cell>
          <cell r="AQ236">
            <v>-591.48</v>
          </cell>
          <cell r="AR236">
            <v>-712.02</v>
          </cell>
          <cell r="AS236">
            <v>-648.47</v>
          </cell>
          <cell r="AT236">
            <v>-494.598</v>
          </cell>
          <cell r="AU236">
            <v>-2109.97</v>
          </cell>
          <cell r="AV236">
            <v>-3120.33</v>
          </cell>
          <cell r="AW236">
            <v>-68.96</v>
          </cell>
          <cell r="AX236">
            <v>-272.47</v>
          </cell>
          <cell r="AY236">
            <v>-91.48</v>
          </cell>
          <cell r="AZ236">
            <v>-41.83</v>
          </cell>
          <cell r="BA236">
            <v>6.79</v>
          </cell>
        </row>
        <row r="236">
          <cell r="BC236">
            <v>-561.54</v>
          </cell>
          <cell r="BD236">
            <v>-657.32</v>
          </cell>
          <cell r="BE236">
            <v>-3493.12</v>
          </cell>
        </row>
        <row r="237">
          <cell r="A237">
            <v>24057</v>
          </cell>
          <cell r="B237" t="str">
            <v>LOWER_RAQUET___HYD</v>
          </cell>
          <cell r="C237" t="str">
            <v>MHK_VL</v>
          </cell>
          <cell r="D237">
            <v>745.97</v>
          </cell>
          <cell r="E237">
            <v>33.05</v>
          </cell>
          <cell r="F237">
            <v>1618.94</v>
          </cell>
          <cell r="G237">
            <v>24.94</v>
          </cell>
          <cell r="H237">
            <v>20.54</v>
          </cell>
          <cell r="I237">
            <v>488.688</v>
          </cell>
          <cell r="J237">
            <v>-440.78</v>
          </cell>
          <cell r="K237">
            <v>-589.22</v>
          </cell>
          <cell r="L237">
            <v>-481.77</v>
          </cell>
          <cell r="M237">
            <v>-503.923333333333</v>
          </cell>
          <cell r="N237">
            <v>98.65</v>
          </cell>
          <cell r="O237">
            <v>17.32</v>
          </cell>
          <cell r="P237">
            <v>267.57</v>
          </cell>
          <cell r="Q237">
            <v>93.11</v>
          </cell>
          <cell r="R237">
            <v>38</v>
          </cell>
          <cell r="S237">
            <v>617.58</v>
          </cell>
          <cell r="T237">
            <v>-64.72</v>
          </cell>
          <cell r="U237">
            <v>-82.51</v>
          </cell>
          <cell r="V237">
            <v>-65.07</v>
          </cell>
          <cell r="W237">
            <v>-32.06</v>
          </cell>
          <cell r="X237">
            <v>-12.57</v>
          </cell>
          <cell r="Y237">
            <v>-308.316</v>
          </cell>
          <cell r="Z237">
            <v>-905.07</v>
          </cell>
          <cell r="AA237">
            <v>-1098.39</v>
          </cell>
          <cell r="AB237">
            <v>-1340.82</v>
          </cell>
          <cell r="AC237">
            <v>-962.16</v>
          </cell>
          <cell r="AD237">
            <v>-1076.61</v>
          </cell>
          <cell r="AE237">
            <v>2540.39</v>
          </cell>
          <cell r="AF237">
            <v>1235.43</v>
          </cell>
          <cell r="AG237">
            <v>398.74</v>
          </cell>
          <cell r="AH237">
            <v>209.69</v>
          </cell>
          <cell r="AI237">
            <v>274.86</v>
          </cell>
          <cell r="AJ237">
            <v>931.822</v>
          </cell>
          <cell r="AK237">
            <v>-616.3</v>
          </cell>
          <cell r="AL237">
            <v>-1153.4</v>
          </cell>
          <cell r="AM237">
            <v>-352.5</v>
          </cell>
          <cell r="AN237">
            <v>-707.4</v>
          </cell>
          <cell r="AO237">
            <v>-169.86</v>
          </cell>
          <cell r="AP237">
            <v>-351.16</v>
          </cell>
          <cell r="AQ237">
            <v>-591.48</v>
          </cell>
          <cell r="AR237">
            <v>-712.02</v>
          </cell>
          <cell r="AS237">
            <v>-648.47</v>
          </cell>
          <cell r="AT237">
            <v>-494.598</v>
          </cell>
          <cell r="AU237">
            <v>-2109.97</v>
          </cell>
          <cell r="AV237">
            <v>-3120.33</v>
          </cell>
          <cell r="AW237">
            <v>-68.96</v>
          </cell>
          <cell r="AX237">
            <v>-272.47</v>
          </cell>
          <cell r="AY237">
            <v>-91.48</v>
          </cell>
          <cell r="AZ237">
            <v>-41.83</v>
          </cell>
          <cell r="BA237">
            <v>6.79</v>
          </cell>
        </row>
        <row r="237">
          <cell r="BC237">
            <v>-561.54</v>
          </cell>
          <cell r="BD237">
            <v>-657.32</v>
          </cell>
          <cell r="BE237">
            <v>-3493.12</v>
          </cell>
        </row>
        <row r="238">
          <cell r="A238">
            <v>24058</v>
          </cell>
          <cell r="B238" t="str">
            <v>UPPER_HUDSON___HYD</v>
          </cell>
          <cell r="C238" t="str">
            <v>CAPITL</v>
          </cell>
          <cell r="D238">
            <v>19340.54</v>
          </cell>
          <cell r="E238">
            <v>29316.2</v>
          </cell>
          <cell r="F238">
            <v>36109.27</v>
          </cell>
          <cell r="G238">
            <v>22085.94</v>
          </cell>
          <cell r="H238">
            <v>19325.97</v>
          </cell>
          <cell r="I238">
            <v>25235.584</v>
          </cell>
          <cell r="J238">
            <v>37874.62</v>
          </cell>
          <cell r="K238">
            <v>27380.8</v>
          </cell>
          <cell r="L238">
            <v>28098.07</v>
          </cell>
          <cell r="M238">
            <v>31117.83</v>
          </cell>
          <cell r="N238">
            <v>5688.66</v>
          </cell>
          <cell r="O238">
            <v>9815.34</v>
          </cell>
          <cell r="P238">
            <v>9338.86</v>
          </cell>
          <cell r="Q238">
            <v>24840.26</v>
          </cell>
          <cell r="R238">
            <v>8853.41</v>
          </cell>
          <cell r="S238">
            <v>70243.836</v>
          </cell>
          <cell r="T238">
            <v>4516.33</v>
          </cell>
          <cell r="U238">
            <v>7468.97</v>
          </cell>
          <cell r="V238">
            <v>6064.02</v>
          </cell>
          <cell r="W238">
            <v>2918.48</v>
          </cell>
          <cell r="X238">
            <v>2877.93</v>
          </cell>
          <cell r="Y238">
            <v>28614.876</v>
          </cell>
          <cell r="Z238">
            <v>189068.75</v>
          </cell>
          <cell r="AA238">
            <v>163345.53</v>
          </cell>
          <cell r="AB238">
            <v>220508.53</v>
          </cell>
          <cell r="AC238">
            <v>262230.75</v>
          </cell>
          <cell r="AD238">
            <v>208788.39</v>
          </cell>
          <cell r="AE238">
            <v>43782.43</v>
          </cell>
          <cell r="AF238">
            <v>23734.86</v>
          </cell>
          <cell r="AG238">
            <v>21206.58</v>
          </cell>
          <cell r="AH238">
            <v>19001.02</v>
          </cell>
          <cell r="AI238">
            <v>51719.4</v>
          </cell>
          <cell r="AJ238">
            <v>31888.858</v>
          </cell>
          <cell r="AK238">
            <v>201245.38</v>
          </cell>
          <cell r="AL238">
            <v>151222.56</v>
          </cell>
          <cell r="AM238">
            <v>166292.8</v>
          </cell>
          <cell r="AN238">
            <v>172920.246666667</v>
          </cell>
          <cell r="AO238">
            <v>49580.53</v>
          </cell>
          <cell r="AP238">
            <v>46501.6</v>
          </cell>
          <cell r="AQ238">
            <v>46714.08</v>
          </cell>
          <cell r="AR238">
            <v>47182.39</v>
          </cell>
          <cell r="AS238">
            <v>43344.3</v>
          </cell>
          <cell r="AT238">
            <v>46664.58</v>
          </cell>
          <cell r="AU238">
            <v>65848.28</v>
          </cell>
          <cell r="AV238">
            <v>122130.78</v>
          </cell>
          <cell r="AW238">
            <v>9956.73</v>
          </cell>
          <cell r="AX238">
            <v>12309.75</v>
          </cell>
          <cell r="AY238">
            <v>11004.8</v>
          </cell>
          <cell r="AZ238">
            <v>4062.5</v>
          </cell>
          <cell r="BA238">
            <v>1671.81</v>
          </cell>
        </row>
        <row r="238">
          <cell r="BC238">
            <v>46806.708</v>
          </cell>
          <cell r="BD238">
            <v>33030.42</v>
          </cell>
          <cell r="BE238">
            <v>65675.84</v>
          </cell>
        </row>
        <row r="239">
          <cell r="A239">
            <v>24059</v>
          </cell>
          <cell r="B239" t="str">
            <v>LOWER___HUDSON</v>
          </cell>
          <cell r="C239" t="str">
            <v>CAPITL</v>
          </cell>
          <cell r="D239">
            <v>18372.75</v>
          </cell>
          <cell r="E239">
            <v>28486.53</v>
          </cell>
          <cell r="F239">
            <v>34551.38</v>
          </cell>
          <cell r="G239">
            <v>21368</v>
          </cell>
          <cell r="H239">
            <v>18621.66</v>
          </cell>
          <cell r="I239">
            <v>24280.064</v>
          </cell>
          <cell r="J239">
            <v>36639.41</v>
          </cell>
          <cell r="K239">
            <v>26495.75</v>
          </cell>
          <cell r="L239">
            <v>27314.38</v>
          </cell>
          <cell r="M239">
            <v>30149.8466666667</v>
          </cell>
          <cell r="N239">
            <v>5450.82</v>
          </cell>
          <cell r="O239">
            <v>9473.81</v>
          </cell>
          <cell r="P239">
            <v>8909.9</v>
          </cell>
          <cell r="Q239">
            <v>23949.22</v>
          </cell>
          <cell r="R239">
            <v>8478.89</v>
          </cell>
          <cell r="S239">
            <v>67515.168</v>
          </cell>
          <cell r="T239">
            <v>4391.66</v>
          </cell>
          <cell r="U239">
            <v>7264.4</v>
          </cell>
          <cell r="V239">
            <v>5931.18</v>
          </cell>
          <cell r="W239">
            <v>2824.81</v>
          </cell>
          <cell r="X239">
            <v>2788.65</v>
          </cell>
          <cell r="Y239">
            <v>27840.84</v>
          </cell>
          <cell r="Z239">
            <v>178490.5</v>
          </cell>
          <cell r="AA239">
            <v>154585.24</v>
          </cell>
          <cell r="AB239">
            <v>210014.7</v>
          </cell>
          <cell r="AC239">
            <v>248175.26</v>
          </cell>
          <cell r="AD239">
            <v>197816.425</v>
          </cell>
          <cell r="AE239">
            <v>40044.9</v>
          </cell>
          <cell r="AF239">
            <v>20950.75</v>
          </cell>
          <cell r="AG239">
            <v>19296.43</v>
          </cell>
          <cell r="AH239">
            <v>17399.95</v>
          </cell>
          <cell r="AI239">
            <v>49358.26</v>
          </cell>
          <cell r="AJ239">
            <v>29410.058</v>
          </cell>
          <cell r="AK239">
            <v>190773.08</v>
          </cell>
          <cell r="AL239">
            <v>147251.17</v>
          </cell>
          <cell r="AM239">
            <v>158962.38</v>
          </cell>
          <cell r="AN239">
            <v>165662.21</v>
          </cell>
          <cell r="AO239">
            <v>48009.62</v>
          </cell>
          <cell r="AP239">
            <v>45370.92</v>
          </cell>
          <cell r="AQ239">
            <v>45117.87</v>
          </cell>
          <cell r="AR239">
            <v>45564.27</v>
          </cell>
          <cell r="AS239">
            <v>41596.42</v>
          </cell>
          <cell r="AT239">
            <v>45131.82</v>
          </cell>
          <cell r="AU239">
            <v>62983.53</v>
          </cell>
          <cell r="AV239">
            <v>117504.57</v>
          </cell>
          <cell r="AW239">
            <v>9546.71</v>
          </cell>
          <cell r="AX239">
            <v>11809.5</v>
          </cell>
          <cell r="AY239">
            <v>10392.33</v>
          </cell>
          <cell r="AZ239">
            <v>3827.99</v>
          </cell>
          <cell r="BA239">
            <v>1595.64</v>
          </cell>
        </row>
        <row r="239">
          <cell r="BC239">
            <v>44606.604</v>
          </cell>
          <cell r="BD239">
            <v>31014.73</v>
          </cell>
          <cell r="BE239">
            <v>61744.77</v>
          </cell>
        </row>
        <row r="240">
          <cell r="A240">
            <v>24060</v>
          </cell>
          <cell r="B240" t="str">
            <v>CARR_STREET_E._SYR</v>
          </cell>
          <cell r="C240" t="str">
            <v>CENTRL</v>
          </cell>
          <cell r="D240">
            <v>2229.95</v>
          </cell>
          <cell r="E240">
            <v>1691.53</v>
          </cell>
          <cell r="F240">
            <v>3885.93</v>
          </cell>
          <cell r="G240">
            <v>1304.99</v>
          </cell>
          <cell r="H240">
            <v>1122.52</v>
          </cell>
          <cell r="I240">
            <v>2046.984</v>
          </cell>
          <cell r="J240">
            <v>1199.72</v>
          </cell>
          <cell r="K240">
            <v>394.42</v>
          </cell>
          <cell r="L240">
            <v>-127.64</v>
          </cell>
          <cell r="M240">
            <v>488.833333333333</v>
          </cell>
          <cell r="N240">
            <v>536.64</v>
          </cell>
          <cell r="O240">
            <v>568.38</v>
          </cell>
          <cell r="P240">
            <v>1122.82</v>
          </cell>
          <cell r="Q240">
            <v>1469.82</v>
          </cell>
          <cell r="R240">
            <v>486.22</v>
          </cell>
          <cell r="S240">
            <v>5020.656</v>
          </cell>
          <cell r="T240">
            <v>16.85</v>
          </cell>
          <cell r="U240">
            <v>257.93</v>
          </cell>
          <cell r="V240">
            <v>273.71</v>
          </cell>
          <cell r="W240">
            <v>106.1</v>
          </cell>
          <cell r="X240">
            <v>143.56</v>
          </cell>
          <cell r="Y240">
            <v>957.78</v>
          </cell>
          <cell r="Z240">
            <v>11879.49</v>
          </cell>
          <cell r="AA240">
            <v>9566.84</v>
          </cell>
          <cell r="AB240">
            <v>13217.77</v>
          </cell>
          <cell r="AC240">
            <v>17905.01</v>
          </cell>
          <cell r="AD240">
            <v>13142.2775</v>
          </cell>
          <cell r="AE240">
            <v>8503.26</v>
          </cell>
          <cell r="AF240">
            <v>2279.6</v>
          </cell>
          <cell r="AG240">
            <v>2007.69</v>
          </cell>
          <cell r="AH240">
            <v>1738.72</v>
          </cell>
          <cell r="AI240">
            <v>3119.07</v>
          </cell>
          <cell r="AJ240">
            <v>3529.668</v>
          </cell>
          <cell r="AK240">
            <v>19823.89</v>
          </cell>
          <cell r="AL240">
            <v>6426.95</v>
          </cell>
          <cell r="AM240">
            <v>12304.4</v>
          </cell>
          <cell r="AN240">
            <v>12851.7466666667</v>
          </cell>
          <cell r="AO240">
            <v>3391.38</v>
          </cell>
          <cell r="AP240">
            <v>3141.1</v>
          </cell>
          <cell r="AQ240">
            <v>2986.41</v>
          </cell>
          <cell r="AR240">
            <v>3000.62</v>
          </cell>
          <cell r="AS240">
            <v>2888.9</v>
          </cell>
          <cell r="AT240">
            <v>3081.682</v>
          </cell>
          <cell r="AU240">
            <v>4157.2</v>
          </cell>
          <cell r="AV240">
            <v>7905.86</v>
          </cell>
          <cell r="AW240">
            <v>605.52</v>
          </cell>
          <cell r="AX240">
            <v>604.36</v>
          </cell>
          <cell r="AY240">
            <v>653.79</v>
          </cell>
          <cell r="AZ240">
            <v>208.22</v>
          </cell>
          <cell r="BA240">
            <v>-15.62</v>
          </cell>
        </row>
        <row r="240">
          <cell r="BC240">
            <v>2467.524</v>
          </cell>
          <cell r="BD240">
            <v>1788.19</v>
          </cell>
          <cell r="BE240">
            <v>3486.85</v>
          </cell>
        </row>
        <row r="241">
          <cell r="A241">
            <v>24062</v>
          </cell>
          <cell r="B241" t="str">
            <v>N.E._GEN_SANDY PR</v>
          </cell>
          <cell r="C241" t="str">
            <v>NPX</v>
          </cell>
          <cell r="D241">
            <v>24001.7</v>
          </cell>
          <cell r="E241">
            <v>28261.9</v>
          </cell>
          <cell r="F241">
            <v>35160.98</v>
          </cell>
          <cell r="G241">
            <v>20744.37</v>
          </cell>
          <cell r="H241">
            <v>18485.65</v>
          </cell>
          <cell r="I241">
            <v>25330.92</v>
          </cell>
          <cell r="J241">
            <v>35592.87</v>
          </cell>
          <cell r="K241">
            <v>26194.55</v>
          </cell>
          <cell r="L241">
            <v>27053.04</v>
          </cell>
          <cell r="M241">
            <v>29613.4866666667</v>
          </cell>
          <cell r="N241">
            <v>5287.64</v>
          </cell>
          <cell r="O241">
            <v>9173.3</v>
          </cell>
          <cell r="P241">
            <v>9048.77</v>
          </cell>
          <cell r="Q241">
            <v>23183.18</v>
          </cell>
          <cell r="R241">
            <v>9073.66</v>
          </cell>
          <cell r="S241">
            <v>66919.86</v>
          </cell>
          <cell r="T241">
            <v>4329.38</v>
          </cell>
          <cell r="U241">
            <v>7121.39</v>
          </cell>
          <cell r="V241">
            <v>5814.26</v>
          </cell>
          <cell r="W241">
            <v>2751.77</v>
          </cell>
          <cell r="X241">
            <v>2703.31</v>
          </cell>
          <cell r="Y241">
            <v>30025.2</v>
          </cell>
          <cell r="Z241">
            <v>169112.69</v>
          </cell>
          <cell r="AA241">
            <v>146045.13</v>
          </cell>
          <cell r="AB241">
            <v>198237.41</v>
          </cell>
          <cell r="AC241">
            <v>234605.61</v>
          </cell>
          <cell r="AD241">
            <v>187000.21</v>
          </cell>
          <cell r="AE241">
            <v>55446.12</v>
          </cell>
          <cell r="AF241">
            <v>37872.11</v>
          </cell>
          <cell r="AG241">
            <v>35397.94</v>
          </cell>
          <cell r="AH241">
            <v>25742.53</v>
          </cell>
          <cell r="AI241">
            <v>48921.07</v>
          </cell>
          <cell r="AJ241">
            <v>40675.954</v>
          </cell>
          <cell r="AK241">
            <v>192612.48</v>
          </cell>
          <cell r="AL241">
            <v>146426.7</v>
          </cell>
          <cell r="AM241">
            <v>159691.98</v>
          </cell>
          <cell r="AN241">
            <v>166243.72</v>
          </cell>
          <cell r="AO241">
            <v>47112.72</v>
          </cell>
          <cell r="AP241">
            <v>44526.49</v>
          </cell>
          <cell r="AQ241">
            <v>44445.51</v>
          </cell>
          <cell r="AR241">
            <v>44812.18</v>
          </cell>
          <cell r="AS241">
            <v>40832.64</v>
          </cell>
          <cell r="AT241">
            <v>44345.908</v>
          </cell>
          <cell r="AU241">
            <v>64552.16</v>
          </cell>
          <cell r="AV241">
            <v>111678.48</v>
          </cell>
          <cell r="AW241">
            <v>9217</v>
          </cell>
          <cell r="AX241">
            <v>11475.85</v>
          </cell>
          <cell r="AY241">
            <v>10464.69</v>
          </cell>
          <cell r="AZ241">
            <v>4429.84</v>
          </cell>
          <cell r="BA241">
            <v>1852.98</v>
          </cell>
        </row>
        <row r="241">
          <cell r="BC241">
            <v>44928.432</v>
          </cell>
          <cell r="BD241">
            <v>34869.2</v>
          </cell>
          <cell r="BE241">
            <v>74348.78</v>
          </cell>
        </row>
        <row r="242">
          <cell r="A242">
            <v>24063</v>
          </cell>
          <cell r="B242" t="str">
            <v>O.H._GEN_BRUCE</v>
          </cell>
          <cell r="C242" t="str">
            <v>OH</v>
          </cell>
          <cell r="D242">
            <v>2309.75</v>
          </cell>
          <cell r="E242">
            <v>2815.17</v>
          </cell>
          <cell r="F242">
            <v>5842.34</v>
          </cell>
          <cell r="G242">
            <v>1722.79</v>
          </cell>
          <cell r="H242">
            <v>1530.27</v>
          </cell>
          <cell r="I242">
            <v>2844.064</v>
          </cell>
          <cell r="J242">
            <v>732.07</v>
          </cell>
          <cell r="K242">
            <v>-1169.71</v>
          </cell>
          <cell r="L242">
            <v>-2949.89</v>
          </cell>
          <cell r="M242">
            <v>-1129.17666666667</v>
          </cell>
          <cell r="N242">
            <v>1088.23</v>
          </cell>
          <cell r="O242">
            <v>793.5</v>
          </cell>
          <cell r="P242">
            <v>2031.89</v>
          </cell>
          <cell r="Q242">
            <v>2116.86</v>
          </cell>
          <cell r="R242">
            <v>701.99</v>
          </cell>
          <cell r="S242">
            <v>8078.964</v>
          </cell>
          <cell r="T242">
            <v>-377.95</v>
          </cell>
          <cell r="U242">
            <v>-158.83</v>
          </cell>
          <cell r="V242">
            <v>244.78</v>
          </cell>
          <cell r="W242">
            <v>0.96</v>
          </cell>
          <cell r="X242">
            <v>123.43</v>
          </cell>
          <cell r="Y242">
            <v>-436.56</v>
          </cell>
          <cell r="Z242">
            <v>15815.68</v>
          </cell>
          <cell r="AA242">
            <v>13029</v>
          </cell>
          <cell r="AB242">
            <v>17774.09</v>
          </cell>
          <cell r="AC242">
            <v>23999.05</v>
          </cell>
          <cell r="AD242">
            <v>17654.455</v>
          </cell>
          <cell r="AE242">
            <v>6241.9</v>
          </cell>
          <cell r="AF242">
            <v>3454.44</v>
          </cell>
          <cell r="AG242">
            <v>3906.99</v>
          </cell>
          <cell r="AH242">
            <v>3575.26</v>
          </cell>
          <cell r="AI242">
            <v>3833.66</v>
          </cell>
          <cell r="AJ242">
            <v>4202.45</v>
          </cell>
          <cell r="AK242">
            <v>24302.55</v>
          </cell>
          <cell r="AL242">
            <v>7801.98</v>
          </cell>
          <cell r="AM242">
            <v>15520.23</v>
          </cell>
          <cell r="AN242">
            <v>15874.92</v>
          </cell>
          <cell r="AO242">
            <v>3848.07</v>
          </cell>
          <cell r="AP242">
            <v>4093.17</v>
          </cell>
          <cell r="AQ242">
            <v>3335.11</v>
          </cell>
          <cell r="AR242">
            <v>3396.34</v>
          </cell>
          <cell r="AS242">
            <v>2618.49</v>
          </cell>
          <cell r="AT242">
            <v>3458.236</v>
          </cell>
          <cell r="AU242">
            <v>4630.21</v>
          </cell>
          <cell r="AV242">
            <v>9240.81</v>
          </cell>
          <cell r="AW242">
            <v>745.16</v>
          </cell>
          <cell r="AX242">
            <v>802.05</v>
          </cell>
          <cell r="AY242">
            <v>770.83</v>
          </cell>
          <cell r="AZ242">
            <v>289.47</v>
          </cell>
          <cell r="BA242">
            <v>-273.07</v>
          </cell>
        </row>
        <row r="242">
          <cell r="BC242">
            <v>2801.328</v>
          </cell>
          <cell r="BD242">
            <v>1674.79</v>
          </cell>
          <cell r="BE242">
            <v>1299.76</v>
          </cell>
        </row>
        <row r="243">
          <cell r="A243">
            <v>24065</v>
          </cell>
          <cell r="B243" t="str">
            <v>PJM_GEN_KEYSTONE</v>
          </cell>
          <cell r="C243" t="str">
            <v>PJM</v>
          </cell>
          <cell r="D243">
            <v>15070.68</v>
          </cell>
          <cell r="E243">
            <v>4043.46</v>
          </cell>
          <cell r="F243">
            <v>24707.54</v>
          </cell>
          <cell r="G243">
            <v>3534.8</v>
          </cell>
          <cell r="H243">
            <v>3149.28</v>
          </cell>
          <cell r="I243">
            <v>10101.152</v>
          </cell>
          <cell r="J243">
            <v>-1188.24</v>
          </cell>
          <cell r="K243">
            <v>-5485.31</v>
          </cell>
          <cell r="L243">
            <v>-10297.03</v>
          </cell>
          <cell r="M243">
            <v>-5656.86</v>
          </cell>
          <cell r="N243">
            <v>2929.02</v>
          </cell>
          <cell r="O243">
            <v>1662.68</v>
          </cell>
          <cell r="P243">
            <v>5050.65</v>
          </cell>
          <cell r="Q243">
            <v>4185.76</v>
          </cell>
          <cell r="R243">
            <v>1410.46</v>
          </cell>
          <cell r="S243">
            <v>18286.284</v>
          </cell>
          <cell r="T243">
            <v>-1994.87</v>
          </cell>
          <cell r="U243">
            <v>-730.9</v>
          </cell>
          <cell r="V243">
            <v>119.75</v>
          </cell>
          <cell r="W243">
            <v>-137.88</v>
          </cell>
          <cell r="X243">
            <v>151.33</v>
          </cell>
          <cell r="Y243">
            <v>-4115.85</v>
          </cell>
          <cell r="Z243">
            <v>33764.81</v>
          </cell>
          <cell r="AA243">
            <v>27715.94</v>
          </cell>
          <cell r="AB243">
            <v>35924.67</v>
          </cell>
          <cell r="AC243">
            <v>45827.61</v>
          </cell>
          <cell r="AD243">
            <v>35808.2575</v>
          </cell>
          <cell r="AE243">
            <v>46983.72</v>
          </cell>
          <cell r="AF243">
            <v>12829.14</v>
          </cell>
          <cell r="AG243">
            <v>10886.03</v>
          </cell>
          <cell r="AH243">
            <v>8770.82</v>
          </cell>
          <cell r="AI243">
            <v>7493.51</v>
          </cell>
          <cell r="AJ243">
            <v>17392.644</v>
          </cell>
          <cell r="AK243">
            <v>89932.07</v>
          </cell>
          <cell r="AL243">
            <v>11112.68</v>
          </cell>
          <cell r="AM243">
            <v>33302.18</v>
          </cell>
          <cell r="AN243">
            <v>44782.31</v>
          </cell>
          <cell r="AO243">
            <v>8568.67</v>
          </cell>
          <cell r="AP243">
            <v>9096.62</v>
          </cell>
          <cell r="AQ243">
            <v>8269.23</v>
          </cell>
          <cell r="AR243">
            <v>8363.13</v>
          </cell>
          <cell r="AS243">
            <v>8230.67</v>
          </cell>
          <cell r="AT243">
            <v>8505.664</v>
          </cell>
          <cell r="AU243">
            <v>10880.93</v>
          </cell>
          <cell r="AV243">
            <v>21160.08</v>
          </cell>
          <cell r="AW243">
            <v>1541.24</v>
          </cell>
          <cell r="AX243">
            <v>1615.38</v>
          </cell>
          <cell r="AY243">
            <v>1974.99</v>
          </cell>
          <cell r="AZ243">
            <v>624.59</v>
          </cell>
          <cell r="BA243">
            <v>-720</v>
          </cell>
        </row>
        <row r="243">
          <cell r="BC243">
            <v>6043.44</v>
          </cell>
          <cell r="BD243">
            <v>6379.24</v>
          </cell>
          <cell r="BE243">
            <v>15399.81</v>
          </cell>
        </row>
        <row r="244">
          <cell r="A244">
            <v>24077</v>
          </cell>
          <cell r="B244" t="str">
            <v>GOWANUS_GT1_1</v>
          </cell>
          <cell r="C244" t="str">
            <v>N.Y.C.</v>
          </cell>
          <cell r="D244">
            <v>64875.54</v>
          </cell>
          <cell r="E244">
            <v>58679.36</v>
          </cell>
          <cell r="F244">
            <v>64613.23</v>
          </cell>
          <cell r="G244">
            <v>50111.91</v>
          </cell>
          <cell r="H244">
            <v>47820.15</v>
          </cell>
          <cell r="I244">
            <v>57220.038</v>
          </cell>
          <cell r="J244">
            <v>40132.69</v>
          </cell>
          <cell r="K244">
            <v>34825.99</v>
          </cell>
          <cell r="L244">
            <v>38035.86</v>
          </cell>
          <cell r="M244">
            <v>37664.8466666667</v>
          </cell>
          <cell r="N244">
            <v>4655.85</v>
          </cell>
          <cell r="O244">
            <v>11834.42</v>
          </cell>
          <cell r="P244">
            <v>11838.24</v>
          </cell>
          <cell r="Q244">
            <v>21747.93</v>
          </cell>
          <cell r="R244">
            <v>11236.33</v>
          </cell>
          <cell r="S244">
            <v>73575.324</v>
          </cell>
          <cell r="T244">
            <v>6440.35</v>
          </cell>
          <cell r="U244">
            <v>10942.83</v>
          </cell>
          <cell r="V244">
            <v>8538.03</v>
          </cell>
          <cell r="W244">
            <v>4637.89</v>
          </cell>
          <cell r="X244">
            <v>4422.42</v>
          </cell>
          <cell r="Y244">
            <v>41977.824</v>
          </cell>
          <cell r="Z244">
            <v>182985.4</v>
          </cell>
          <cell r="AA244">
            <v>166313.66</v>
          </cell>
          <cell r="AB244">
            <v>217373.04</v>
          </cell>
          <cell r="AC244">
            <v>302097.56</v>
          </cell>
          <cell r="AD244">
            <v>217192.415</v>
          </cell>
          <cell r="AE244">
            <v>137049.57</v>
          </cell>
          <cell r="AF244">
            <v>121475.71</v>
          </cell>
          <cell r="AG244">
            <v>127603.43</v>
          </cell>
          <cell r="AH244">
            <v>112723.03</v>
          </cell>
          <cell r="AI244">
            <v>123169.8</v>
          </cell>
          <cell r="AJ244">
            <v>124404.308</v>
          </cell>
          <cell r="AK244">
            <v>218896.98</v>
          </cell>
          <cell r="AL244">
            <v>200305.07</v>
          </cell>
          <cell r="AM244">
            <v>214028.43</v>
          </cell>
          <cell r="AN244">
            <v>211076.826666667</v>
          </cell>
          <cell r="AO244">
            <v>70946.16</v>
          </cell>
          <cell r="AP244">
            <v>68504.65</v>
          </cell>
          <cell r="AQ244">
            <v>69650.55</v>
          </cell>
          <cell r="AR244">
            <v>70963.51</v>
          </cell>
          <cell r="AS244">
            <v>68439.74</v>
          </cell>
          <cell r="AT244">
            <v>69700.922</v>
          </cell>
          <cell r="AU244">
            <v>100652.11</v>
          </cell>
          <cell r="AV244">
            <v>182288.13</v>
          </cell>
          <cell r="AW244">
            <v>17007.29</v>
          </cell>
          <cell r="AX244">
            <v>19130.88</v>
          </cell>
          <cell r="AY244">
            <v>19361.43</v>
          </cell>
          <cell r="AZ244">
            <v>14484.65</v>
          </cell>
          <cell r="BA244">
            <v>5980.45</v>
          </cell>
        </row>
        <row r="244">
          <cell r="BC244">
            <v>91157.64</v>
          </cell>
          <cell r="BD244">
            <v>80802.77</v>
          </cell>
          <cell r="BE244">
            <v>152228.59</v>
          </cell>
        </row>
        <row r="245">
          <cell r="A245">
            <v>24078</v>
          </cell>
          <cell r="B245" t="str">
            <v>GOWANUS_GT1_2</v>
          </cell>
          <cell r="C245" t="str">
            <v>N.Y.C.</v>
          </cell>
          <cell r="D245">
            <v>64875.54</v>
          </cell>
          <cell r="E245">
            <v>58679.36</v>
          </cell>
          <cell r="F245">
            <v>64613.23</v>
          </cell>
          <cell r="G245">
            <v>50111.91</v>
          </cell>
          <cell r="H245">
            <v>47820.15</v>
          </cell>
          <cell r="I245">
            <v>57220.038</v>
          </cell>
          <cell r="J245">
            <v>40132.69</v>
          </cell>
          <cell r="K245">
            <v>34825.99</v>
          </cell>
          <cell r="L245">
            <v>38035.86</v>
          </cell>
          <cell r="M245">
            <v>37664.8466666667</v>
          </cell>
          <cell r="N245">
            <v>4655.85</v>
          </cell>
          <cell r="O245">
            <v>11834.42</v>
          </cell>
          <cell r="P245">
            <v>11838.24</v>
          </cell>
          <cell r="Q245">
            <v>21747.93</v>
          </cell>
          <cell r="R245">
            <v>11236.33</v>
          </cell>
          <cell r="S245">
            <v>73575.324</v>
          </cell>
          <cell r="T245">
            <v>6440.35</v>
          </cell>
          <cell r="U245">
            <v>10942.83</v>
          </cell>
          <cell r="V245">
            <v>8538.03</v>
          </cell>
          <cell r="W245">
            <v>4637.89</v>
          </cell>
          <cell r="X245">
            <v>4422.42</v>
          </cell>
          <cell r="Y245">
            <v>41977.824</v>
          </cell>
          <cell r="Z245">
            <v>182985.4</v>
          </cell>
          <cell r="AA245">
            <v>166313.66</v>
          </cell>
          <cell r="AB245">
            <v>217373.04</v>
          </cell>
          <cell r="AC245">
            <v>302097.56</v>
          </cell>
          <cell r="AD245">
            <v>217192.415</v>
          </cell>
          <cell r="AE245">
            <v>137049.57</v>
          </cell>
          <cell r="AF245">
            <v>121475.71</v>
          </cell>
          <cell r="AG245">
            <v>127603.43</v>
          </cell>
          <cell r="AH245">
            <v>112723.03</v>
          </cell>
          <cell r="AI245">
            <v>123169.8</v>
          </cell>
          <cell r="AJ245">
            <v>124404.308</v>
          </cell>
          <cell r="AK245">
            <v>218896.98</v>
          </cell>
          <cell r="AL245">
            <v>200305.07</v>
          </cell>
          <cell r="AM245">
            <v>214028.43</v>
          </cell>
          <cell r="AN245">
            <v>211076.826666667</v>
          </cell>
          <cell r="AO245">
            <v>70946.16</v>
          </cell>
          <cell r="AP245">
            <v>68504.65</v>
          </cell>
          <cell r="AQ245">
            <v>69650.55</v>
          </cell>
          <cell r="AR245">
            <v>70963.51</v>
          </cell>
          <cell r="AS245">
            <v>68439.74</v>
          </cell>
          <cell r="AT245">
            <v>69700.922</v>
          </cell>
          <cell r="AU245">
            <v>100652.11</v>
          </cell>
          <cell r="AV245">
            <v>182288.13</v>
          </cell>
          <cell r="AW245">
            <v>17007.29</v>
          </cell>
          <cell r="AX245">
            <v>19130.88</v>
          </cell>
          <cell r="AY245">
            <v>19361.43</v>
          </cell>
          <cell r="AZ245">
            <v>14484.65</v>
          </cell>
          <cell r="BA245">
            <v>5980.45</v>
          </cell>
        </row>
        <row r="245">
          <cell r="BC245">
            <v>91157.64</v>
          </cell>
          <cell r="BD245">
            <v>80802.77</v>
          </cell>
          <cell r="BE245">
            <v>152228.59</v>
          </cell>
        </row>
        <row r="246">
          <cell r="A246">
            <v>24079</v>
          </cell>
          <cell r="B246" t="str">
            <v>GOWANUS_GT1_3</v>
          </cell>
          <cell r="C246" t="str">
            <v>N.Y.C.</v>
          </cell>
          <cell r="D246">
            <v>64875.54</v>
          </cell>
          <cell r="E246">
            <v>58679.36</v>
          </cell>
          <cell r="F246">
            <v>64613.23</v>
          </cell>
          <cell r="G246">
            <v>50111.91</v>
          </cell>
          <cell r="H246">
            <v>47820.15</v>
          </cell>
          <cell r="I246">
            <v>57220.038</v>
          </cell>
          <cell r="J246">
            <v>40132.69</v>
          </cell>
          <cell r="K246">
            <v>34825.99</v>
          </cell>
          <cell r="L246">
            <v>38035.86</v>
          </cell>
          <cell r="M246">
            <v>37664.8466666667</v>
          </cell>
          <cell r="N246">
            <v>4655.85</v>
          </cell>
          <cell r="O246">
            <v>11834.42</v>
          </cell>
          <cell r="P246">
            <v>11838.24</v>
          </cell>
          <cell r="Q246">
            <v>21746.2</v>
          </cell>
          <cell r="R246">
            <v>11235.38</v>
          </cell>
          <cell r="S246">
            <v>73572.108</v>
          </cell>
          <cell r="T246">
            <v>6440.35</v>
          </cell>
          <cell r="U246">
            <v>10942.83</v>
          </cell>
          <cell r="V246">
            <v>8538.03</v>
          </cell>
          <cell r="W246">
            <v>4637.89</v>
          </cell>
          <cell r="X246">
            <v>4422.42</v>
          </cell>
          <cell r="Y246">
            <v>41977.824</v>
          </cell>
          <cell r="Z246">
            <v>182985.4</v>
          </cell>
          <cell r="AA246">
            <v>166313.66</v>
          </cell>
          <cell r="AB246">
            <v>217373.04</v>
          </cell>
          <cell r="AC246">
            <v>302097.56</v>
          </cell>
          <cell r="AD246">
            <v>217192.415</v>
          </cell>
          <cell r="AE246">
            <v>137049.57</v>
          </cell>
          <cell r="AF246">
            <v>121475.71</v>
          </cell>
          <cell r="AG246">
            <v>127603.43</v>
          </cell>
          <cell r="AH246">
            <v>112723.03</v>
          </cell>
          <cell r="AI246">
            <v>123169.8</v>
          </cell>
          <cell r="AJ246">
            <v>124404.308</v>
          </cell>
          <cell r="AK246">
            <v>218896.98</v>
          </cell>
          <cell r="AL246">
            <v>200305.07</v>
          </cell>
          <cell r="AM246">
            <v>214028.43</v>
          </cell>
          <cell r="AN246">
            <v>211076.826666667</v>
          </cell>
          <cell r="AO246">
            <v>70946.16</v>
          </cell>
          <cell r="AP246">
            <v>68504.65</v>
          </cell>
          <cell r="AQ246">
            <v>69650.55</v>
          </cell>
          <cell r="AR246">
            <v>70963.51</v>
          </cell>
          <cell r="AS246">
            <v>68439.74</v>
          </cell>
          <cell r="AT246">
            <v>69700.922</v>
          </cell>
          <cell r="AU246">
            <v>100652.11</v>
          </cell>
          <cell r="AV246">
            <v>182288.13</v>
          </cell>
          <cell r="AW246">
            <v>17007.29</v>
          </cell>
          <cell r="AX246">
            <v>19130.88</v>
          </cell>
          <cell r="AY246">
            <v>19361.43</v>
          </cell>
          <cell r="AZ246">
            <v>14484.65</v>
          </cell>
          <cell r="BA246">
            <v>5980.45</v>
          </cell>
        </row>
        <row r="246">
          <cell r="BC246">
            <v>91157.64</v>
          </cell>
          <cell r="BD246">
            <v>80802.77</v>
          </cell>
          <cell r="BE246">
            <v>152228.59</v>
          </cell>
        </row>
        <row r="247">
          <cell r="A247">
            <v>24080</v>
          </cell>
          <cell r="B247" t="str">
            <v>GOWANUS_GT1_4</v>
          </cell>
          <cell r="C247" t="str">
            <v>N.Y.C.</v>
          </cell>
          <cell r="D247">
            <v>64875.54</v>
          </cell>
          <cell r="E247">
            <v>58679.36</v>
          </cell>
          <cell r="F247">
            <v>64613.23</v>
          </cell>
          <cell r="G247">
            <v>50111.91</v>
          </cell>
          <cell r="H247">
            <v>47820.15</v>
          </cell>
          <cell r="I247">
            <v>57220.038</v>
          </cell>
          <cell r="J247">
            <v>40132.69</v>
          </cell>
          <cell r="K247">
            <v>34825.99</v>
          </cell>
          <cell r="L247">
            <v>38035.86</v>
          </cell>
          <cell r="M247">
            <v>37664.8466666667</v>
          </cell>
          <cell r="N247">
            <v>4655.85</v>
          </cell>
          <cell r="O247">
            <v>11834.42</v>
          </cell>
          <cell r="P247">
            <v>11838.24</v>
          </cell>
          <cell r="Q247">
            <v>21747.93</v>
          </cell>
          <cell r="R247">
            <v>11236.33</v>
          </cell>
          <cell r="S247">
            <v>73575.324</v>
          </cell>
          <cell r="T247">
            <v>6440.35</v>
          </cell>
          <cell r="U247">
            <v>10942.83</v>
          </cell>
          <cell r="V247">
            <v>8538.03</v>
          </cell>
          <cell r="W247">
            <v>4637.89</v>
          </cell>
          <cell r="X247">
            <v>4422.42</v>
          </cell>
          <cell r="Y247">
            <v>41977.824</v>
          </cell>
          <cell r="Z247">
            <v>182985.4</v>
          </cell>
          <cell r="AA247">
            <v>166313.66</v>
          </cell>
          <cell r="AB247">
            <v>217373.04</v>
          </cell>
          <cell r="AC247">
            <v>302097.56</v>
          </cell>
          <cell r="AD247">
            <v>217192.415</v>
          </cell>
          <cell r="AE247">
            <v>137049.57</v>
          </cell>
          <cell r="AF247">
            <v>121475.71</v>
          </cell>
          <cell r="AG247">
            <v>127603.43</v>
          </cell>
          <cell r="AH247">
            <v>112723.03</v>
          </cell>
          <cell r="AI247">
            <v>123169.8</v>
          </cell>
          <cell r="AJ247">
            <v>124404.308</v>
          </cell>
          <cell r="AK247">
            <v>218896.98</v>
          </cell>
          <cell r="AL247">
            <v>200305.07</v>
          </cell>
          <cell r="AM247">
            <v>214028.43</v>
          </cell>
          <cell r="AN247">
            <v>211076.826666667</v>
          </cell>
          <cell r="AO247">
            <v>70946.16</v>
          </cell>
          <cell r="AP247">
            <v>68504.65</v>
          </cell>
          <cell r="AQ247">
            <v>69650.55</v>
          </cell>
          <cell r="AR247">
            <v>70963.51</v>
          </cell>
          <cell r="AS247">
            <v>68439.74</v>
          </cell>
          <cell r="AT247">
            <v>69700.922</v>
          </cell>
          <cell r="AU247">
            <v>100652.11</v>
          </cell>
          <cell r="AV247">
            <v>182288.13</v>
          </cell>
          <cell r="AW247">
            <v>17007.29</v>
          </cell>
          <cell r="AX247">
            <v>19130.88</v>
          </cell>
          <cell r="AY247">
            <v>19361.43</v>
          </cell>
          <cell r="AZ247">
            <v>14484.65</v>
          </cell>
          <cell r="BA247">
            <v>5980.45</v>
          </cell>
        </row>
        <row r="247">
          <cell r="BC247">
            <v>91157.64</v>
          </cell>
          <cell r="BD247">
            <v>80802.77</v>
          </cell>
          <cell r="BE247">
            <v>152228.59</v>
          </cell>
        </row>
        <row r="248">
          <cell r="A248">
            <v>24084</v>
          </cell>
          <cell r="B248" t="str">
            <v>GOWANUS_GT1_5</v>
          </cell>
          <cell r="C248" t="str">
            <v>N.Y.C.</v>
          </cell>
          <cell r="D248">
            <v>64875.54</v>
          </cell>
          <cell r="E248">
            <v>58679.36</v>
          </cell>
          <cell r="F248">
            <v>64613.23</v>
          </cell>
          <cell r="G248">
            <v>50111.91</v>
          </cell>
          <cell r="H248">
            <v>47820.15</v>
          </cell>
          <cell r="I248">
            <v>57220.038</v>
          </cell>
          <cell r="J248">
            <v>40132.69</v>
          </cell>
          <cell r="K248">
            <v>34825.99</v>
          </cell>
          <cell r="L248">
            <v>38035.86</v>
          </cell>
          <cell r="M248">
            <v>37664.8466666667</v>
          </cell>
          <cell r="N248">
            <v>4655.85</v>
          </cell>
          <cell r="O248">
            <v>11834.42</v>
          </cell>
          <cell r="P248">
            <v>11838.24</v>
          </cell>
          <cell r="Q248">
            <v>21747.93</v>
          </cell>
          <cell r="R248">
            <v>11236.33</v>
          </cell>
          <cell r="S248">
            <v>73575.324</v>
          </cell>
          <cell r="T248">
            <v>6440.35</v>
          </cell>
          <cell r="U248">
            <v>10942.83</v>
          </cell>
          <cell r="V248">
            <v>8538.03</v>
          </cell>
          <cell r="W248">
            <v>4637.89</v>
          </cell>
          <cell r="X248">
            <v>4422.42</v>
          </cell>
          <cell r="Y248">
            <v>41977.824</v>
          </cell>
          <cell r="Z248">
            <v>182985.4</v>
          </cell>
          <cell r="AA248">
            <v>166313.66</v>
          </cell>
          <cell r="AB248">
            <v>217373.04</v>
          </cell>
          <cell r="AC248">
            <v>302097.56</v>
          </cell>
          <cell r="AD248">
            <v>217192.415</v>
          </cell>
          <cell r="AE248">
            <v>137049.57</v>
          </cell>
          <cell r="AF248">
            <v>121475.71</v>
          </cell>
          <cell r="AG248">
            <v>127603.43</v>
          </cell>
          <cell r="AH248">
            <v>112723.03</v>
          </cell>
          <cell r="AI248">
            <v>123169.8</v>
          </cell>
          <cell r="AJ248">
            <v>124404.308</v>
          </cell>
          <cell r="AK248">
            <v>218896.98</v>
          </cell>
          <cell r="AL248">
            <v>200305.07</v>
          </cell>
          <cell r="AM248">
            <v>214028.43</v>
          </cell>
          <cell r="AN248">
            <v>211076.826666667</v>
          </cell>
          <cell r="AO248">
            <v>70946.16</v>
          </cell>
          <cell r="AP248">
            <v>68504.65</v>
          </cell>
          <cell r="AQ248">
            <v>69650.55</v>
          </cell>
          <cell r="AR248">
            <v>70963.51</v>
          </cell>
          <cell r="AS248">
            <v>68439.74</v>
          </cell>
          <cell r="AT248">
            <v>69700.922</v>
          </cell>
          <cell r="AU248">
            <v>100652.11</v>
          </cell>
          <cell r="AV248">
            <v>182288.13</v>
          </cell>
          <cell r="AW248">
            <v>17007.29</v>
          </cell>
          <cell r="AX248">
            <v>19130.88</v>
          </cell>
          <cell r="AY248">
            <v>19361.43</v>
          </cell>
          <cell r="AZ248">
            <v>14484.65</v>
          </cell>
          <cell r="BA248">
            <v>5980.45</v>
          </cell>
        </row>
        <row r="248">
          <cell r="BC248">
            <v>91157.64</v>
          </cell>
          <cell r="BD248">
            <v>80802.77</v>
          </cell>
          <cell r="BE248">
            <v>152228.59</v>
          </cell>
        </row>
        <row r="249">
          <cell r="A249">
            <v>24094</v>
          </cell>
          <cell r="B249" t="str">
            <v>ASTORIA_GT2_1</v>
          </cell>
          <cell r="C249" t="str">
            <v>N.Y.C.</v>
          </cell>
          <cell r="D249">
            <v>58361.02</v>
          </cell>
          <cell r="E249">
            <v>64918.71</v>
          </cell>
          <cell r="F249">
            <v>74021.83</v>
          </cell>
          <cell r="G249">
            <v>50233.83</v>
          </cell>
          <cell r="H249">
            <v>45966.05</v>
          </cell>
          <cell r="I249">
            <v>58700.288</v>
          </cell>
          <cell r="J249">
            <v>39868.32</v>
          </cell>
          <cell r="K249">
            <v>34583.55</v>
          </cell>
          <cell r="L249">
            <v>37985.87</v>
          </cell>
          <cell r="M249">
            <v>37479.2466666667</v>
          </cell>
          <cell r="N249">
            <v>4690.25</v>
          </cell>
          <cell r="O249">
            <v>11834.42</v>
          </cell>
          <cell r="P249">
            <v>10837.84</v>
          </cell>
          <cell r="Q249">
            <v>21646.21</v>
          </cell>
          <cell r="R249">
            <v>11735.38</v>
          </cell>
          <cell r="S249">
            <v>72892.92</v>
          </cell>
          <cell r="T249">
            <v>6368.05</v>
          </cell>
          <cell r="U249">
            <v>10842.84</v>
          </cell>
          <cell r="V249">
            <v>8438.04</v>
          </cell>
          <cell r="W249">
            <v>4575.95</v>
          </cell>
          <cell r="X249">
            <v>4330.93</v>
          </cell>
          <cell r="Y249">
            <v>41466.972</v>
          </cell>
          <cell r="Z249">
            <v>182985.39</v>
          </cell>
          <cell r="AA249">
            <v>166413.66</v>
          </cell>
          <cell r="AB249">
            <v>217011.78</v>
          </cell>
          <cell r="AC249">
            <v>302077.57</v>
          </cell>
          <cell r="AD249">
            <v>217122.1</v>
          </cell>
          <cell r="AE249">
            <v>121105.42</v>
          </cell>
          <cell r="AF249">
            <v>120903.12</v>
          </cell>
          <cell r="AG249">
            <v>134930.79</v>
          </cell>
          <cell r="AH249">
            <v>116903.35</v>
          </cell>
          <cell r="AI249">
            <v>91393.86</v>
          </cell>
          <cell r="AJ249">
            <v>117047.308</v>
          </cell>
          <cell r="AK249">
            <v>218945.72</v>
          </cell>
          <cell r="AL249">
            <v>200105.08</v>
          </cell>
          <cell r="AM249">
            <v>213828.44</v>
          </cell>
          <cell r="AN249">
            <v>210959.746666667</v>
          </cell>
          <cell r="AO249">
            <v>70819.45</v>
          </cell>
          <cell r="AP249">
            <v>67421.38</v>
          </cell>
          <cell r="AQ249">
            <v>69600.55</v>
          </cell>
          <cell r="AR249">
            <v>70721.93</v>
          </cell>
          <cell r="AS249">
            <v>68481.59</v>
          </cell>
          <cell r="AT249">
            <v>69408.98</v>
          </cell>
          <cell r="AU249">
            <v>101092.15</v>
          </cell>
          <cell r="AV249">
            <v>181968.13</v>
          </cell>
          <cell r="AW249">
            <v>17021.08</v>
          </cell>
          <cell r="AX249">
            <v>19137.68</v>
          </cell>
          <cell r="AY249">
            <v>19369.9</v>
          </cell>
          <cell r="AZ249">
            <v>14482.8</v>
          </cell>
          <cell r="BA249">
            <v>6016.45</v>
          </cell>
        </row>
        <row r="249">
          <cell r="BC249">
            <v>91233.492</v>
          </cell>
          <cell r="BD249">
            <v>80827.61</v>
          </cell>
          <cell r="BE249">
            <v>152305.21</v>
          </cell>
        </row>
        <row r="250">
          <cell r="A250">
            <v>24095</v>
          </cell>
          <cell r="B250" t="str">
            <v>ASTORIA_GT2_2</v>
          </cell>
          <cell r="C250" t="str">
            <v>N.Y.C.</v>
          </cell>
          <cell r="D250">
            <v>58361.02</v>
          </cell>
          <cell r="E250">
            <v>64918.71</v>
          </cell>
          <cell r="F250">
            <v>74021.83</v>
          </cell>
          <cell r="G250">
            <v>50233.83</v>
          </cell>
          <cell r="H250">
            <v>45966.05</v>
          </cell>
          <cell r="I250">
            <v>58700.288</v>
          </cell>
          <cell r="J250">
            <v>39868.32</v>
          </cell>
          <cell r="K250">
            <v>34583.55</v>
          </cell>
          <cell r="L250">
            <v>37985.87</v>
          </cell>
          <cell r="M250">
            <v>37479.2466666667</v>
          </cell>
          <cell r="N250">
            <v>4690.25</v>
          </cell>
          <cell r="O250">
            <v>11834.42</v>
          </cell>
          <cell r="P250">
            <v>10837.84</v>
          </cell>
          <cell r="Q250">
            <v>21646.21</v>
          </cell>
          <cell r="R250">
            <v>11735.38</v>
          </cell>
          <cell r="S250">
            <v>72892.92</v>
          </cell>
          <cell r="T250">
            <v>6368.05</v>
          </cell>
          <cell r="U250">
            <v>10842.84</v>
          </cell>
          <cell r="V250">
            <v>8438.04</v>
          </cell>
          <cell r="W250">
            <v>4575.95</v>
          </cell>
          <cell r="X250">
            <v>4330.93</v>
          </cell>
          <cell r="Y250">
            <v>41466.972</v>
          </cell>
          <cell r="Z250">
            <v>182985.39</v>
          </cell>
          <cell r="AA250">
            <v>166413.66</v>
          </cell>
          <cell r="AB250">
            <v>217011.78</v>
          </cell>
          <cell r="AC250">
            <v>302077.57</v>
          </cell>
          <cell r="AD250">
            <v>217122.1</v>
          </cell>
          <cell r="AE250">
            <v>121105.42</v>
          </cell>
          <cell r="AF250">
            <v>120903.12</v>
          </cell>
          <cell r="AG250">
            <v>134930.79</v>
          </cell>
          <cell r="AH250">
            <v>116903.35</v>
          </cell>
          <cell r="AI250">
            <v>91393.86</v>
          </cell>
          <cell r="AJ250">
            <v>117047.308</v>
          </cell>
          <cell r="AK250">
            <v>218945.72</v>
          </cell>
          <cell r="AL250">
            <v>200105.08</v>
          </cell>
          <cell r="AM250">
            <v>213828.44</v>
          </cell>
          <cell r="AN250">
            <v>210959.746666667</v>
          </cell>
          <cell r="AO250">
            <v>70819.45</v>
          </cell>
          <cell r="AP250">
            <v>67421.38</v>
          </cell>
          <cell r="AQ250">
            <v>69600.55</v>
          </cell>
          <cell r="AR250">
            <v>70721.93</v>
          </cell>
          <cell r="AS250">
            <v>68481.59</v>
          </cell>
          <cell r="AT250">
            <v>69408.98</v>
          </cell>
          <cell r="AU250">
            <v>101092.15</v>
          </cell>
          <cell r="AV250">
            <v>181968.13</v>
          </cell>
          <cell r="AW250">
            <v>17021.08</v>
          </cell>
          <cell r="AX250">
            <v>19137.68</v>
          </cell>
          <cell r="AY250">
            <v>19369.9</v>
          </cell>
          <cell r="AZ250">
            <v>14482.8</v>
          </cell>
          <cell r="BA250">
            <v>6016.45</v>
          </cell>
        </row>
        <row r="250">
          <cell r="BC250">
            <v>91233.492</v>
          </cell>
          <cell r="BD250">
            <v>80827.61</v>
          </cell>
          <cell r="BE250">
            <v>152305.21</v>
          </cell>
        </row>
        <row r="251">
          <cell r="A251">
            <v>24096</v>
          </cell>
          <cell r="B251" t="str">
            <v>ASTORIA_GT2_3</v>
          </cell>
          <cell r="C251" t="str">
            <v>N.Y.C.</v>
          </cell>
          <cell r="D251">
            <v>58361.02</v>
          </cell>
          <cell r="E251">
            <v>64918.71</v>
          </cell>
          <cell r="F251">
            <v>74021.83</v>
          </cell>
          <cell r="G251">
            <v>50233.83</v>
          </cell>
          <cell r="H251">
            <v>45966.05</v>
          </cell>
          <cell r="I251">
            <v>58700.288</v>
          </cell>
          <cell r="J251">
            <v>39868.32</v>
          </cell>
          <cell r="K251">
            <v>34583.55</v>
          </cell>
          <cell r="L251">
            <v>37985.87</v>
          </cell>
          <cell r="M251">
            <v>37479.2466666667</v>
          </cell>
          <cell r="N251">
            <v>4690.25</v>
          </cell>
          <cell r="O251">
            <v>11834.42</v>
          </cell>
          <cell r="P251">
            <v>10837.84</v>
          </cell>
          <cell r="Q251">
            <v>21646.21</v>
          </cell>
          <cell r="R251">
            <v>11735.38</v>
          </cell>
          <cell r="S251">
            <v>72892.92</v>
          </cell>
          <cell r="T251">
            <v>6368.05</v>
          </cell>
          <cell r="U251">
            <v>10842.84</v>
          </cell>
          <cell r="V251">
            <v>8438.04</v>
          </cell>
          <cell r="W251">
            <v>4575.95</v>
          </cell>
          <cell r="X251">
            <v>4330.93</v>
          </cell>
          <cell r="Y251">
            <v>41466.972</v>
          </cell>
          <cell r="Z251">
            <v>182985.39</v>
          </cell>
          <cell r="AA251">
            <v>166413.66</v>
          </cell>
          <cell r="AB251">
            <v>217011.78</v>
          </cell>
          <cell r="AC251">
            <v>302077.57</v>
          </cell>
          <cell r="AD251">
            <v>217122.1</v>
          </cell>
          <cell r="AE251">
            <v>121105.42</v>
          </cell>
          <cell r="AF251">
            <v>120903.12</v>
          </cell>
          <cell r="AG251">
            <v>134930.79</v>
          </cell>
          <cell r="AH251">
            <v>116903.35</v>
          </cell>
          <cell r="AI251">
            <v>91393.86</v>
          </cell>
          <cell r="AJ251">
            <v>117047.308</v>
          </cell>
          <cell r="AK251">
            <v>218945.72</v>
          </cell>
          <cell r="AL251">
            <v>200105.08</v>
          </cell>
          <cell r="AM251">
            <v>213828.44</v>
          </cell>
          <cell r="AN251">
            <v>210959.746666667</v>
          </cell>
          <cell r="AO251">
            <v>70819.45</v>
          </cell>
          <cell r="AP251">
            <v>67421.38</v>
          </cell>
          <cell r="AQ251">
            <v>69600.55</v>
          </cell>
          <cell r="AR251">
            <v>70721.93</v>
          </cell>
          <cell r="AS251">
            <v>68481.59</v>
          </cell>
          <cell r="AT251">
            <v>69408.98</v>
          </cell>
          <cell r="AU251">
            <v>101092.15</v>
          </cell>
          <cell r="AV251">
            <v>181968.13</v>
          </cell>
          <cell r="AW251">
            <v>17021.08</v>
          </cell>
          <cell r="AX251">
            <v>19137.68</v>
          </cell>
          <cell r="AY251">
            <v>19369.9</v>
          </cell>
          <cell r="AZ251">
            <v>14482.8</v>
          </cell>
          <cell r="BA251">
            <v>6016.45</v>
          </cell>
        </row>
        <row r="251">
          <cell r="BC251">
            <v>91233.492</v>
          </cell>
          <cell r="BD251">
            <v>80827.61</v>
          </cell>
          <cell r="BE251">
            <v>152305.21</v>
          </cell>
        </row>
        <row r="252">
          <cell r="A252">
            <v>24097</v>
          </cell>
          <cell r="B252" t="str">
            <v>ASTORIA_GT2_4</v>
          </cell>
          <cell r="C252" t="str">
            <v>N.Y.C.</v>
          </cell>
          <cell r="D252">
            <v>58361.02</v>
          </cell>
          <cell r="E252">
            <v>64918.71</v>
          </cell>
          <cell r="F252">
            <v>74021.83</v>
          </cell>
          <cell r="G252">
            <v>50233.83</v>
          </cell>
          <cell r="H252">
            <v>45966.05</v>
          </cell>
          <cell r="I252">
            <v>58700.288</v>
          </cell>
          <cell r="J252">
            <v>39868.32</v>
          </cell>
          <cell r="K252">
            <v>34583.55</v>
          </cell>
          <cell r="L252">
            <v>37985.87</v>
          </cell>
          <cell r="M252">
            <v>37479.2466666667</v>
          </cell>
          <cell r="N252">
            <v>4690.25</v>
          </cell>
          <cell r="O252">
            <v>11834.42</v>
          </cell>
          <cell r="P252">
            <v>10837.84</v>
          </cell>
          <cell r="Q252">
            <v>21646.21</v>
          </cell>
          <cell r="R252">
            <v>11735.38</v>
          </cell>
          <cell r="S252">
            <v>72892.92</v>
          </cell>
          <cell r="T252">
            <v>6368.05</v>
          </cell>
          <cell r="U252">
            <v>10842.84</v>
          </cell>
          <cell r="V252">
            <v>8438.04</v>
          </cell>
          <cell r="W252">
            <v>4575.95</v>
          </cell>
          <cell r="X252">
            <v>4330.93</v>
          </cell>
          <cell r="Y252">
            <v>41466.972</v>
          </cell>
          <cell r="Z252">
            <v>182985.39</v>
          </cell>
          <cell r="AA252">
            <v>166413.66</v>
          </cell>
          <cell r="AB252">
            <v>217011.78</v>
          </cell>
          <cell r="AC252">
            <v>302077.57</v>
          </cell>
          <cell r="AD252">
            <v>217122.1</v>
          </cell>
          <cell r="AE252">
            <v>121105.42</v>
          </cell>
          <cell r="AF252">
            <v>120903.12</v>
          </cell>
          <cell r="AG252">
            <v>134930.79</v>
          </cell>
          <cell r="AH252">
            <v>116903.35</v>
          </cell>
          <cell r="AI252">
            <v>91393.86</v>
          </cell>
          <cell r="AJ252">
            <v>117047.308</v>
          </cell>
          <cell r="AK252">
            <v>218945.72</v>
          </cell>
          <cell r="AL252">
            <v>200105.08</v>
          </cell>
          <cell r="AM252">
            <v>213828.44</v>
          </cell>
          <cell r="AN252">
            <v>210959.746666667</v>
          </cell>
          <cell r="AO252">
            <v>70819.45</v>
          </cell>
          <cell r="AP252">
            <v>67421.38</v>
          </cell>
          <cell r="AQ252">
            <v>69600.55</v>
          </cell>
          <cell r="AR252">
            <v>70721.93</v>
          </cell>
          <cell r="AS252">
            <v>68481.59</v>
          </cell>
          <cell r="AT252">
            <v>69408.98</v>
          </cell>
          <cell r="AU252">
            <v>101092.15</v>
          </cell>
          <cell r="AV252">
            <v>181968.13</v>
          </cell>
          <cell r="AW252">
            <v>17021.08</v>
          </cell>
          <cell r="AX252">
            <v>19137.68</v>
          </cell>
          <cell r="AY252">
            <v>19369.9</v>
          </cell>
          <cell r="AZ252">
            <v>14482.8</v>
          </cell>
          <cell r="BA252">
            <v>6016.45</v>
          </cell>
        </row>
        <row r="252">
          <cell r="BC252">
            <v>91233.492</v>
          </cell>
          <cell r="BD252">
            <v>80827.61</v>
          </cell>
          <cell r="BE252">
            <v>152305.21</v>
          </cell>
        </row>
        <row r="253">
          <cell r="A253">
            <v>24098</v>
          </cell>
          <cell r="B253" t="str">
            <v>ASTORIA_GT3_1</v>
          </cell>
          <cell r="C253" t="str">
            <v>N.Y.C.</v>
          </cell>
          <cell r="D253">
            <v>58361.02</v>
          </cell>
          <cell r="E253">
            <v>64918.71</v>
          </cell>
          <cell r="F253">
            <v>74021.83</v>
          </cell>
          <cell r="G253">
            <v>50233.83</v>
          </cell>
          <cell r="H253">
            <v>45966.05</v>
          </cell>
          <cell r="I253">
            <v>58700.288</v>
          </cell>
          <cell r="J253">
            <v>39868.32</v>
          </cell>
          <cell r="K253">
            <v>34583.55</v>
          </cell>
          <cell r="L253">
            <v>37985.87</v>
          </cell>
          <cell r="M253">
            <v>37479.2466666667</v>
          </cell>
          <cell r="N253">
            <v>4690.25</v>
          </cell>
          <cell r="O253">
            <v>11834.42</v>
          </cell>
          <cell r="P253">
            <v>10837.84</v>
          </cell>
          <cell r="Q253">
            <v>21646.21</v>
          </cell>
          <cell r="R253">
            <v>11735.38</v>
          </cell>
          <cell r="S253">
            <v>72892.92</v>
          </cell>
          <cell r="T253">
            <v>6368.05</v>
          </cell>
          <cell r="U253">
            <v>10842.84</v>
          </cell>
          <cell r="V253">
            <v>8438.04</v>
          </cell>
          <cell r="W253">
            <v>4575.95</v>
          </cell>
          <cell r="X253">
            <v>4330.93</v>
          </cell>
          <cell r="Y253">
            <v>41466.972</v>
          </cell>
          <cell r="Z253">
            <v>182985.39</v>
          </cell>
          <cell r="AA253">
            <v>166413.66</v>
          </cell>
          <cell r="AB253">
            <v>217011.78</v>
          </cell>
          <cell r="AC253">
            <v>302077.57</v>
          </cell>
          <cell r="AD253">
            <v>217122.1</v>
          </cell>
          <cell r="AE253">
            <v>121105.42</v>
          </cell>
          <cell r="AF253">
            <v>120903.12</v>
          </cell>
          <cell r="AG253">
            <v>134930.79</v>
          </cell>
          <cell r="AH253">
            <v>116903.35</v>
          </cell>
          <cell r="AI253">
            <v>91393.86</v>
          </cell>
          <cell r="AJ253">
            <v>117047.308</v>
          </cell>
          <cell r="AK253">
            <v>218945.72</v>
          </cell>
          <cell r="AL253">
            <v>200105.08</v>
          </cell>
          <cell r="AM253">
            <v>213828.44</v>
          </cell>
          <cell r="AN253">
            <v>210959.746666667</v>
          </cell>
          <cell r="AO253">
            <v>70819.45</v>
          </cell>
          <cell r="AP253">
            <v>67421.38</v>
          </cell>
          <cell r="AQ253">
            <v>69600.55</v>
          </cell>
          <cell r="AR253">
            <v>70721.93</v>
          </cell>
          <cell r="AS253">
            <v>68481.59</v>
          </cell>
          <cell r="AT253">
            <v>69408.98</v>
          </cell>
          <cell r="AU253">
            <v>101092.15</v>
          </cell>
          <cell r="AV253">
            <v>181968.13</v>
          </cell>
          <cell r="AW253">
            <v>17021.08</v>
          </cell>
          <cell r="AX253">
            <v>19137.68</v>
          </cell>
          <cell r="AY253">
            <v>19369.9</v>
          </cell>
          <cell r="AZ253">
            <v>14482.8</v>
          </cell>
          <cell r="BA253">
            <v>6016.45</v>
          </cell>
        </row>
        <row r="253">
          <cell r="BC253">
            <v>91233.492</v>
          </cell>
          <cell r="BD253">
            <v>80827.61</v>
          </cell>
          <cell r="BE253">
            <v>152305.21</v>
          </cell>
        </row>
        <row r="254">
          <cell r="A254">
            <v>24099</v>
          </cell>
          <cell r="B254" t="str">
            <v>ASTORIA_GT3_2</v>
          </cell>
          <cell r="C254" t="str">
            <v>N.Y.C.</v>
          </cell>
          <cell r="D254">
            <v>58361.02</v>
          </cell>
          <cell r="E254">
            <v>64918.71</v>
          </cell>
          <cell r="F254">
            <v>74021.83</v>
          </cell>
          <cell r="G254">
            <v>50233.83</v>
          </cell>
          <cell r="H254">
            <v>45966.05</v>
          </cell>
          <cell r="I254">
            <v>58700.288</v>
          </cell>
          <cell r="J254">
            <v>39868.32</v>
          </cell>
          <cell r="K254">
            <v>34583.55</v>
          </cell>
          <cell r="L254">
            <v>37985.87</v>
          </cell>
          <cell r="M254">
            <v>37479.2466666667</v>
          </cell>
          <cell r="N254">
            <v>4690.25</v>
          </cell>
          <cell r="O254">
            <v>11834.42</v>
          </cell>
          <cell r="P254">
            <v>10837.84</v>
          </cell>
          <cell r="Q254">
            <v>21646.21</v>
          </cell>
          <cell r="R254">
            <v>11735.38</v>
          </cell>
          <cell r="S254">
            <v>72892.92</v>
          </cell>
          <cell r="T254">
            <v>6368.05</v>
          </cell>
          <cell r="U254">
            <v>10842.84</v>
          </cell>
          <cell r="V254">
            <v>8438.04</v>
          </cell>
          <cell r="W254">
            <v>4575.95</v>
          </cell>
          <cell r="X254">
            <v>4330.93</v>
          </cell>
          <cell r="Y254">
            <v>41466.972</v>
          </cell>
          <cell r="Z254">
            <v>182985.39</v>
          </cell>
          <cell r="AA254">
            <v>166413.66</v>
          </cell>
          <cell r="AB254">
            <v>217011.78</v>
          </cell>
          <cell r="AC254">
            <v>302077.57</v>
          </cell>
          <cell r="AD254">
            <v>217122.1</v>
          </cell>
          <cell r="AE254">
            <v>121105.42</v>
          </cell>
          <cell r="AF254">
            <v>120903.12</v>
          </cell>
          <cell r="AG254">
            <v>134930.79</v>
          </cell>
          <cell r="AH254">
            <v>116903.35</v>
          </cell>
          <cell r="AI254">
            <v>91393.86</v>
          </cell>
          <cell r="AJ254">
            <v>117047.308</v>
          </cell>
          <cell r="AK254">
            <v>218945.72</v>
          </cell>
          <cell r="AL254">
            <v>200105.08</v>
          </cell>
          <cell r="AM254">
            <v>213828.44</v>
          </cell>
          <cell r="AN254">
            <v>210959.746666667</v>
          </cell>
          <cell r="AO254">
            <v>70819.45</v>
          </cell>
          <cell r="AP254">
            <v>67421.38</v>
          </cell>
          <cell r="AQ254">
            <v>69600.55</v>
          </cell>
          <cell r="AR254">
            <v>70721.93</v>
          </cell>
          <cell r="AS254">
            <v>68481.59</v>
          </cell>
          <cell r="AT254">
            <v>69408.98</v>
          </cell>
          <cell r="AU254">
            <v>101092.15</v>
          </cell>
          <cell r="AV254">
            <v>181968.13</v>
          </cell>
          <cell r="AW254">
            <v>17021.08</v>
          </cell>
          <cell r="AX254">
            <v>19137.68</v>
          </cell>
          <cell r="AY254">
            <v>19369.9</v>
          </cell>
          <cell r="AZ254">
            <v>14482.8</v>
          </cell>
          <cell r="BA254">
            <v>6016.45</v>
          </cell>
        </row>
        <row r="254">
          <cell r="BC254">
            <v>91233.492</v>
          </cell>
          <cell r="BD254">
            <v>80827.61</v>
          </cell>
          <cell r="BE254">
            <v>152305.21</v>
          </cell>
        </row>
        <row r="255">
          <cell r="A255">
            <v>24100</v>
          </cell>
          <cell r="B255" t="str">
            <v>ASTORIA_GT3_3</v>
          </cell>
          <cell r="C255" t="str">
            <v>N.Y.C.</v>
          </cell>
          <cell r="D255">
            <v>58361.02</v>
          </cell>
          <cell r="E255">
            <v>64918.71</v>
          </cell>
          <cell r="F255">
            <v>74021.83</v>
          </cell>
          <cell r="G255">
            <v>50233.83</v>
          </cell>
          <cell r="H255">
            <v>45966.05</v>
          </cell>
          <cell r="I255">
            <v>58700.288</v>
          </cell>
          <cell r="J255">
            <v>39868.32</v>
          </cell>
          <cell r="K255">
            <v>34583.55</v>
          </cell>
          <cell r="L255">
            <v>37985.87</v>
          </cell>
          <cell r="M255">
            <v>37479.2466666667</v>
          </cell>
          <cell r="N255">
            <v>4690.25</v>
          </cell>
          <cell r="O255">
            <v>11834.42</v>
          </cell>
          <cell r="P255">
            <v>10837.84</v>
          </cell>
          <cell r="Q255">
            <v>21646.21</v>
          </cell>
          <cell r="R255">
            <v>11735.38</v>
          </cell>
          <cell r="S255">
            <v>72892.92</v>
          </cell>
          <cell r="T255">
            <v>6368.05</v>
          </cell>
          <cell r="U255">
            <v>10842.84</v>
          </cell>
          <cell r="V255">
            <v>8438.04</v>
          </cell>
          <cell r="W255">
            <v>4575.95</v>
          </cell>
          <cell r="X255">
            <v>4330.93</v>
          </cell>
          <cell r="Y255">
            <v>41466.972</v>
          </cell>
          <cell r="Z255">
            <v>182985.39</v>
          </cell>
          <cell r="AA255">
            <v>166413.66</v>
          </cell>
          <cell r="AB255">
            <v>217011.78</v>
          </cell>
          <cell r="AC255">
            <v>302077.57</v>
          </cell>
          <cell r="AD255">
            <v>217122.1</v>
          </cell>
          <cell r="AE255">
            <v>121105.42</v>
          </cell>
          <cell r="AF255">
            <v>120903.12</v>
          </cell>
          <cell r="AG255">
            <v>134930.79</v>
          </cell>
          <cell r="AH255">
            <v>116903.35</v>
          </cell>
          <cell r="AI255">
            <v>91393.86</v>
          </cell>
          <cell r="AJ255">
            <v>117047.308</v>
          </cell>
          <cell r="AK255">
            <v>218945.72</v>
          </cell>
          <cell r="AL255">
            <v>200105.08</v>
          </cell>
          <cell r="AM255">
            <v>213828.44</v>
          </cell>
          <cell r="AN255">
            <v>210959.746666667</v>
          </cell>
          <cell r="AO255">
            <v>70819.45</v>
          </cell>
          <cell r="AP255">
            <v>67421.38</v>
          </cell>
          <cell r="AQ255">
            <v>69600.55</v>
          </cell>
          <cell r="AR255">
            <v>70721.93</v>
          </cell>
          <cell r="AS255">
            <v>68481.59</v>
          </cell>
          <cell r="AT255">
            <v>69408.98</v>
          </cell>
          <cell r="AU255">
            <v>101092.15</v>
          </cell>
          <cell r="AV255">
            <v>181968.13</v>
          </cell>
          <cell r="AW255">
            <v>17021.08</v>
          </cell>
          <cell r="AX255">
            <v>19137.68</v>
          </cell>
          <cell r="AY255">
            <v>19369.9</v>
          </cell>
          <cell r="AZ255">
            <v>14482.8</v>
          </cell>
          <cell r="BA255">
            <v>6016.45</v>
          </cell>
        </row>
        <row r="255">
          <cell r="BC255">
            <v>91233.492</v>
          </cell>
          <cell r="BD255">
            <v>80827.61</v>
          </cell>
          <cell r="BE255">
            <v>152305.21</v>
          </cell>
        </row>
        <row r="256">
          <cell r="A256">
            <v>24101</v>
          </cell>
          <cell r="B256" t="str">
            <v>ASTORIA_GT3_4</v>
          </cell>
          <cell r="C256" t="str">
            <v>N.Y.C.</v>
          </cell>
          <cell r="D256">
            <v>58361.02</v>
          </cell>
          <cell r="E256">
            <v>64918.71</v>
          </cell>
          <cell r="F256">
            <v>74021.83</v>
          </cell>
          <cell r="G256">
            <v>50233.83</v>
          </cell>
          <cell r="H256">
            <v>45966.05</v>
          </cell>
          <cell r="I256">
            <v>58700.288</v>
          </cell>
          <cell r="J256">
            <v>39868.32</v>
          </cell>
          <cell r="K256">
            <v>34583.55</v>
          </cell>
          <cell r="L256">
            <v>37985.87</v>
          </cell>
          <cell r="M256">
            <v>37479.2466666667</v>
          </cell>
          <cell r="N256">
            <v>4690.25</v>
          </cell>
          <cell r="O256">
            <v>11834.42</v>
          </cell>
          <cell r="P256">
            <v>10837.84</v>
          </cell>
          <cell r="Q256">
            <v>21646.21</v>
          </cell>
          <cell r="R256">
            <v>11735.38</v>
          </cell>
          <cell r="S256">
            <v>72892.92</v>
          </cell>
          <cell r="T256">
            <v>6368.05</v>
          </cell>
          <cell r="U256">
            <v>10842.84</v>
          </cell>
          <cell r="V256">
            <v>8438.04</v>
          </cell>
          <cell r="W256">
            <v>4575.95</v>
          </cell>
          <cell r="X256">
            <v>4330.93</v>
          </cell>
          <cell r="Y256">
            <v>41466.972</v>
          </cell>
          <cell r="Z256">
            <v>182985.39</v>
          </cell>
          <cell r="AA256">
            <v>166413.66</v>
          </cell>
          <cell r="AB256">
            <v>217011.78</v>
          </cell>
          <cell r="AC256">
            <v>302077.57</v>
          </cell>
          <cell r="AD256">
            <v>217122.1</v>
          </cell>
          <cell r="AE256">
            <v>121105.42</v>
          </cell>
          <cell r="AF256">
            <v>120903.12</v>
          </cell>
          <cell r="AG256">
            <v>134930.79</v>
          </cell>
          <cell r="AH256">
            <v>116903.35</v>
          </cell>
          <cell r="AI256">
            <v>91393.86</v>
          </cell>
          <cell r="AJ256">
            <v>117047.308</v>
          </cell>
          <cell r="AK256">
            <v>218945.72</v>
          </cell>
          <cell r="AL256">
            <v>200105.08</v>
          </cell>
          <cell r="AM256">
            <v>213828.44</v>
          </cell>
          <cell r="AN256">
            <v>210959.746666667</v>
          </cell>
          <cell r="AO256">
            <v>70819.45</v>
          </cell>
          <cell r="AP256">
            <v>67421.38</v>
          </cell>
          <cell r="AQ256">
            <v>69600.55</v>
          </cell>
          <cell r="AR256">
            <v>70721.93</v>
          </cell>
          <cell r="AS256">
            <v>68481.59</v>
          </cell>
          <cell r="AT256">
            <v>69408.98</v>
          </cell>
          <cell r="AU256">
            <v>101092.15</v>
          </cell>
          <cell r="AV256">
            <v>181968.13</v>
          </cell>
          <cell r="AW256">
            <v>17021.08</v>
          </cell>
          <cell r="AX256">
            <v>19137.68</v>
          </cell>
          <cell r="AY256">
            <v>19369.9</v>
          </cell>
          <cell r="AZ256">
            <v>14482.8</v>
          </cell>
          <cell r="BA256">
            <v>6016.45</v>
          </cell>
        </row>
        <row r="256">
          <cell r="BC256">
            <v>91233.492</v>
          </cell>
          <cell r="BD256">
            <v>80827.61</v>
          </cell>
          <cell r="BE256">
            <v>152305.21</v>
          </cell>
        </row>
        <row r="257">
          <cell r="A257">
            <v>24102</v>
          </cell>
          <cell r="B257" t="str">
            <v>ASTORIA_GT4_1</v>
          </cell>
          <cell r="C257" t="str">
            <v>N.Y.C.</v>
          </cell>
          <cell r="D257">
            <v>58361.02</v>
          </cell>
          <cell r="E257">
            <v>64918.71</v>
          </cell>
          <cell r="F257">
            <v>74021.83</v>
          </cell>
          <cell r="G257">
            <v>50233.83</v>
          </cell>
          <cell r="H257">
            <v>45966.05</v>
          </cell>
          <cell r="I257">
            <v>58700.288</v>
          </cell>
          <cell r="J257">
            <v>39868.32</v>
          </cell>
          <cell r="K257">
            <v>34583.55</v>
          </cell>
          <cell r="L257">
            <v>37985.87</v>
          </cell>
          <cell r="M257">
            <v>37479.2466666667</v>
          </cell>
          <cell r="N257">
            <v>4690.25</v>
          </cell>
          <cell r="O257">
            <v>11834.42</v>
          </cell>
          <cell r="P257">
            <v>10837.84</v>
          </cell>
          <cell r="Q257">
            <v>21646.21</v>
          </cell>
          <cell r="R257">
            <v>11735.38</v>
          </cell>
          <cell r="S257">
            <v>72892.92</v>
          </cell>
          <cell r="T257">
            <v>6368.05</v>
          </cell>
          <cell r="U257">
            <v>10842.84</v>
          </cell>
          <cell r="V257">
            <v>8438.04</v>
          </cell>
          <cell r="W257">
            <v>4575.95</v>
          </cell>
          <cell r="X257">
            <v>4330.93</v>
          </cell>
          <cell r="Y257">
            <v>41466.972</v>
          </cell>
          <cell r="Z257">
            <v>182985.39</v>
          </cell>
          <cell r="AA257">
            <v>166413.66</v>
          </cell>
          <cell r="AB257">
            <v>217011.78</v>
          </cell>
          <cell r="AC257">
            <v>302077.57</v>
          </cell>
          <cell r="AD257">
            <v>217122.1</v>
          </cell>
          <cell r="AE257">
            <v>121105.42</v>
          </cell>
          <cell r="AF257">
            <v>120903.12</v>
          </cell>
          <cell r="AG257">
            <v>134930.79</v>
          </cell>
          <cell r="AH257">
            <v>116903.35</v>
          </cell>
          <cell r="AI257">
            <v>91393.86</v>
          </cell>
          <cell r="AJ257">
            <v>117047.308</v>
          </cell>
          <cell r="AK257">
            <v>218945.72</v>
          </cell>
          <cell r="AL257">
            <v>200105.08</v>
          </cell>
          <cell r="AM257">
            <v>213828.44</v>
          </cell>
          <cell r="AN257">
            <v>210959.746666667</v>
          </cell>
          <cell r="AO257">
            <v>70819.45</v>
          </cell>
          <cell r="AP257">
            <v>67421.38</v>
          </cell>
          <cell r="AQ257">
            <v>69600.55</v>
          </cell>
          <cell r="AR257">
            <v>70721.93</v>
          </cell>
          <cell r="AS257">
            <v>68481.59</v>
          </cell>
          <cell r="AT257">
            <v>69408.98</v>
          </cell>
          <cell r="AU257">
            <v>101092.15</v>
          </cell>
          <cell r="AV257">
            <v>181968.13</v>
          </cell>
          <cell r="AW257">
            <v>17021.08</v>
          </cell>
          <cell r="AX257">
            <v>19137.68</v>
          </cell>
          <cell r="AY257">
            <v>19369.9</v>
          </cell>
          <cell r="AZ257">
            <v>14482.8</v>
          </cell>
          <cell r="BA257">
            <v>6016.45</v>
          </cell>
        </row>
        <row r="257">
          <cell r="BC257">
            <v>91233.492</v>
          </cell>
          <cell r="BD257">
            <v>80827.61</v>
          </cell>
          <cell r="BE257">
            <v>152305.21</v>
          </cell>
        </row>
        <row r="258">
          <cell r="A258">
            <v>24103</v>
          </cell>
          <cell r="B258" t="str">
            <v>ASTORIA_GT4_2</v>
          </cell>
          <cell r="C258" t="str">
            <v>N.Y.C.</v>
          </cell>
          <cell r="D258">
            <v>58361.02</v>
          </cell>
          <cell r="E258">
            <v>64918.71</v>
          </cell>
          <cell r="F258">
            <v>74021.83</v>
          </cell>
          <cell r="G258">
            <v>50233.83</v>
          </cell>
          <cell r="H258">
            <v>45966.05</v>
          </cell>
          <cell r="I258">
            <v>58700.288</v>
          </cell>
          <cell r="J258">
            <v>39868.32</v>
          </cell>
          <cell r="K258">
            <v>34583.55</v>
          </cell>
          <cell r="L258">
            <v>37985.87</v>
          </cell>
          <cell r="M258">
            <v>37479.2466666667</v>
          </cell>
          <cell r="N258">
            <v>4690.25</v>
          </cell>
          <cell r="O258">
            <v>11834.42</v>
          </cell>
          <cell r="P258">
            <v>10837.84</v>
          </cell>
          <cell r="Q258">
            <v>21646.21</v>
          </cell>
          <cell r="R258">
            <v>11735.38</v>
          </cell>
          <cell r="S258">
            <v>72892.92</v>
          </cell>
          <cell r="T258">
            <v>6368.05</v>
          </cell>
          <cell r="U258">
            <v>10842.84</v>
          </cell>
          <cell r="V258">
            <v>8438.04</v>
          </cell>
          <cell r="W258">
            <v>4575.95</v>
          </cell>
          <cell r="X258">
            <v>4330.93</v>
          </cell>
          <cell r="Y258">
            <v>41466.972</v>
          </cell>
          <cell r="Z258">
            <v>182985.39</v>
          </cell>
          <cell r="AA258">
            <v>166413.66</v>
          </cell>
          <cell r="AB258">
            <v>217011.78</v>
          </cell>
          <cell r="AC258">
            <v>302077.57</v>
          </cell>
          <cell r="AD258">
            <v>217122.1</v>
          </cell>
          <cell r="AE258">
            <v>121105.42</v>
          </cell>
          <cell r="AF258">
            <v>120903.12</v>
          </cell>
          <cell r="AG258">
            <v>134930.79</v>
          </cell>
          <cell r="AH258">
            <v>116903.35</v>
          </cell>
          <cell r="AI258">
            <v>91393.86</v>
          </cell>
          <cell r="AJ258">
            <v>117047.308</v>
          </cell>
          <cell r="AK258">
            <v>218945.72</v>
          </cell>
          <cell r="AL258">
            <v>200105.08</v>
          </cell>
          <cell r="AM258">
            <v>213828.44</v>
          </cell>
          <cell r="AN258">
            <v>210959.746666667</v>
          </cell>
          <cell r="AO258">
            <v>70819.45</v>
          </cell>
          <cell r="AP258">
            <v>67421.38</v>
          </cell>
          <cell r="AQ258">
            <v>69600.55</v>
          </cell>
          <cell r="AR258">
            <v>70721.93</v>
          </cell>
          <cell r="AS258">
            <v>68481.59</v>
          </cell>
          <cell r="AT258">
            <v>69408.98</v>
          </cell>
          <cell r="AU258">
            <v>101092.15</v>
          </cell>
          <cell r="AV258">
            <v>181968.13</v>
          </cell>
          <cell r="AW258">
            <v>17021.08</v>
          </cell>
          <cell r="AX258">
            <v>19137.68</v>
          </cell>
          <cell r="AY258">
            <v>19369.9</v>
          </cell>
          <cell r="AZ258">
            <v>14482.8</v>
          </cell>
          <cell r="BA258">
            <v>6016.45</v>
          </cell>
        </row>
        <row r="258">
          <cell r="BC258">
            <v>91233.492</v>
          </cell>
          <cell r="BD258">
            <v>80827.61</v>
          </cell>
          <cell r="BE258">
            <v>152305.21</v>
          </cell>
        </row>
        <row r="259">
          <cell r="A259">
            <v>24104</v>
          </cell>
          <cell r="B259" t="str">
            <v>ASTORIA_GT4_3</v>
          </cell>
          <cell r="C259" t="str">
            <v>N.Y.C.</v>
          </cell>
          <cell r="D259">
            <v>58361.02</v>
          </cell>
          <cell r="E259">
            <v>64918.71</v>
          </cell>
          <cell r="F259">
            <v>74021.83</v>
          </cell>
          <cell r="G259">
            <v>50233.83</v>
          </cell>
          <cell r="H259">
            <v>45966.05</v>
          </cell>
          <cell r="I259">
            <v>58700.288</v>
          </cell>
          <cell r="J259">
            <v>39868.32</v>
          </cell>
          <cell r="K259">
            <v>34583.55</v>
          </cell>
          <cell r="L259">
            <v>37985.87</v>
          </cell>
          <cell r="M259">
            <v>37479.2466666667</v>
          </cell>
          <cell r="N259">
            <v>4690.25</v>
          </cell>
          <cell r="O259">
            <v>11834.42</v>
          </cell>
          <cell r="P259">
            <v>10837.84</v>
          </cell>
          <cell r="Q259">
            <v>21646.21</v>
          </cell>
          <cell r="R259">
            <v>11735.38</v>
          </cell>
          <cell r="S259">
            <v>72892.92</v>
          </cell>
          <cell r="T259">
            <v>6368.05</v>
          </cell>
          <cell r="U259">
            <v>10842.84</v>
          </cell>
          <cell r="V259">
            <v>8438.04</v>
          </cell>
          <cell r="W259">
            <v>4575.95</v>
          </cell>
          <cell r="X259">
            <v>4330.93</v>
          </cell>
          <cell r="Y259">
            <v>41466.972</v>
          </cell>
          <cell r="Z259">
            <v>182985.39</v>
          </cell>
          <cell r="AA259">
            <v>166413.66</v>
          </cell>
          <cell r="AB259">
            <v>217011.78</v>
          </cell>
          <cell r="AC259">
            <v>302077.57</v>
          </cell>
          <cell r="AD259">
            <v>217122.1</v>
          </cell>
          <cell r="AE259">
            <v>121105.42</v>
          </cell>
          <cell r="AF259">
            <v>120903.12</v>
          </cell>
          <cell r="AG259">
            <v>134930.79</v>
          </cell>
          <cell r="AH259">
            <v>116903.35</v>
          </cell>
          <cell r="AI259">
            <v>91393.86</v>
          </cell>
          <cell r="AJ259">
            <v>117047.308</v>
          </cell>
          <cell r="AK259">
            <v>218945.72</v>
          </cell>
          <cell r="AL259">
            <v>200105.08</v>
          </cell>
          <cell r="AM259">
            <v>213828.44</v>
          </cell>
          <cell r="AN259">
            <v>210959.746666667</v>
          </cell>
          <cell r="AO259">
            <v>70819.45</v>
          </cell>
          <cell r="AP259">
            <v>67421.38</v>
          </cell>
          <cell r="AQ259">
            <v>69600.55</v>
          </cell>
          <cell r="AR259">
            <v>70721.93</v>
          </cell>
          <cell r="AS259">
            <v>68481.59</v>
          </cell>
          <cell r="AT259">
            <v>69408.98</v>
          </cell>
          <cell r="AU259">
            <v>101092.15</v>
          </cell>
          <cell r="AV259">
            <v>181968.13</v>
          </cell>
          <cell r="AW259">
            <v>17021.08</v>
          </cell>
          <cell r="AX259">
            <v>19137.68</v>
          </cell>
          <cell r="AY259">
            <v>19369.9</v>
          </cell>
          <cell r="AZ259">
            <v>14482.8</v>
          </cell>
          <cell r="BA259">
            <v>6016.45</v>
          </cell>
        </row>
        <row r="259">
          <cell r="BC259">
            <v>91233.492</v>
          </cell>
          <cell r="BD259">
            <v>80827.61</v>
          </cell>
          <cell r="BE259">
            <v>152305.21</v>
          </cell>
        </row>
        <row r="260">
          <cell r="A260">
            <v>24105</v>
          </cell>
          <cell r="B260" t="str">
            <v>ASTORIA_GT4_4</v>
          </cell>
          <cell r="C260" t="str">
            <v>N.Y.C.</v>
          </cell>
          <cell r="D260">
            <v>58361.02</v>
          </cell>
          <cell r="E260">
            <v>64918.71</v>
          </cell>
          <cell r="F260">
            <v>74021.83</v>
          </cell>
          <cell r="G260">
            <v>50233.83</v>
          </cell>
          <cell r="H260">
            <v>45966.05</v>
          </cell>
          <cell r="I260">
            <v>58700.288</v>
          </cell>
          <cell r="J260">
            <v>39868.32</v>
          </cell>
          <cell r="K260">
            <v>34583.55</v>
          </cell>
          <cell r="L260">
            <v>37985.87</v>
          </cell>
          <cell r="M260">
            <v>37479.2466666667</v>
          </cell>
          <cell r="N260">
            <v>4690.25</v>
          </cell>
          <cell r="O260">
            <v>11834.42</v>
          </cell>
          <cell r="P260">
            <v>10837.84</v>
          </cell>
          <cell r="Q260">
            <v>21646.21</v>
          </cell>
          <cell r="R260">
            <v>11735.38</v>
          </cell>
          <cell r="S260">
            <v>72892.92</v>
          </cell>
          <cell r="T260">
            <v>6368.05</v>
          </cell>
          <cell r="U260">
            <v>10842.84</v>
          </cell>
          <cell r="V260">
            <v>8438.04</v>
          </cell>
          <cell r="W260">
            <v>4575.95</v>
          </cell>
          <cell r="X260">
            <v>4330.93</v>
          </cell>
          <cell r="Y260">
            <v>41466.972</v>
          </cell>
          <cell r="Z260">
            <v>182985.39</v>
          </cell>
          <cell r="AA260">
            <v>166413.66</v>
          </cell>
          <cell r="AB260">
            <v>217011.78</v>
          </cell>
          <cell r="AC260">
            <v>302077.57</v>
          </cell>
          <cell r="AD260">
            <v>217122.1</v>
          </cell>
          <cell r="AE260">
            <v>121105.42</v>
          </cell>
          <cell r="AF260">
            <v>120903.12</v>
          </cell>
          <cell r="AG260">
            <v>134930.79</v>
          </cell>
          <cell r="AH260">
            <v>116903.35</v>
          </cell>
          <cell r="AI260">
            <v>91393.86</v>
          </cell>
          <cell r="AJ260">
            <v>117047.308</v>
          </cell>
          <cell r="AK260">
            <v>218945.72</v>
          </cell>
          <cell r="AL260">
            <v>200105.08</v>
          </cell>
          <cell r="AM260">
            <v>213828.44</v>
          </cell>
          <cell r="AN260">
            <v>210959.746666667</v>
          </cell>
          <cell r="AO260">
            <v>70819.45</v>
          </cell>
          <cell r="AP260">
            <v>67421.38</v>
          </cell>
          <cell r="AQ260">
            <v>69600.55</v>
          </cell>
          <cell r="AR260">
            <v>70721.93</v>
          </cell>
          <cell r="AS260">
            <v>68481.59</v>
          </cell>
          <cell r="AT260">
            <v>69408.98</v>
          </cell>
          <cell r="AU260">
            <v>101092.15</v>
          </cell>
          <cell r="AV260">
            <v>181968.13</v>
          </cell>
          <cell r="AW260">
            <v>17021.08</v>
          </cell>
          <cell r="AX260">
            <v>19137.68</v>
          </cell>
          <cell r="AY260">
            <v>19369.9</v>
          </cell>
          <cell r="AZ260">
            <v>14482.8</v>
          </cell>
          <cell r="BA260">
            <v>6016.45</v>
          </cell>
        </row>
        <row r="260">
          <cell r="BC260">
            <v>91233.492</v>
          </cell>
          <cell r="BD260">
            <v>80827.61</v>
          </cell>
          <cell r="BE260">
            <v>152305.21</v>
          </cell>
        </row>
        <row r="261">
          <cell r="A261">
            <v>24106</v>
          </cell>
          <cell r="B261" t="str">
            <v>ASTORIA_GT_5</v>
          </cell>
          <cell r="C261" t="str">
            <v>N.Y.C.</v>
          </cell>
          <cell r="D261">
            <v>58318.13</v>
          </cell>
          <cell r="E261">
            <v>64880.21</v>
          </cell>
          <cell r="F261">
            <v>73983.97</v>
          </cell>
          <cell r="G261">
            <v>50217.72</v>
          </cell>
          <cell r="H261">
            <v>45956.24</v>
          </cell>
          <cell r="I261">
            <v>58671.254</v>
          </cell>
          <cell r="J261">
            <v>39868.32</v>
          </cell>
          <cell r="K261">
            <v>34583.55</v>
          </cell>
          <cell r="L261">
            <v>37985.87</v>
          </cell>
          <cell r="M261">
            <v>37479.2466666667</v>
          </cell>
          <cell r="N261">
            <v>4688.87</v>
          </cell>
          <cell r="O261">
            <v>11830.46</v>
          </cell>
          <cell r="P261">
            <v>10833.58</v>
          </cell>
          <cell r="Q261">
            <v>21639.22</v>
          </cell>
          <cell r="R261">
            <v>11732.9</v>
          </cell>
          <cell r="S261">
            <v>72870.036</v>
          </cell>
          <cell r="T261">
            <v>6368.05</v>
          </cell>
          <cell r="U261">
            <v>10842.84</v>
          </cell>
          <cell r="V261">
            <v>8438.04</v>
          </cell>
          <cell r="W261">
            <v>4575.95</v>
          </cell>
          <cell r="X261">
            <v>4330.93</v>
          </cell>
          <cell r="Y261">
            <v>41466.972</v>
          </cell>
          <cell r="Z261">
            <v>182985.39</v>
          </cell>
          <cell r="AA261">
            <v>166413.66</v>
          </cell>
          <cell r="AB261">
            <v>217011.78</v>
          </cell>
          <cell r="AC261">
            <v>302077.57</v>
          </cell>
          <cell r="AD261">
            <v>217122.1</v>
          </cell>
          <cell r="AE261">
            <v>121105.42</v>
          </cell>
          <cell r="AF261">
            <v>120903.12</v>
          </cell>
          <cell r="AG261">
            <v>134910.11</v>
          </cell>
          <cell r="AH261">
            <v>116902.15</v>
          </cell>
          <cell r="AI261">
            <v>91385.76</v>
          </cell>
          <cell r="AJ261">
            <v>117041.312</v>
          </cell>
          <cell r="AK261">
            <v>218945.72</v>
          </cell>
          <cell r="AL261">
            <v>200105.08</v>
          </cell>
          <cell r="AM261">
            <v>213828.44</v>
          </cell>
          <cell r="AN261">
            <v>210959.746666667</v>
          </cell>
          <cell r="AO261">
            <v>70819.45</v>
          </cell>
          <cell r="AP261">
            <v>67421.38</v>
          </cell>
          <cell r="AQ261">
            <v>69600.55</v>
          </cell>
          <cell r="AR261">
            <v>70721.93</v>
          </cell>
          <cell r="AS261">
            <v>68481.59</v>
          </cell>
          <cell r="AT261">
            <v>69408.98</v>
          </cell>
          <cell r="AU261">
            <v>101092.15</v>
          </cell>
          <cell r="AV261">
            <v>181968.13</v>
          </cell>
          <cell r="AW261">
            <v>17021.08</v>
          </cell>
          <cell r="AX261">
            <v>19137.68</v>
          </cell>
          <cell r="AY261">
            <v>19369.9</v>
          </cell>
          <cell r="AZ261">
            <v>14482.8</v>
          </cell>
          <cell r="BA261">
            <v>6016.45</v>
          </cell>
        </row>
        <row r="261">
          <cell r="BC261">
            <v>91233.492</v>
          </cell>
          <cell r="BD261">
            <v>80827.61</v>
          </cell>
          <cell r="BE261">
            <v>152305.21</v>
          </cell>
        </row>
        <row r="262">
          <cell r="A262">
            <v>24107</v>
          </cell>
          <cell r="B262" t="str">
            <v>ASTORIA_GT_7</v>
          </cell>
          <cell r="C262" t="str">
            <v>N.Y.C.</v>
          </cell>
          <cell r="D262">
            <v>58318.13</v>
          </cell>
          <cell r="E262">
            <v>64880.21</v>
          </cell>
          <cell r="F262">
            <v>73983.97</v>
          </cell>
          <cell r="G262">
            <v>50217.72</v>
          </cell>
          <cell r="H262">
            <v>45956.24</v>
          </cell>
          <cell r="I262">
            <v>58671.254</v>
          </cell>
          <cell r="J262">
            <v>39868.32</v>
          </cell>
          <cell r="K262">
            <v>34583.55</v>
          </cell>
          <cell r="L262">
            <v>37985.87</v>
          </cell>
          <cell r="M262">
            <v>37479.2466666667</v>
          </cell>
          <cell r="N262">
            <v>4688.87</v>
          </cell>
          <cell r="O262">
            <v>11830.46</v>
          </cell>
          <cell r="P262">
            <v>10833.58</v>
          </cell>
          <cell r="Q262">
            <v>21639.22</v>
          </cell>
          <cell r="R262">
            <v>11732.9</v>
          </cell>
          <cell r="S262">
            <v>72870.036</v>
          </cell>
          <cell r="T262">
            <v>6368.05</v>
          </cell>
          <cell r="U262">
            <v>10842.84</v>
          </cell>
          <cell r="V262">
            <v>8438.04</v>
          </cell>
          <cell r="W262">
            <v>4575.95</v>
          </cell>
          <cell r="X262">
            <v>4330.93</v>
          </cell>
          <cell r="Y262">
            <v>41466.972</v>
          </cell>
          <cell r="Z262">
            <v>182985.39</v>
          </cell>
          <cell r="AA262">
            <v>166413.66</v>
          </cell>
          <cell r="AB262">
            <v>217011.78</v>
          </cell>
          <cell r="AC262">
            <v>302077.57</v>
          </cell>
          <cell r="AD262">
            <v>217122.1</v>
          </cell>
          <cell r="AE262">
            <v>121105.42</v>
          </cell>
          <cell r="AF262">
            <v>120903.12</v>
          </cell>
          <cell r="AG262">
            <v>134910.11</v>
          </cell>
          <cell r="AH262">
            <v>116902.15</v>
          </cell>
          <cell r="AI262">
            <v>91385.76</v>
          </cell>
          <cell r="AJ262">
            <v>117041.312</v>
          </cell>
          <cell r="AK262">
            <v>218945.72</v>
          </cell>
          <cell r="AL262">
            <v>200105.08</v>
          </cell>
          <cell r="AM262">
            <v>213828.44</v>
          </cell>
          <cell r="AN262">
            <v>210959.746666667</v>
          </cell>
          <cell r="AO262">
            <v>70819.45</v>
          </cell>
          <cell r="AP262">
            <v>67421.38</v>
          </cell>
          <cell r="AQ262">
            <v>69600.55</v>
          </cell>
          <cell r="AR262">
            <v>70721.93</v>
          </cell>
          <cell r="AS262">
            <v>68481.59</v>
          </cell>
          <cell r="AT262">
            <v>69408.98</v>
          </cell>
          <cell r="AU262">
            <v>101092.15</v>
          </cell>
          <cell r="AV262">
            <v>181968.13</v>
          </cell>
          <cell r="AW262">
            <v>17021.08</v>
          </cell>
          <cell r="AX262">
            <v>19137.68</v>
          </cell>
          <cell r="AY262">
            <v>19369.9</v>
          </cell>
          <cell r="AZ262">
            <v>14482.8</v>
          </cell>
          <cell r="BA262">
            <v>6016.45</v>
          </cell>
        </row>
        <row r="262">
          <cell r="BC262">
            <v>91233.492</v>
          </cell>
          <cell r="BD262">
            <v>80827.61</v>
          </cell>
          <cell r="BE262">
            <v>152305.21</v>
          </cell>
        </row>
        <row r="263">
          <cell r="A263">
            <v>24108</v>
          </cell>
          <cell r="B263" t="str">
            <v>ASTORIA_GT_8</v>
          </cell>
          <cell r="C263" t="str">
            <v>N.Y.C.</v>
          </cell>
          <cell r="D263">
            <v>58318.13</v>
          </cell>
          <cell r="E263">
            <v>64880.21</v>
          </cell>
          <cell r="F263">
            <v>73983.97</v>
          </cell>
          <cell r="G263">
            <v>50217.72</v>
          </cell>
          <cell r="H263">
            <v>45956.24</v>
          </cell>
          <cell r="I263">
            <v>58671.254</v>
          </cell>
          <cell r="J263">
            <v>39868.32</v>
          </cell>
          <cell r="K263">
            <v>34583.55</v>
          </cell>
          <cell r="L263">
            <v>37985.87</v>
          </cell>
          <cell r="M263">
            <v>37479.2466666667</v>
          </cell>
          <cell r="N263">
            <v>4688.87</v>
          </cell>
          <cell r="O263">
            <v>11830.46</v>
          </cell>
          <cell r="P263">
            <v>10833.58</v>
          </cell>
          <cell r="Q263">
            <v>21639.22</v>
          </cell>
          <cell r="R263">
            <v>11732.9</v>
          </cell>
          <cell r="S263">
            <v>72870.036</v>
          </cell>
          <cell r="T263">
            <v>6368.05</v>
          </cell>
          <cell r="U263">
            <v>10842.84</v>
          </cell>
          <cell r="V263">
            <v>8438.04</v>
          </cell>
          <cell r="W263">
            <v>4575.95</v>
          </cell>
          <cell r="X263">
            <v>4330.93</v>
          </cell>
          <cell r="Y263">
            <v>41466.972</v>
          </cell>
          <cell r="Z263">
            <v>182985.39</v>
          </cell>
          <cell r="AA263">
            <v>166413.66</v>
          </cell>
          <cell r="AB263">
            <v>217011.78</v>
          </cell>
          <cell r="AC263">
            <v>302077.57</v>
          </cell>
          <cell r="AD263">
            <v>217122.1</v>
          </cell>
          <cell r="AE263">
            <v>121105.42</v>
          </cell>
          <cell r="AF263">
            <v>120903.12</v>
          </cell>
          <cell r="AG263">
            <v>134910.11</v>
          </cell>
          <cell r="AH263">
            <v>116902.15</v>
          </cell>
          <cell r="AI263">
            <v>91385.76</v>
          </cell>
          <cell r="AJ263">
            <v>117041.312</v>
          </cell>
          <cell r="AK263">
            <v>218945.72</v>
          </cell>
          <cell r="AL263">
            <v>200105.08</v>
          </cell>
          <cell r="AM263">
            <v>213828.44</v>
          </cell>
          <cell r="AN263">
            <v>210959.746666667</v>
          </cell>
          <cell r="AO263">
            <v>70819.45</v>
          </cell>
          <cell r="AP263">
            <v>67421.38</v>
          </cell>
          <cell r="AQ263">
            <v>69600.55</v>
          </cell>
          <cell r="AR263">
            <v>70721.93</v>
          </cell>
          <cell r="AS263">
            <v>68481.59</v>
          </cell>
          <cell r="AT263">
            <v>69408.98</v>
          </cell>
          <cell r="AU263">
            <v>101092.15</v>
          </cell>
          <cell r="AV263">
            <v>181968.13</v>
          </cell>
          <cell r="AW263">
            <v>17021.08</v>
          </cell>
          <cell r="AX263">
            <v>19137.68</v>
          </cell>
          <cell r="AY263">
            <v>19369.9</v>
          </cell>
          <cell r="AZ263">
            <v>14482.8</v>
          </cell>
          <cell r="BA263">
            <v>6016.45</v>
          </cell>
        </row>
        <row r="263">
          <cell r="BC263">
            <v>91233.492</v>
          </cell>
          <cell r="BD263">
            <v>80827.61</v>
          </cell>
          <cell r="BE263">
            <v>152305.21</v>
          </cell>
        </row>
        <row r="264">
          <cell r="A264">
            <v>24109</v>
          </cell>
          <cell r="B264" t="str">
            <v>ASTORIA_GT_9</v>
          </cell>
          <cell r="C264" t="str">
            <v>N.Y.C.</v>
          </cell>
          <cell r="D264">
            <v>58318.13</v>
          </cell>
          <cell r="E264">
            <v>64880.21</v>
          </cell>
          <cell r="F264">
            <v>73983.97</v>
          </cell>
          <cell r="G264">
            <v>50217.72</v>
          </cell>
          <cell r="H264">
            <v>45956.24</v>
          </cell>
          <cell r="I264">
            <v>58671.254</v>
          </cell>
          <cell r="J264">
            <v>39868.32</v>
          </cell>
          <cell r="K264">
            <v>34583.55</v>
          </cell>
          <cell r="L264">
            <v>37985.87</v>
          </cell>
          <cell r="M264">
            <v>37479.2466666667</v>
          </cell>
          <cell r="N264">
            <v>4688.87</v>
          </cell>
          <cell r="O264">
            <v>11830.46</v>
          </cell>
          <cell r="P264">
            <v>10833.58</v>
          </cell>
          <cell r="Q264">
            <v>21639.22</v>
          </cell>
          <cell r="R264">
            <v>11732.9</v>
          </cell>
          <cell r="S264">
            <v>72870.036</v>
          </cell>
          <cell r="T264">
            <v>6368.05</v>
          </cell>
          <cell r="U264">
            <v>10842.84</v>
          </cell>
          <cell r="V264">
            <v>8438.04</v>
          </cell>
          <cell r="W264">
            <v>4575.95</v>
          </cell>
          <cell r="X264">
            <v>4330.93</v>
          </cell>
          <cell r="Y264">
            <v>41466.972</v>
          </cell>
          <cell r="Z264">
            <v>182985.39</v>
          </cell>
          <cell r="AA264">
            <v>166413.66</v>
          </cell>
          <cell r="AB264">
            <v>217011.78</v>
          </cell>
          <cell r="AC264">
            <v>302077.57</v>
          </cell>
          <cell r="AD264">
            <v>217122.1</v>
          </cell>
          <cell r="AE264">
            <v>121105.42</v>
          </cell>
          <cell r="AF264">
            <v>120903.12</v>
          </cell>
          <cell r="AG264">
            <v>134910.11</v>
          </cell>
          <cell r="AH264">
            <v>116902.15</v>
          </cell>
          <cell r="AI264">
            <v>91385.76</v>
          </cell>
          <cell r="AJ264">
            <v>117041.312</v>
          </cell>
          <cell r="AK264">
            <v>218945.72</v>
          </cell>
          <cell r="AL264">
            <v>200105.08</v>
          </cell>
          <cell r="AM264">
            <v>213828.44</v>
          </cell>
          <cell r="AN264">
            <v>210959.746666667</v>
          </cell>
          <cell r="AO264">
            <v>70819.45</v>
          </cell>
          <cell r="AP264">
            <v>67421.38</v>
          </cell>
          <cell r="AQ264">
            <v>69600.55</v>
          </cell>
          <cell r="AR264">
            <v>70721.93</v>
          </cell>
          <cell r="AS264">
            <v>68481.59</v>
          </cell>
          <cell r="AT264">
            <v>69408.98</v>
          </cell>
          <cell r="AU264">
            <v>101092.15</v>
          </cell>
          <cell r="AV264">
            <v>181968.13</v>
          </cell>
          <cell r="AW264">
            <v>17021.08</v>
          </cell>
          <cell r="AX264">
            <v>19137.68</v>
          </cell>
          <cell r="AY264">
            <v>19369.9</v>
          </cell>
          <cell r="AZ264">
            <v>14482.8</v>
          </cell>
          <cell r="BA264">
            <v>6016.45</v>
          </cell>
        </row>
        <row r="264">
          <cell r="BC264">
            <v>91233.492</v>
          </cell>
          <cell r="BD264">
            <v>80827.61</v>
          </cell>
          <cell r="BE264">
            <v>152305.21</v>
          </cell>
        </row>
        <row r="265">
          <cell r="A265">
            <v>24110</v>
          </cell>
          <cell r="B265" t="str">
            <v>ASTORIA_GT_10</v>
          </cell>
          <cell r="C265" t="str">
            <v>N.Y.C.</v>
          </cell>
          <cell r="D265">
            <v>68485.33</v>
          </cell>
          <cell r="E265">
            <v>53646.12</v>
          </cell>
          <cell r="F265">
            <v>73384.93</v>
          </cell>
          <cell r="G265">
            <v>50205.74</v>
          </cell>
          <cell r="H265">
            <v>45956.25</v>
          </cell>
          <cell r="I265">
            <v>58335.674</v>
          </cell>
          <cell r="J265">
            <v>40068.31</v>
          </cell>
          <cell r="K265">
            <v>34825.99</v>
          </cell>
          <cell r="L265">
            <v>38035.86</v>
          </cell>
          <cell r="M265">
            <v>37643.3866666667</v>
          </cell>
          <cell r="N265">
            <v>4688.86</v>
          </cell>
          <cell r="O265">
            <v>11830.45</v>
          </cell>
          <cell r="P265">
            <v>10833.57</v>
          </cell>
          <cell r="Q265">
            <v>21570.57</v>
          </cell>
          <cell r="R265">
            <v>12211.61</v>
          </cell>
          <cell r="S265">
            <v>73362.072</v>
          </cell>
          <cell r="T265">
            <v>6313.45</v>
          </cell>
          <cell r="U265">
            <v>10692.12</v>
          </cell>
          <cell r="V265">
            <v>8353.04</v>
          </cell>
          <cell r="W265">
            <v>4527.16</v>
          </cell>
          <cell r="X265">
            <v>4322.43</v>
          </cell>
          <cell r="Y265">
            <v>41049.84</v>
          </cell>
          <cell r="Z265">
            <v>183081.4</v>
          </cell>
          <cell r="AA265">
            <v>166709.66</v>
          </cell>
          <cell r="AB265">
            <v>217012.33</v>
          </cell>
          <cell r="AC265">
            <v>302097.56</v>
          </cell>
          <cell r="AD265">
            <v>217225.2375</v>
          </cell>
          <cell r="AE265">
            <v>155203.64</v>
          </cell>
          <cell r="AF265">
            <v>121189.19</v>
          </cell>
          <cell r="AG265">
            <v>117248.47</v>
          </cell>
          <cell r="AH265">
            <v>107680.29</v>
          </cell>
          <cell r="AI265">
            <v>128331.31</v>
          </cell>
          <cell r="AJ265">
            <v>125930.58</v>
          </cell>
          <cell r="AK265">
            <v>218896.98</v>
          </cell>
          <cell r="AL265">
            <v>200280.28</v>
          </cell>
          <cell r="AM265">
            <v>214300.24</v>
          </cell>
          <cell r="AN265">
            <v>211159.166666667</v>
          </cell>
          <cell r="AO265">
            <v>70836.22</v>
          </cell>
          <cell r="AP265">
            <v>68504.65</v>
          </cell>
          <cell r="AQ265">
            <v>69802.67</v>
          </cell>
          <cell r="AR265">
            <v>70933.51</v>
          </cell>
          <cell r="AS265">
            <v>68460.77</v>
          </cell>
          <cell r="AT265">
            <v>69707.564</v>
          </cell>
          <cell r="AU265">
            <v>100947.76</v>
          </cell>
          <cell r="AV265">
            <v>182393.77</v>
          </cell>
          <cell r="AW265">
            <v>17016.22</v>
          </cell>
          <cell r="AX265">
            <v>19132.91</v>
          </cell>
          <cell r="AY265">
            <v>19364.69</v>
          </cell>
          <cell r="AZ265">
            <v>14493.69</v>
          </cell>
          <cell r="BA265">
            <v>6008.87</v>
          </cell>
        </row>
        <row r="265">
          <cell r="BC265">
            <v>91219.656</v>
          </cell>
          <cell r="BD265">
            <v>80809.96</v>
          </cell>
          <cell r="BE265">
            <v>152263.59</v>
          </cell>
        </row>
        <row r="266">
          <cell r="A266">
            <v>24111</v>
          </cell>
          <cell r="B266" t="str">
            <v>GOWANUS_GT1_6</v>
          </cell>
          <cell r="C266" t="str">
            <v>N.Y.C.</v>
          </cell>
          <cell r="D266">
            <v>64875.54</v>
          </cell>
          <cell r="E266">
            <v>58679.36</v>
          </cell>
          <cell r="F266">
            <v>64613.23</v>
          </cell>
          <cell r="G266">
            <v>50111.91</v>
          </cell>
          <cell r="H266">
            <v>47820.15</v>
          </cell>
          <cell r="I266">
            <v>57220.038</v>
          </cell>
          <cell r="J266">
            <v>40132.69</v>
          </cell>
          <cell r="K266">
            <v>34825.99</v>
          </cell>
          <cell r="L266">
            <v>38035.86</v>
          </cell>
          <cell r="M266">
            <v>37664.8466666667</v>
          </cell>
          <cell r="N266">
            <v>4655.85</v>
          </cell>
          <cell r="O266">
            <v>11834.42</v>
          </cell>
          <cell r="P266">
            <v>11838.24</v>
          </cell>
          <cell r="Q266">
            <v>21747.93</v>
          </cell>
          <cell r="R266">
            <v>11236.33</v>
          </cell>
          <cell r="S266">
            <v>73575.324</v>
          </cell>
          <cell r="T266">
            <v>6440.35</v>
          </cell>
          <cell r="U266">
            <v>10942.83</v>
          </cell>
          <cell r="V266">
            <v>8538.03</v>
          </cell>
          <cell r="W266">
            <v>4637.89</v>
          </cell>
          <cell r="X266">
            <v>4422.42</v>
          </cell>
          <cell r="Y266">
            <v>41977.824</v>
          </cell>
          <cell r="Z266">
            <v>182985.4</v>
          </cell>
          <cell r="AA266">
            <v>166313.66</v>
          </cell>
          <cell r="AB266">
            <v>217373.04</v>
          </cell>
          <cell r="AC266">
            <v>302097.56</v>
          </cell>
          <cell r="AD266">
            <v>217192.415</v>
          </cell>
          <cell r="AE266">
            <v>137049.57</v>
          </cell>
          <cell r="AF266">
            <v>121475.71</v>
          </cell>
          <cell r="AG266">
            <v>127603.43</v>
          </cell>
          <cell r="AH266">
            <v>112723.03</v>
          </cell>
          <cell r="AI266">
            <v>123169.8</v>
          </cell>
          <cell r="AJ266">
            <v>124404.308</v>
          </cell>
          <cell r="AK266">
            <v>218896.98</v>
          </cell>
          <cell r="AL266">
            <v>200305.07</v>
          </cell>
          <cell r="AM266">
            <v>214028.43</v>
          </cell>
          <cell r="AN266">
            <v>211076.826666667</v>
          </cell>
          <cell r="AO266">
            <v>70946.16</v>
          </cell>
          <cell r="AP266">
            <v>68504.65</v>
          </cell>
          <cell r="AQ266">
            <v>69650.55</v>
          </cell>
          <cell r="AR266">
            <v>70963.51</v>
          </cell>
          <cell r="AS266">
            <v>68439.74</v>
          </cell>
          <cell r="AT266">
            <v>69700.922</v>
          </cell>
          <cell r="AU266">
            <v>100652.11</v>
          </cell>
          <cell r="AV266">
            <v>182288.13</v>
          </cell>
          <cell r="AW266">
            <v>17007.29</v>
          </cell>
          <cell r="AX266">
            <v>19130.88</v>
          </cell>
          <cell r="AY266">
            <v>19361.43</v>
          </cell>
          <cell r="AZ266">
            <v>14484.65</v>
          </cell>
          <cell r="BA266">
            <v>5980.45</v>
          </cell>
        </row>
        <row r="266">
          <cell r="BC266">
            <v>91157.64</v>
          </cell>
          <cell r="BD266">
            <v>80802.77</v>
          </cell>
          <cell r="BE266">
            <v>152228.59</v>
          </cell>
        </row>
        <row r="267">
          <cell r="A267">
            <v>24112</v>
          </cell>
          <cell r="B267" t="str">
            <v>GOWANUS_GT1_7</v>
          </cell>
          <cell r="C267" t="str">
            <v>N.Y.C.</v>
          </cell>
          <cell r="D267">
            <v>64875.54</v>
          </cell>
          <cell r="E267">
            <v>58679.36</v>
          </cell>
          <cell r="F267">
            <v>64613.23</v>
          </cell>
          <cell r="G267">
            <v>50111.91</v>
          </cell>
          <cell r="H267">
            <v>47820.15</v>
          </cell>
          <cell r="I267">
            <v>57220.038</v>
          </cell>
          <cell r="J267">
            <v>40132.69</v>
          </cell>
          <cell r="K267">
            <v>34825.99</v>
          </cell>
          <cell r="L267">
            <v>38035.86</v>
          </cell>
          <cell r="M267">
            <v>37664.8466666667</v>
          </cell>
          <cell r="N267">
            <v>4655.85</v>
          </cell>
          <cell r="O267">
            <v>11834.42</v>
          </cell>
          <cell r="P267">
            <v>11838.24</v>
          </cell>
          <cell r="Q267">
            <v>21747.93</v>
          </cell>
          <cell r="R267">
            <v>11236.33</v>
          </cell>
          <cell r="S267">
            <v>73575.324</v>
          </cell>
          <cell r="T267">
            <v>6440.35</v>
          </cell>
          <cell r="U267">
            <v>10942.83</v>
          </cell>
          <cell r="V267">
            <v>8538.03</v>
          </cell>
          <cell r="W267">
            <v>4637.89</v>
          </cell>
          <cell r="X267">
            <v>4422.42</v>
          </cell>
          <cell r="Y267">
            <v>41977.824</v>
          </cell>
          <cell r="Z267">
            <v>182985.4</v>
          </cell>
          <cell r="AA267">
            <v>166313.66</v>
          </cell>
          <cell r="AB267">
            <v>217373.04</v>
          </cell>
          <cell r="AC267">
            <v>302097.56</v>
          </cell>
          <cell r="AD267">
            <v>217192.415</v>
          </cell>
          <cell r="AE267">
            <v>137049.57</v>
          </cell>
          <cell r="AF267">
            <v>121475.71</v>
          </cell>
          <cell r="AG267">
            <v>127603.43</v>
          </cell>
          <cell r="AH267">
            <v>112723.03</v>
          </cell>
          <cell r="AI267">
            <v>123169.8</v>
          </cell>
          <cell r="AJ267">
            <v>124404.308</v>
          </cell>
          <cell r="AK267">
            <v>218896.98</v>
          </cell>
          <cell r="AL267">
            <v>200305.07</v>
          </cell>
          <cell r="AM267">
            <v>214028.43</v>
          </cell>
          <cell r="AN267">
            <v>211076.826666667</v>
          </cell>
          <cell r="AO267">
            <v>70946.16</v>
          </cell>
          <cell r="AP267">
            <v>68504.65</v>
          </cell>
          <cell r="AQ267">
            <v>69650.55</v>
          </cell>
          <cell r="AR267">
            <v>70963.51</v>
          </cell>
          <cell r="AS267">
            <v>68439.74</v>
          </cell>
          <cell r="AT267">
            <v>69700.922</v>
          </cell>
          <cell r="AU267">
            <v>100652.11</v>
          </cell>
          <cell r="AV267">
            <v>182288.13</v>
          </cell>
          <cell r="AW267">
            <v>17007.29</v>
          </cell>
          <cell r="AX267">
            <v>19130.88</v>
          </cell>
          <cell r="AY267">
            <v>19361.43</v>
          </cell>
          <cell r="AZ267">
            <v>14484.65</v>
          </cell>
          <cell r="BA267">
            <v>5980.45</v>
          </cell>
        </row>
        <row r="267">
          <cell r="BC267">
            <v>91157.64</v>
          </cell>
          <cell r="BD267">
            <v>80802.77</v>
          </cell>
          <cell r="BE267">
            <v>152228.59</v>
          </cell>
        </row>
        <row r="268">
          <cell r="A268">
            <v>24113</v>
          </cell>
          <cell r="B268" t="str">
            <v>GOWANUS_GT1_8</v>
          </cell>
          <cell r="C268" t="str">
            <v>N.Y.C.</v>
          </cell>
          <cell r="D268">
            <v>64875.54</v>
          </cell>
          <cell r="E268">
            <v>58679.36</v>
          </cell>
          <cell r="F268">
            <v>64613.23</v>
          </cell>
          <cell r="G268">
            <v>50111.91</v>
          </cell>
          <cell r="H268">
            <v>47820.15</v>
          </cell>
          <cell r="I268">
            <v>57220.038</v>
          </cell>
          <cell r="J268">
            <v>40132.69</v>
          </cell>
          <cell r="K268">
            <v>34825.99</v>
          </cell>
          <cell r="L268">
            <v>38035.86</v>
          </cell>
          <cell r="M268">
            <v>37664.8466666667</v>
          </cell>
          <cell r="N268">
            <v>4655.85</v>
          </cell>
          <cell r="O268">
            <v>11834.42</v>
          </cell>
          <cell r="P268">
            <v>11838.24</v>
          </cell>
          <cell r="Q268">
            <v>21747.93</v>
          </cell>
          <cell r="R268">
            <v>11236.33</v>
          </cell>
          <cell r="S268">
            <v>73575.324</v>
          </cell>
          <cell r="T268">
            <v>6440.35</v>
          </cell>
          <cell r="U268">
            <v>10942.83</v>
          </cell>
          <cell r="V268">
            <v>8538.03</v>
          </cell>
          <cell r="W268">
            <v>4637.89</v>
          </cell>
          <cell r="X268">
            <v>4422.42</v>
          </cell>
          <cell r="Y268">
            <v>41977.824</v>
          </cell>
          <cell r="Z268">
            <v>182985.4</v>
          </cell>
          <cell r="AA268">
            <v>166313.66</v>
          </cell>
          <cell r="AB268">
            <v>217373.04</v>
          </cell>
          <cell r="AC268">
            <v>302097.56</v>
          </cell>
          <cell r="AD268">
            <v>217192.415</v>
          </cell>
          <cell r="AE268">
            <v>137049.57</v>
          </cell>
          <cell r="AF268">
            <v>121475.71</v>
          </cell>
          <cell r="AG268">
            <v>127603.43</v>
          </cell>
          <cell r="AH268">
            <v>112723.03</v>
          </cell>
          <cell r="AI268">
            <v>123169.8</v>
          </cell>
          <cell r="AJ268">
            <v>124404.308</v>
          </cell>
          <cell r="AK268">
            <v>218896.98</v>
          </cell>
          <cell r="AL268">
            <v>200305.07</v>
          </cell>
          <cell r="AM268">
            <v>214028.43</v>
          </cell>
          <cell r="AN268">
            <v>211076.826666667</v>
          </cell>
          <cell r="AO268">
            <v>70946.16</v>
          </cell>
          <cell r="AP268">
            <v>68504.65</v>
          </cell>
          <cell r="AQ268">
            <v>69650.55</v>
          </cell>
          <cell r="AR268">
            <v>70963.51</v>
          </cell>
          <cell r="AS268">
            <v>68439.74</v>
          </cell>
          <cell r="AT268">
            <v>69700.922</v>
          </cell>
          <cell r="AU268">
            <v>100652.11</v>
          </cell>
          <cell r="AV268">
            <v>182288.13</v>
          </cell>
          <cell r="AW268">
            <v>17007.29</v>
          </cell>
          <cell r="AX268">
            <v>19130.88</v>
          </cell>
          <cell r="AY268">
            <v>19361.43</v>
          </cell>
          <cell r="AZ268">
            <v>14484.65</v>
          </cell>
          <cell r="BA268">
            <v>5980.45</v>
          </cell>
        </row>
        <row r="268">
          <cell r="BC268">
            <v>91157.64</v>
          </cell>
          <cell r="BD268">
            <v>80802.77</v>
          </cell>
          <cell r="BE268">
            <v>152228.59</v>
          </cell>
        </row>
        <row r="269">
          <cell r="A269">
            <v>24114</v>
          </cell>
          <cell r="B269" t="str">
            <v>GOWANUS_GT2_1</v>
          </cell>
          <cell r="C269" t="str">
            <v>N.Y.C.</v>
          </cell>
          <cell r="D269">
            <v>64875.54</v>
          </cell>
          <cell r="E269">
            <v>58679.36</v>
          </cell>
          <cell r="F269">
            <v>64613.23</v>
          </cell>
          <cell r="G269">
            <v>50111.91</v>
          </cell>
          <cell r="H269">
            <v>47820.15</v>
          </cell>
          <cell r="I269">
            <v>57220.038</v>
          </cell>
          <cell r="J269">
            <v>40132.69</v>
          </cell>
          <cell r="K269">
            <v>34825.99</v>
          </cell>
          <cell r="L269">
            <v>38035.86</v>
          </cell>
          <cell r="M269">
            <v>37664.8466666667</v>
          </cell>
          <cell r="N269">
            <v>4655.85</v>
          </cell>
          <cell r="O269">
            <v>11834.42</v>
          </cell>
          <cell r="P269">
            <v>11838.24</v>
          </cell>
          <cell r="Q269">
            <v>21747.93</v>
          </cell>
          <cell r="R269">
            <v>11236.33</v>
          </cell>
          <cell r="S269">
            <v>73575.324</v>
          </cell>
          <cell r="T269">
            <v>6440.35</v>
          </cell>
          <cell r="U269">
            <v>10942.83</v>
          </cell>
          <cell r="V269">
            <v>8538.03</v>
          </cell>
          <cell r="W269">
            <v>4637.89</v>
          </cell>
          <cell r="X269">
            <v>4422.42</v>
          </cell>
          <cell r="Y269">
            <v>41977.824</v>
          </cell>
          <cell r="Z269">
            <v>182985.4</v>
          </cell>
          <cell r="AA269">
            <v>166313.66</v>
          </cell>
          <cell r="AB269">
            <v>217373.04</v>
          </cell>
          <cell r="AC269">
            <v>302097.56</v>
          </cell>
          <cell r="AD269">
            <v>217192.415</v>
          </cell>
          <cell r="AE269">
            <v>137049.57</v>
          </cell>
          <cell r="AF269">
            <v>121475.71</v>
          </cell>
          <cell r="AG269">
            <v>127603.43</v>
          </cell>
          <cell r="AH269">
            <v>112723.03</v>
          </cell>
          <cell r="AI269">
            <v>123169.8</v>
          </cell>
          <cell r="AJ269">
            <v>124404.308</v>
          </cell>
          <cell r="AK269">
            <v>218896.98</v>
          </cell>
          <cell r="AL269">
            <v>200305.07</v>
          </cell>
          <cell r="AM269">
            <v>214028.43</v>
          </cell>
          <cell r="AN269">
            <v>211076.826666667</v>
          </cell>
          <cell r="AO269">
            <v>70946.16</v>
          </cell>
          <cell r="AP269">
            <v>68504.65</v>
          </cell>
          <cell r="AQ269">
            <v>69650.55</v>
          </cell>
          <cell r="AR269">
            <v>70963.51</v>
          </cell>
          <cell r="AS269">
            <v>68439.74</v>
          </cell>
          <cell r="AT269">
            <v>69700.922</v>
          </cell>
          <cell r="AU269">
            <v>100652.11</v>
          </cell>
          <cell r="AV269">
            <v>182288.13</v>
          </cell>
          <cell r="AW269">
            <v>17007.29</v>
          </cell>
          <cell r="AX269">
            <v>19130.88</v>
          </cell>
          <cell r="AY269">
            <v>19361.43</v>
          </cell>
          <cell r="AZ269">
            <v>14484.65</v>
          </cell>
          <cell r="BA269">
            <v>5980.45</v>
          </cell>
        </row>
        <row r="269">
          <cell r="BC269">
            <v>91157.64</v>
          </cell>
          <cell r="BD269">
            <v>80802.77</v>
          </cell>
          <cell r="BE269">
            <v>152228.59</v>
          </cell>
        </row>
        <row r="270">
          <cell r="A270">
            <v>24115</v>
          </cell>
          <cell r="B270" t="str">
            <v>GOWANUS_GT2_2</v>
          </cell>
          <cell r="C270" t="str">
            <v>N.Y.C.</v>
          </cell>
          <cell r="D270">
            <v>64875.54</v>
          </cell>
          <cell r="E270">
            <v>58679.36</v>
          </cell>
          <cell r="F270">
            <v>64613.23</v>
          </cell>
          <cell r="G270">
            <v>50111.91</v>
          </cell>
          <cell r="H270">
            <v>47820.15</v>
          </cell>
          <cell r="I270">
            <v>57220.038</v>
          </cell>
          <cell r="J270">
            <v>40132.69</v>
          </cell>
          <cell r="K270">
            <v>34825.99</v>
          </cell>
          <cell r="L270">
            <v>38035.86</v>
          </cell>
          <cell r="M270">
            <v>37664.8466666667</v>
          </cell>
          <cell r="N270">
            <v>4655.85</v>
          </cell>
          <cell r="O270">
            <v>11834.42</v>
          </cell>
          <cell r="P270">
            <v>11838.24</v>
          </cell>
          <cell r="Q270">
            <v>21747.93</v>
          </cell>
          <cell r="R270">
            <v>11236.33</v>
          </cell>
          <cell r="S270">
            <v>73575.324</v>
          </cell>
          <cell r="T270">
            <v>6440.35</v>
          </cell>
          <cell r="U270">
            <v>10942.83</v>
          </cell>
          <cell r="V270">
            <v>8538.03</v>
          </cell>
          <cell r="W270">
            <v>4637.89</v>
          </cell>
          <cell r="X270">
            <v>4422.42</v>
          </cell>
          <cell r="Y270">
            <v>41977.824</v>
          </cell>
          <cell r="Z270">
            <v>182985.4</v>
          </cell>
          <cell r="AA270">
            <v>166313.66</v>
          </cell>
          <cell r="AB270">
            <v>217373.04</v>
          </cell>
          <cell r="AC270">
            <v>302097.56</v>
          </cell>
          <cell r="AD270">
            <v>217192.415</v>
          </cell>
          <cell r="AE270">
            <v>137049.57</v>
          </cell>
          <cell r="AF270">
            <v>121475.71</v>
          </cell>
          <cell r="AG270">
            <v>127603.43</v>
          </cell>
          <cell r="AH270">
            <v>112723.03</v>
          </cell>
          <cell r="AI270">
            <v>123169.8</v>
          </cell>
          <cell r="AJ270">
            <v>124404.308</v>
          </cell>
          <cell r="AK270">
            <v>218896.98</v>
          </cell>
          <cell r="AL270">
            <v>200305.07</v>
          </cell>
          <cell r="AM270">
            <v>214028.43</v>
          </cell>
          <cell r="AN270">
            <v>211076.826666667</v>
          </cell>
          <cell r="AO270">
            <v>70946.16</v>
          </cell>
          <cell r="AP270">
            <v>68504.65</v>
          </cell>
          <cell r="AQ270">
            <v>69650.55</v>
          </cell>
          <cell r="AR270">
            <v>70963.51</v>
          </cell>
          <cell r="AS270">
            <v>68439.74</v>
          </cell>
          <cell r="AT270">
            <v>69700.922</v>
          </cell>
          <cell r="AU270">
            <v>100652.11</v>
          </cell>
          <cell r="AV270">
            <v>182288.13</v>
          </cell>
          <cell r="AW270">
            <v>17007.29</v>
          </cell>
          <cell r="AX270">
            <v>19130.88</v>
          </cell>
          <cell r="AY270">
            <v>19361.43</v>
          </cell>
          <cell r="AZ270">
            <v>14484.65</v>
          </cell>
          <cell r="BA270">
            <v>5980.45</v>
          </cell>
        </row>
        <row r="270">
          <cell r="BC270">
            <v>91157.64</v>
          </cell>
          <cell r="BD270">
            <v>80802.77</v>
          </cell>
          <cell r="BE270">
            <v>152228.59</v>
          </cell>
        </row>
        <row r="271">
          <cell r="A271">
            <v>24116</v>
          </cell>
          <cell r="B271" t="str">
            <v>GOWANUS_GT2_3</v>
          </cell>
          <cell r="C271" t="str">
            <v>N.Y.C.</v>
          </cell>
          <cell r="D271">
            <v>64875.54</v>
          </cell>
          <cell r="E271">
            <v>58679.36</v>
          </cell>
          <cell r="F271">
            <v>64613.23</v>
          </cell>
          <cell r="G271">
            <v>50111.91</v>
          </cell>
          <cell r="H271">
            <v>47820.15</v>
          </cell>
          <cell r="I271">
            <v>57220.038</v>
          </cell>
          <cell r="J271">
            <v>40132.69</v>
          </cell>
          <cell r="K271">
            <v>34825.99</v>
          </cell>
          <cell r="L271">
            <v>38035.86</v>
          </cell>
          <cell r="M271">
            <v>37664.8466666667</v>
          </cell>
          <cell r="N271">
            <v>4655.85</v>
          </cell>
          <cell r="O271">
            <v>11834.42</v>
          </cell>
          <cell r="P271">
            <v>11838.24</v>
          </cell>
          <cell r="Q271">
            <v>21747.93</v>
          </cell>
          <cell r="R271">
            <v>11236.33</v>
          </cell>
          <cell r="S271">
            <v>73575.324</v>
          </cell>
          <cell r="T271">
            <v>6440.35</v>
          </cell>
          <cell r="U271">
            <v>10942.83</v>
          </cell>
          <cell r="V271">
            <v>8538.03</v>
          </cell>
          <cell r="W271">
            <v>4637.89</v>
          </cell>
          <cell r="X271">
            <v>4422.42</v>
          </cell>
          <cell r="Y271">
            <v>41977.824</v>
          </cell>
          <cell r="Z271">
            <v>182985.4</v>
          </cell>
          <cell r="AA271">
            <v>166313.66</v>
          </cell>
          <cell r="AB271">
            <v>217373.04</v>
          </cell>
          <cell r="AC271">
            <v>302097.56</v>
          </cell>
          <cell r="AD271">
            <v>217192.415</v>
          </cell>
          <cell r="AE271">
            <v>137049.57</v>
          </cell>
          <cell r="AF271">
            <v>121475.71</v>
          </cell>
          <cell r="AG271">
            <v>127603.43</v>
          </cell>
          <cell r="AH271">
            <v>112723.03</v>
          </cell>
          <cell r="AI271">
            <v>123169.8</v>
          </cell>
          <cell r="AJ271">
            <v>124404.308</v>
          </cell>
          <cell r="AK271">
            <v>218896.98</v>
          </cell>
          <cell r="AL271">
            <v>200305.07</v>
          </cell>
          <cell r="AM271">
            <v>214028.43</v>
          </cell>
          <cell r="AN271">
            <v>211076.826666667</v>
          </cell>
          <cell r="AO271">
            <v>70946.16</v>
          </cell>
          <cell r="AP271">
            <v>68504.65</v>
          </cell>
          <cell r="AQ271">
            <v>69650.55</v>
          </cell>
          <cell r="AR271">
            <v>70963.51</v>
          </cell>
          <cell r="AS271">
            <v>68439.74</v>
          </cell>
          <cell r="AT271">
            <v>69700.922</v>
          </cell>
          <cell r="AU271">
            <v>100652.11</v>
          </cell>
          <cell r="AV271">
            <v>182288.13</v>
          </cell>
          <cell r="AW271">
            <v>17007.29</v>
          </cell>
          <cell r="AX271">
            <v>19130.88</v>
          </cell>
          <cell r="AY271">
            <v>19361.43</v>
          </cell>
          <cell r="AZ271">
            <v>14484.65</v>
          </cell>
          <cell r="BA271">
            <v>5980.45</v>
          </cell>
        </row>
        <row r="271">
          <cell r="BC271">
            <v>91157.64</v>
          </cell>
          <cell r="BD271">
            <v>80802.77</v>
          </cell>
          <cell r="BE271">
            <v>152228.59</v>
          </cell>
        </row>
        <row r="272">
          <cell r="A272">
            <v>24117</v>
          </cell>
          <cell r="B272" t="str">
            <v>GOWANUS_GT2_4</v>
          </cell>
          <cell r="C272" t="str">
            <v>N.Y.C.</v>
          </cell>
          <cell r="D272">
            <v>64875.54</v>
          </cell>
          <cell r="E272">
            <v>58679.36</v>
          </cell>
          <cell r="F272">
            <v>64613.23</v>
          </cell>
          <cell r="G272">
            <v>50111.91</v>
          </cell>
          <cell r="H272">
            <v>47820.15</v>
          </cell>
          <cell r="I272">
            <v>57220.038</v>
          </cell>
          <cell r="J272">
            <v>40132.69</v>
          </cell>
          <cell r="K272">
            <v>34825.99</v>
          </cell>
          <cell r="L272">
            <v>38035.86</v>
          </cell>
          <cell r="M272">
            <v>37664.8466666667</v>
          </cell>
          <cell r="N272">
            <v>4655.85</v>
          </cell>
          <cell r="O272">
            <v>11834.42</v>
          </cell>
          <cell r="P272">
            <v>11838.24</v>
          </cell>
          <cell r="Q272">
            <v>21747.93</v>
          </cell>
          <cell r="R272">
            <v>11236.33</v>
          </cell>
          <cell r="S272">
            <v>73575.324</v>
          </cell>
          <cell r="T272">
            <v>6440.35</v>
          </cell>
          <cell r="U272">
            <v>10942.83</v>
          </cell>
          <cell r="V272">
            <v>8538.03</v>
          </cell>
          <cell r="W272">
            <v>4637.89</v>
          </cell>
          <cell r="X272">
            <v>4422.42</v>
          </cell>
          <cell r="Y272">
            <v>41977.824</v>
          </cell>
          <cell r="Z272">
            <v>182985.4</v>
          </cell>
          <cell r="AA272">
            <v>166313.66</v>
          </cell>
          <cell r="AB272">
            <v>217373.04</v>
          </cell>
          <cell r="AC272">
            <v>302097.56</v>
          </cell>
          <cell r="AD272">
            <v>217192.415</v>
          </cell>
          <cell r="AE272">
            <v>137049.57</v>
          </cell>
          <cell r="AF272">
            <v>121475.71</v>
          </cell>
          <cell r="AG272">
            <v>127603.43</v>
          </cell>
          <cell r="AH272">
            <v>112723.03</v>
          </cell>
          <cell r="AI272">
            <v>123169.8</v>
          </cell>
          <cell r="AJ272">
            <v>124404.308</v>
          </cell>
          <cell r="AK272">
            <v>218896.98</v>
          </cell>
          <cell r="AL272">
            <v>200305.07</v>
          </cell>
          <cell r="AM272">
            <v>214028.43</v>
          </cell>
          <cell r="AN272">
            <v>211076.826666667</v>
          </cell>
          <cell r="AO272">
            <v>70946.16</v>
          </cell>
          <cell r="AP272">
            <v>68504.65</v>
          </cell>
          <cell r="AQ272">
            <v>69650.55</v>
          </cell>
          <cell r="AR272">
            <v>70963.51</v>
          </cell>
          <cell r="AS272">
            <v>68439.74</v>
          </cell>
          <cell r="AT272">
            <v>69700.922</v>
          </cell>
          <cell r="AU272">
            <v>100652.11</v>
          </cell>
          <cell r="AV272">
            <v>182288.13</v>
          </cell>
          <cell r="AW272">
            <v>17007.29</v>
          </cell>
          <cell r="AX272">
            <v>19130.88</v>
          </cell>
          <cell r="AY272">
            <v>19361.43</v>
          </cell>
          <cell r="AZ272">
            <v>14484.65</v>
          </cell>
          <cell r="BA272">
            <v>5980.45</v>
          </cell>
        </row>
        <row r="272">
          <cell r="BC272">
            <v>91157.64</v>
          </cell>
          <cell r="BD272">
            <v>80802.77</v>
          </cell>
          <cell r="BE272">
            <v>152228.59</v>
          </cell>
        </row>
        <row r="273">
          <cell r="A273">
            <v>24118</v>
          </cell>
          <cell r="B273" t="str">
            <v>GOWANUS_GT2_5</v>
          </cell>
          <cell r="C273" t="str">
            <v>N.Y.C.</v>
          </cell>
          <cell r="D273">
            <v>64875.54</v>
          </cell>
          <cell r="E273">
            <v>58679.36</v>
          </cell>
          <cell r="F273">
            <v>64613.23</v>
          </cell>
          <cell r="G273">
            <v>50111.91</v>
          </cell>
          <cell r="H273">
            <v>47820.15</v>
          </cell>
          <cell r="I273">
            <v>57220.038</v>
          </cell>
          <cell r="J273">
            <v>40132.69</v>
          </cell>
          <cell r="K273">
            <v>34825.99</v>
          </cell>
          <cell r="L273">
            <v>38035.86</v>
          </cell>
          <cell r="M273">
            <v>37664.8466666667</v>
          </cell>
          <cell r="N273">
            <v>4655.85</v>
          </cell>
          <cell r="O273">
            <v>11834.42</v>
          </cell>
          <cell r="P273">
            <v>11838.24</v>
          </cell>
          <cell r="Q273">
            <v>21747.93</v>
          </cell>
          <cell r="R273">
            <v>11236.33</v>
          </cell>
          <cell r="S273">
            <v>73575.324</v>
          </cell>
          <cell r="T273">
            <v>6440.35</v>
          </cell>
          <cell r="U273">
            <v>10942.83</v>
          </cell>
          <cell r="V273">
            <v>8538.03</v>
          </cell>
          <cell r="W273">
            <v>4637.89</v>
          </cell>
          <cell r="X273">
            <v>4422.42</v>
          </cell>
          <cell r="Y273">
            <v>41977.824</v>
          </cell>
          <cell r="Z273">
            <v>182985.4</v>
          </cell>
          <cell r="AA273">
            <v>166313.66</v>
          </cell>
          <cell r="AB273">
            <v>217373.04</v>
          </cell>
          <cell r="AC273">
            <v>302097.56</v>
          </cell>
          <cell r="AD273">
            <v>217192.415</v>
          </cell>
          <cell r="AE273">
            <v>137049.57</v>
          </cell>
          <cell r="AF273">
            <v>121475.71</v>
          </cell>
          <cell r="AG273">
            <v>127603.43</v>
          </cell>
          <cell r="AH273">
            <v>112723.03</v>
          </cell>
          <cell r="AI273">
            <v>123169.8</v>
          </cell>
          <cell r="AJ273">
            <v>124404.308</v>
          </cell>
          <cell r="AK273">
            <v>218896.98</v>
          </cell>
          <cell r="AL273">
            <v>200305.07</v>
          </cell>
          <cell r="AM273">
            <v>214028.43</v>
          </cell>
          <cell r="AN273">
            <v>211076.826666667</v>
          </cell>
          <cell r="AO273">
            <v>70946.16</v>
          </cell>
          <cell r="AP273">
            <v>68504.65</v>
          </cell>
          <cell r="AQ273">
            <v>69650.55</v>
          </cell>
          <cell r="AR273">
            <v>70963.51</v>
          </cell>
          <cell r="AS273">
            <v>68439.74</v>
          </cell>
          <cell r="AT273">
            <v>69700.922</v>
          </cell>
          <cell r="AU273">
            <v>100652.11</v>
          </cell>
          <cell r="AV273">
            <v>182288.13</v>
          </cell>
          <cell r="AW273">
            <v>17007.29</v>
          </cell>
          <cell r="AX273">
            <v>19130.88</v>
          </cell>
          <cell r="AY273">
            <v>19361.43</v>
          </cell>
          <cell r="AZ273">
            <v>14484.65</v>
          </cell>
          <cell r="BA273">
            <v>5980.45</v>
          </cell>
        </row>
        <row r="273">
          <cell r="BC273">
            <v>91157.64</v>
          </cell>
          <cell r="BD273">
            <v>80802.77</v>
          </cell>
          <cell r="BE273">
            <v>152228.59</v>
          </cell>
        </row>
        <row r="274">
          <cell r="A274">
            <v>24119</v>
          </cell>
          <cell r="B274" t="str">
            <v>GOWANUS_GT2_6</v>
          </cell>
          <cell r="C274" t="str">
            <v>N.Y.C.</v>
          </cell>
          <cell r="D274">
            <v>64875.54</v>
          </cell>
          <cell r="E274">
            <v>58679.36</v>
          </cell>
          <cell r="F274">
            <v>64613.23</v>
          </cell>
          <cell r="G274">
            <v>50111.91</v>
          </cell>
          <cell r="H274">
            <v>47820.15</v>
          </cell>
          <cell r="I274">
            <v>57220.038</v>
          </cell>
          <cell r="J274">
            <v>40132.69</v>
          </cell>
          <cell r="K274">
            <v>34825.99</v>
          </cell>
          <cell r="L274">
            <v>38035.86</v>
          </cell>
          <cell r="M274">
            <v>37664.8466666667</v>
          </cell>
          <cell r="N274">
            <v>4655.85</v>
          </cell>
          <cell r="O274">
            <v>11834.42</v>
          </cell>
          <cell r="P274">
            <v>11838.24</v>
          </cell>
          <cell r="Q274">
            <v>21747.93</v>
          </cell>
          <cell r="R274">
            <v>11236.33</v>
          </cell>
          <cell r="S274">
            <v>73575.324</v>
          </cell>
          <cell r="T274">
            <v>6440.35</v>
          </cell>
          <cell r="U274">
            <v>10942.83</v>
          </cell>
          <cell r="V274">
            <v>8538.03</v>
          </cell>
          <cell r="W274">
            <v>4637.89</v>
          </cell>
          <cell r="X274">
            <v>4422.42</v>
          </cell>
          <cell r="Y274">
            <v>41977.824</v>
          </cell>
          <cell r="Z274">
            <v>182985.4</v>
          </cell>
          <cell r="AA274">
            <v>166313.66</v>
          </cell>
          <cell r="AB274">
            <v>217373.04</v>
          </cell>
          <cell r="AC274">
            <v>302097.56</v>
          </cell>
          <cell r="AD274">
            <v>217192.415</v>
          </cell>
          <cell r="AE274">
            <v>137049.57</v>
          </cell>
          <cell r="AF274">
            <v>121475.71</v>
          </cell>
          <cell r="AG274">
            <v>127603.43</v>
          </cell>
          <cell r="AH274">
            <v>112723.03</v>
          </cell>
          <cell r="AI274">
            <v>123169.8</v>
          </cell>
          <cell r="AJ274">
            <v>124404.308</v>
          </cell>
          <cell r="AK274">
            <v>218896.98</v>
          </cell>
          <cell r="AL274">
            <v>200305.07</v>
          </cell>
          <cell r="AM274">
            <v>214028.43</v>
          </cell>
          <cell r="AN274">
            <v>211076.826666667</v>
          </cell>
          <cell r="AO274">
            <v>70946.16</v>
          </cell>
          <cell r="AP274">
            <v>68504.65</v>
          </cell>
          <cell r="AQ274">
            <v>69650.55</v>
          </cell>
          <cell r="AR274">
            <v>70963.51</v>
          </cell>
          <cell r="AS274">
            <v>68439.74</v>
          </cell>
          <cell r="AT274">
            <v>69700.922</v>
          </cell>
          <cell r="AU274">
            <v>100652.11</v>
          </cell>
          <cell r="AV274">
            <v>182288.13</v>
          </cell>
          <cell r="AW274">
            <v>17007.29</v>
          </cell>
          <cell r="AX274">
            <v>19130.88</v>
          </cell>
          <cell r="AY274">
            <v>19361.43</v>
          </cell>
          <cell r="AZ274">
            <v>14484.65</v>
          </cell>
          <cell r="BA274">
            <v>5980.45</v>
          </cell>
        </row>
        <row r="274">
          <cell r="BC274">
            <v>91157.64</v>
          </cell>
          <cell r="BD274">
            <v>80802.77</v>
          </cell>
          <cell r="BE274">
            <v>152228.59</v>
          </cell>
        </row>
        <row r="275">
          <cell r="A275">
            <v>24120</v>
          </cell>
          <cell r="B275" t="str">
            <v>GOWANUS_GT2_7</v>
          </cell>
          <cell r="C275" t="str">
            <v>N.Y.C.</v>
          </cell>
          <cell r="D275">
            <v>64875.54</v>
          </cell>
          <cell r="E275">
            <v>58679.36</v>
          </cell>
          <cell r="F275">
            <v>64613.23</v>
          </cell>
          <cell r="G275">
            <v>50111.91</v>
          </cell>
          <cell r="H275">
            <v>47820.15</v>
          </cell>
          <cell r="I275">
            <v>57220.038</v>
          </cell>
          <cell r="J275">
            <v>40132.69</v>
          </cell>
          <cell r="K275">
            <v>34825.99</v>
          </cell>
          <cell r="L275">
            <v>38035.86</v>
          </cell>
          <cell r="M275">
            <v>37664.8466666667</v>
          </cell>
          <cell r="N275">
            <v>4655.85</v>
          </cell>
          <cell r="O275">
            <v>11834.42</v>
          </cell>
          <cell r="P275">
            <v>11838.24</v>
          </cell>
          <cell r="Q275">
            <v>21747.93</v>
          </cell>
          <cell r="R275">
            <v>11236.33</v>
          </cell>
          <cell r="S275">
            <v>73575.324</v>
          </cell>
          <cell r="T275">
            <v>6440.35</v>
          </cell>
          <cell r="U275">
            <v>10942.83</v>
          </cell>
          <cell r="V275">
            <v>8538.03</v>
          </cell>
          <cell r="W275">
            <v>4637.89</v>
          </cell>
          <cell r="X275">
            <v>4422.42</v>
          </cell>
          <cell r="Y275">
            <v>41977.824</v>
          </cell>
          <cell r="Z275">
            <v>182985.4</v>
          </cell>
          <cell r="AA275">
            <v>166313.66</v>
          </cell>
          <cell r="AB275">
            <v>217373.04</v>
          </cell>
          <cell r="AC275">
            <v>302097.56</v>
          </cell>
          <cell r="AD275">
            <v>217192.415</v>
          </cell>
          <cell r="AE275">
            <v>137049.57</v>
          </cell>
          <cell r="AF275">
            <v>121475.71</v>
          </cell>
          <cell r="AG275">
            <v>127603.43</v>
          </cell>
          <cell r="AH275">
            <v>112723.03</v>
          </cell>
          <cell r="AI275">
            <v>123169.8</v>
          </cell>
          <cell r="AJ275">
            <v>124404.308</v>
          </cell>
          <cell r="AK275">
            <v>218896.98</v>
          </cell>
          <cell r="AL275">
            <v>200305.07</v>
          </cell>
          <cell r="AM275">
            <v>214028.43</v>
          </cell>
          <cell r="AN275">
            <v>211076.826666667</v>
          </cell>
          <cell r="AO275">
            <v>70946.16</v>
          </cell>
          <cell r="AP275">
            <v>68504.65</v>
          </cell>
          <cell r="AQ275">
            <v>69650.55</v>
          </cell>
          <cell r="AR275">
            <v>70963.51</v>
          </cell>
          <cell r="AS275">
            <v>68439.74</v>
          </cell>
          <cell r="AT275">
            <v>69700.922</v>
          </cell>
          <cell r="AU275">
            <v>100652.11</v>
          </cell>
          <cell r="AV275">
            <v>182288.13</v>
          </cell>
          <cell r="AW275">
            <v>17007.29</v>
          </cell>
          <cell r="AX275">
            <v>19130.88</v>
          </cell>
          <cell r="AY275">
            <v>19361.43</v>
          </cell>
          <cell r="AZ275">
            <v>14484.65</v>
          </cell>
          <cell r="BA275">
            <v>5980.45</v>
          </cell>
        </row>
        <row r="275">
          <cell r="BC275">
            <v>91157.64</v>
          </cell>
          <cell r="BD275">
            <v>80802.77</v>
          </cell>
          <cell r="BE275">
            <v>152228.59</v>
          </cell>
        </row>
        <row r="276">
          <cell r="A276">
            <v>24121</v>
          </cell>
          <cell r="B276" t="str">
            <v>GOWANUS_GT2_8</v>
          </cell>
          <cell r="C276" t="str">
            <v>N.Y.C.</v>
          </cell>
          <cell r="D276">
            <v>64875.54</v>
          </cell>
          <cell r="E276">
            <v>58679.36</v>
          </cell>
          <cell r="F276">
            <v>64613.23</v>
          </cell>
          <cell r="G276">
            <v>50111.91</v>
          </cell>
          <cell r="H276">
            <v>47820.15</v>
          </cell>
          <cell r="I276">
            <v>57220.038</v>
          </cell>
          <cell r="J276">
            <v>40132.69</v>
          </cell>
          <cell r="K276">
            <v>34825.99</v>
          </cell>
          <cell r="L276">
            <v>38035.86</v>
          </cell>
          <cell r="M276">
            <v>37664.8466666667</v>
          </cell>
          <cell r="N276">
            <v>4655.85</v>
          </cell>
          <cell r="O276">
            <v>11834.42</v>
          </cell>
          <cell r="P276">
            <v>11838.24</v>
          </cell>
          <cell r="Q276">
            <v>21746.2</v>
          </cell>
          <cell r="R276">
            <v>11235.38</v>
          </cell>
          <cell r="S276">
            <v>73572.108</v>
          </cell>
          <cell r="T276">
            <v>6440.35</v>
          </cell>
          <cell r="U276">
            <v>10942.83</v>
          </cell>
          <cell r="V276">
            <v>8538.03</v>
          </cell>
          <cell r="W276">
            <v>4637.89</v>
          </cell>
          <cell r="X276">
            <v>4422.42</v>
          </cell>
          <cell r="Y276">
            <v>41977.824</v>
          </cell>
          <cell r="Z276">
            <v>182985.4</v>
          </cell>
          <cell r="AA276">
            <v>166313.66</v>
          </cell>
          <cell r="AB276">
            <v>217373.04</v>
          </cell>
          <cell r="AC276">
            <v>302097.56</v>
          </cell>
          <cell r="AD276">
            <v>217192.415</v>
          </cell>
          <cell r="AE276">
            <v>137049.57</v>
          </cell>
          <cell r="AF276">
            <v>121475.71</v>
          </cell>
          <cell r="AG276">
            <v>127603.43</v>
          </cell>
          <cell r="AH276">
            <v>112723.03</v>
          </cell>
          <cell r="AI276">
            <v>123169.8</v>
          </cell>
          <cell r="AJ276">
            <v>124404.308</v>
          </cell>
          <cell r="AK276">
            <v>218896.98</v>
          </cell>
          <cell r="AL276">
            <v>200305.07</v>
          </cell>
          <cell r="AM276">
            <v>214028.43</v>
          </cell>
          <cell r="AN276">
            <v>211076.826666667</v>
          </cell>
          <cell r="AO276">
            <v>70946.16</v>
          </cell>
          <cell r="AP276">
            <v>68504.65</v>
          </cell>
          <cell r="AQ276">
            <v>69650.55</v>
          </cell>
          <cell r="AR276">
            <v>70963.51</v>
          </cell>
          <cell r="AS276">
            <v>68439.74</v>
          </cell>
          <cell r="AT276">
            <v>69700.922</v>
          </cell>
          <cell r="AU276">
            <v>100652.11</v>
          </cell>
          <cell r="AV276">
            <v>182288.13</v>
          </cell>
          <cell r="AW276">
            <v>17007.29</v>
          </cell>
          <cell r="AX276">
            <v>19130.88</v>
          </cell>
          <cell r="AY276">
            <v>19361.43</v>
          </cell>
          <cell r="AZ276">
            <v>14484.65</v>
          </cell>
          <cell r="BA276">
            <v>5980.45</v>
          </cell>
        </row>
        <row r="276">
          <cell r="BC276">
            <v>91157.64</v>
          </cell>
          <cell r="BD276">
            <v>80802.77</v>
          </cell>
          <cell r="BE276">
            <v>152228.59</v>
          </cell>
        </row>
        <row r="277">
          <cell r="A277">
            <v>24122</v>
          </cell>
          <cell r="B277" t="str">
            <v>GOWANUS_GT3_1</v>
          </cell>
          <cell r="C277" t="str">
            <v>N.Y.C.</v>
          </cell>
          <cell r="D277">
            <v>64875.57</v>
          </cell>
          <cell r="E277">
            <v>58528.74</v>
          </cell>
          <cell r="F277">
            <v>64457.79</v>
          </cell>
          <cell r="G277">
            <v>50033.01</v>
          </cell>
          <cell r="H277">
            <v>47827.99</v>
          </cell>
          <cell r="I277">
            <v>57144.62</v>
          </cell>
          <cell r="J277">
            <v>40132.69</v>
          </cell>
          <cell r="K277">
            <v>34825.99</v>
          </cell>
          <cell r="L277">
            <v>38035.86</v>
          </cell>
          <cell r="M277">
            <v>37664.8466666667</v>
          </cell>
          <cell r="N277">
            <v>4659.01</v>
          </cell>
          <cell r="O277">
            <v>11845.12</v>
          </cell>
          <cell r="P277">
            <v>11837.84</v>
          </cell>
          <cell r="Q277">
            <v>21763.64</v>
          </cell>
          <cell r="R277">
            <v>11245.04</v>
          </cell>
          <cell r="S277">
            <v>73620.78</v>
          </cell>
          <cell r="T277">
            <v>6440.35</v>
          </cell>
          <cell r="U277">
            <v>10942.83</v>
          </cell>
          <cell r="V277">
            <v>8538.03</v>
          </cell>
          <cell r="W277">
            <v>4637.89</v>
          </cell>
          <cell r="X277">
            <v>4422.42</v>
          </cell>
          <cell r="Y277">
            <v>41977.824</v>
          </cell>
          <cell r="Z277">
            <v>182985.4</v>
          </cell>
          <cell r="AA277">
            <v>166313.66</v>
          </cell>
          <cell r="AB277">
            <v>217373.04</v>
          </cell>
          <cell r="AC277">
            <v>302097.56</v>
          </cell>
          <cell r="AD277">
            <v>217192.415</v>
          </cell>
          <cell r="AE277">
            <v>137011.5</v>
          </cell>
          <cell r="AF277">
            <v>121475.72</v>
          </cell>
          <cell r="AG277">
            <v>127603.43</v>
          </cell>
          <cell r="AH277">
            <v>112723.03</v>
          </cell>
          <cell r="AI277">
            <v>123169.8</v>
          </cell>
          <cell r="AJ277">
            <v>124396.696</v>
          </cell>
          <cell r="AK277">
            <v>218896.98</v>
          </cell>
          <cell r="AL277">
            <v>200305.07</v>
          </cell>
          <cell r="AM277">
            <v>214028.43</v>
          </cell>
          <cell r="AN277">
            <v>211076.826666667</v>
          </cell>
          <cell r="AO277">
            <v>70946.16</v>
          </cell>
          <cell r="AP277">
            <v>68504.65</v>
          </cell>
          <cell r="AQ277">
            <v>69650.55</v>
          </cell>
          <cell r="AR277">
            <v>70963.51</v>
          </cell>
          <cell r="AS277">
            <v>68439.74</v>
          </cell>
          <cell r="AT277">
            <v>69700.922</v>
          </cell>
          <cell r="AU277">
            <v>100652.11</v>
          </cell>
          <cell r="AV277">
            <v>182288.13</v>
          </cell>
          <cell r="AW277">
            <v>17007.29</v>
          </cell>
          <cell r="AX277">
            <v>19130.88</v>
          </cell>
          <cell r="AY277">
            <v>19361.43</v>
          </cell>
          <cell r="AZ277">
            <v>14484.65</v>
          </cell>
          <cell r="BA277">
            <v>5980.45</v>
          </cell>
        </row>
        <row r="277">
          <cell r="BC277">
            <v>91157.64</v>
          </cell>
          <cell r="BD277">
            <v>80802.77</v>
          </cell>
          <cell r="BE277">
            <v>152228.59</v>
          </cell>
        </row>
        <row r="278">
          <cell r="A278">
            <v>24123</v>
          </cell>
          <cell r="B278" t="str">
            <v>GOWANUS_GT3_2</v>
          </cell>
          <cell r="C278" t="str">
            <v>N.Y.C.</v>
          </cell>
          <cell r="D278">
            <v>64875.57</v>
          </cell>
          <cell r="E278">
            <v>58528.74</v>
          </cell>
          <cell r="F278">
            <v>64457.79</v>
          </cell>
          <cell r="G278">
            <v>50033.01</v>
          </cell>
          <cell r="H278">
            <v>47827.99</v>
          </cell>
          <cell r="I278">
            <v>57144.62</v>
          </cell>
          <cell r="J278">
            <v>40132.69</v>
          </cell>
          <cell r="K278">
            <v>34825.99</v>
          </cell>
          <cell r="L278">
            <v>38035.86</v>
          </cell>
          <cell r="M278">
            <v>37664.8466666667</v>
          </cell>
          <cell r="N278">
            <v>4659.01</v>
          </cell>
          <cell r="O278">
            <v>11845.12</v>
          </cell>
          <cell r="P278">
            <v>11837.84</v>
          </cell>
          <cell r="Q278">
            <v>21763.64</v>
          </cell>
          <cell r="R278">
            <v>11245.04</v>
          </cell>
          <cell r="S278">
            <v>73620.78</v>
          </cell>
          <cell r="T278">
            <v>6440.35</v>
          </cell>
          <cell r="U278">
            <v>10942.83</v>
          </cell>
          <cell r="V278">
            <v>8538.03</v>
          </cell>
          <cell r="W278">
            <v>4637.89</v>
          </cell>
          <cell r="X278">
            <v>4422.42</v>
          </cell>
          <cell r="Y278">
            <v>41977.824</v>
          </cell>
          <cell r="Z278">
            <v>182985.4</v>
          </cell>
          <cell r="AA278">
            <v>166313.66</v>
          </cell>
          <cell r="AB278">
            <v>217373.04</v>
          </cell>
          <cell r="AC278">
            <v>302097.56</v>
          </cell>
          <cell r="AD278">
            <v>217192.415</v>
          </cell>
          <cell r="AE278">
            <v>137011.5</v>
          </cell>
          <cell r="AF278">
            <v>121475.72</v>
          </cell>
          <cell r="AG278">
            <v>127603.43</v>
          </cell>
          <cell r="AH278">
            <v>112723.03</v>
          </cell>
          <cell r="AI278">
            <v>123169.8</v>
          </cell>
          <cell r="AJ278">
            <v>124396.696</v>
          </cell>
          <cell r="AK278">
            <v>218896.98</v>
          </cell>
          <cell r="AL278">
            <v>200305.07</v>
          </cell>
          <cell r="AM278">
            <v>214028.43</v>
          </cell>
          <cell r="AN278">
            <v>211076.826666667</v>
          </cell>
          <cell r="AO278">
            <v>70946.16</v>
          </cell>
          <cell r="AP278">
            <v>68504.65</v>
          </cell>
          <cell r="AQ278">
            <v>69650.55</v>
          </cell>
          <cell r="AR278">
            <v>70963.51</v>
          </cell>
          <cell r="AS278">
            <v>68439.74</v>
          </cell>
          <cell r="AT278">
            <v>69700.922</v>
          </cell>
          <cell r="AU278">
            <v>100652.11</v>
          </cell>
          <cell r="AV278">
            <v>182288.13</v>
          </cell>
          <cell r="AW278">
            <v>17007.29</v>
          </cell>
          <cell r="AX278">
            <v>19130.88</v>
          </cell>
          <cell r="AY278">
            <v>19361.43</v>
          </cell>
          <cell r="AZ278">
            <v>14484.65</v>
          </cell>
          <cell r="BA278">
            <v>5980.45</v>
          </cell>
        </row>
        <row r="278">
          <cell r="BC278">
            <v>91157.64</v>
          </cell>
          <cell r="BD278">
            <v>80802.77</v>
          </cell>
          <cell r="BE278">
            <v>152228.59</v>
          </cell>
        </row>
        <row r="279">
          <cell r="A279">
            <v>24124</v>
          </cell>
          <cell r="B279" t="str">
            <v>GOWANUS_GT3_3</v>
          </cell>
          <cell r="C279" t="str">
            <v>N.Y.C.</v>
          </cell>
          <cell r="D279">
            <v>64875.57</v>
          </cell>
          <cell r="E279">
            <v>58528.74</v>
          </cell>
          <cell r="F279">
            <v>64457.79</v>
          </cell>
          <cell r="G279">
            <v>50033.01</v>
          </cell>
          <cell r="H279">
            <v>47827.99</v>
          </cell>
          <cell r="I279">
            <v>57144.62</v>
          </cell>
          <cell r="J279">
            <v>40132.69</v>
          </cell>
          <cell r="K279">
            <v>34825.99</v>
          </cell>
          <cell r="L279">
            <v>38035.86</v>
          </cell>
          <cell r="M279">
            <v>37664.8466666667</v>
          </cell>
          <cell r="N279">
            <v>4659.01</v>
          </cell>
          <cell r="O279">
            <v>11845.12</v>
          </cell>
          <cell r="P279">
            <v>11837.84</v>
          </cell>
          <cell r="Q279">
            <v>21763.64</v>
          </cell>
          <cell r="R279">
            <v>11245.04</v>
          </cell>
          <cell r="S279">
            <v>73620.78</v>
          </cell>
          <cell r="T279">
            <v>6440.35</v>
          </cell>
          <cell r="U279">
            <v>10942.83</v>
          </cell>
          <cell r="V279">
            <v>8538.03</v>
          </cell>
          <cell r="W279">
            <v>4637.89</v>
          </cell>
          <cell r="X279">
            <v>4422.42</v>
          </cell>
          <cell r="Y279">
            <v>41977.824</v>
          </cell>
          <cell r="Z279">
            <v>182985.4</v>
          </cell>
          <cell r="AA279">
            <v>166313.66</v>
          </cell>
          <cell r="AB279">
            <v>217373.04</v>
          </cell>
          <cell r="AC279">
            <v>302097.56</v>
          </cell>
          <cell r="AD279">
            <v>217192.415</v>
          </cell>
          <cell r="AE279">
            <v>137011.5</v>
          </cell>
          <cell r="AF279">
            <v>121475.72</v>
          </cell>
          <cell r="AG279">
            <v>127603.43</v>
          </cell>
          <cell r="AH279">
            <v>112723.03</v>
          </cell>
          <cell r="AI279">
            <v>123169.8</v>
          </cell>
          <cell r="AJ279">
            <v>124396.696</v>
          </cell>
          <cell r="AK279">
            <v>218896.98</v>
          </cell>
          <cell r="AL279">
            <v>200305.07</v>
          </cell>
          <cell r="AM279">
            <v>214028.43</v>
          </cell>
          <cell r="AN279">
            <v>211076.826666667</v>
          </cell>
          <cell r="AO279">
            <v>70946.16</v>
          </cell>
          <cell r="AP279">
            <v>68504.65</v>
          </cell>
          <cell r="AQ279">
            <v>69650.55</v>
          </cell>
          <cell r="AR279">
            <v>70963.51</v>
          </cell>
          <cell r="AS279">
            <v>68439.74</v>
          </cell>
          <cell r="AT279">
            <v>69700.922</v>
          </cell>
          <cell r="AU279">
            <v>100652.11</v>
          </cell>
          <cell r="AV279">
            <v>182288.13</v>
          </cell>
          <cell r="AW279">
            <v>17007.29</v>
          </cell>
          <cell r="AX279">
            <v>19130.88</v>
          </cell>
          <cell r="AY279">
            <v>19361.43</v>
          </cell>
          <cell r="AZ279">
            <v>14484.65</v>
          </cell>
          <cell r="BA279">
            <v>5980.45</v>
          </cell>
        </row>
        <row r="279">
          <cell r="BC279">
            <v>91157.64</v>
          </cell>
          <cell r="BD279">
            <v>80802.77</v>
          </cell>
          <cell r="BE279">
            <v>152228.59</v>
          </cell>
        </row>
        <row r="280">
          <cell r="A280">
            <v>24125</v>
          </cell>
          <cell r="B280" t="str">
            <v>GOWANUS_GT3_4</v>
          </cell>
          <cell r="C280" t="str">
            <v>N.Y.C.</v>
          </cell>
          <cell r="D280">
            <v>64875.57</v>
          </cell>
          <cell r="E280">
            <v>58528.74</v>
          </cell>
          <cell r="F280">
            <v>64457.79</v>
          </cell>
          <cell r="G280">
            <v>50033.01</v>
          </cell>
          <cell r="H280">
            <v>47827.99</v>
          </cell>
          <cell r="I280">
            <v>57144.62</v>
          </cell>
          <cell r="J280">
            <v>40132.69</v>
          </cell>
          <cell r="K280">
            <v>34825.99</v>
          </cell>
          <cell r="L280">
            <v>38035.86</v>
          </cell>
          <cell r="M280">
            <v>37664.8466666667</v>
          </cell>
          <cell r="N280">
            <v>4659.01</v>
          </cell>
          <cell r="O280">
            <v>11845.12</v>
          </cell>
          <cell r="P280">
            <v>11837.84</v>
          </cell>
          <cell r="Q280">
            <v>21763.64</v>
          </cell>
          <cell r="R280">
            <v>11245.04</v>
          </cell>
          <cell r="S280">
            <v>73620.78</v>
          </cell>
          <cell r="T280">
            <v>6440.35</v>
          </cell>
          <cell r="U280">
            <v>10942.83</v>
          </cell>
          <cell r="V280">
            <v>8538.03</v>
          </cell>
          <cell r="W280">
            <v>4637.89</v>
          </cell>
          <cell r="X280">
            <v>4422.42</v>
          </cell>
          <cell r="Y280">
            <v>41977.824</v>
          </cell>
          <cell r="Z280">
            <v>182985.4</v>
          </cell>
          <cell r="AA280">
            <v>166313.66</v>
          </cell>
          <cell r="AB280">
            <v>217373.04</v>
          </cell>
          <cell r="AC280">
            <v>302097.56</v>
          </cell>
          <cell r="AD280">
            <v>217192.415</v>
          </cell>
          <cell r="AE280">
            <v>137011.5</v>
          </cell>
          <cell r="AF280">
            <v>121475.72</v>
          </cell>
          <cell r="AG280">
            <v>127603.43</v>
          </cell>
          <cell r="AH280">
            <v>112723.03</v>
          </cell>
          <cell r="AI280">
            <v>123169.8</v>
          </cell>
          <cell r="AJ280">
            <v>124396.696</v>
          </cell>
          <cell r="AK280">
            <v>218896.98</v>
          </cell>
          <cell r="AL280">
            <v>200305.07</v>
          </cell>
          <cell r="AM280">
            <v>214028.43</v>
          </cell>
          <cell r="AN280">
            <v>211076.826666667</v>
          </cell>
          <cell r="AO280">
            <v>70946.16</v>
          </cell>
          <cell r="AP280">
            <v>68504.65</v>
          </cell>
          <cell r="AQ280">
            <v>69650.55</v>
          </cell>
          <cell r="AR280">
            <v>70963.51</v>
          </cell>
          <cell r="AS280">
            <v>68439.74</v>
          </cell>
          <cell r="AT280">
            <v>69700.922</v>
          </cell>
          <cell r="AU280">
            <v>100652.11</v>
          </cell>
          <cell r="AV280">
            <v>182288.13</v>
          </cell>
          <cell r="AW280">
            <v>17007.29</v>
          </cell>
          <cell r="AX280">
            <v>19130.88</v>
          </cell>
          <cell r="AY280">
            <v>19361.43</v>
          </cell>
          <cell r="AZ280">
            <v>14484.65</v>
          </cell>
          <cell r="BA280">
            <v>5980.45</v>
          </cell>
        </row>
        <row r="280">
          <cell r="BC280">
            <v>91157.64</v>
          </cell>
          <cell r="BD280">
            <v>80802.77</v>
          </cell>
          <cell r="BE280">
            <v>152228.59</v>
          </cell>
        </row>
        <row r="281">
          <cell r="A281">
            <v>24126</v>
          </cell>
          <cell r="B281" t="str">
            <v>GOWANUS_GT3_5</v>
          </cell>
          <cell r="C281" t="str">
            <v>N.Y.C.</v>
          </cell>
          <cell r="D281">
            <v>64875.57</v>
          </cell>
          <cell r="E281">
            <v>58528.74</v>
          </cell>
          <cell r="F281">
            <v>64457.79</v>
          </cell>
          <cell r="G281">
            <v>50033.01</v>
          </cell>
          <cell r="H281">
            <v>47827.99</v>
          </cell>
          <cell r="I281">
            <v>57144.62</v>
          </cell>
          <cell r="J281">
            <v>40132.69</v>
          </cell>
          <cell r="K281">
            <v>34825.99</v>
          </cell>
          <cell r="L281">
            <v>38035.86</v>
          </cell>
          <cell r="M281">
            <v>37664.8466666667</v>
          </cell>
          <cell r="N281">
            <v>4659.01</v>
          </cell>
          <cell r="O281">
            <v>11845.12</v>
          </cell>
          <cell r="P281">
            <v>11837.84</v>
          </cell>
          <cell r="Q281">
            <v>21763.64</v>
          </cell>
          <cell r="R281">
            <v>11245.04</v>
          </cell>
          <cell r="S281">
            <v>73620.78</v>
          </cell>
          <cell r="T281">
            <v>6440.35</v>
          </cell>
          <cell r="U281">
            <v>10942.83</v>
          </cell>
          <cell r="V281">
            <v>8538.03</v>
          </cell>
          <cell r="W281">
            <v>4637.89</v>
          </cell>
          <cell r="X281">
            <v>4422.42</v>
          </cell>
          <cell r="Y281">
            <v>41977.824</v>
          </cell>
          <cell r="Z281">
            <v>182985.4</v>
          </cell>
          <cell r="AA281">
            <v>166313.66</v>
          </cell>
          <cell r="AB281">
            <v>217373.04</v>
          </cell>
          <cell r="AC281">
            <v>302097.56</v>
          </cell>
          <cell r="AD281">
            <v>217192.415</v>
          </cell>
          <cell r="AE281">
            <v>137011.5</v>
          </cell>
          <cell r="AF281">
            <v>121475.72</v>
          </cell>
          <cell r="AG281">
            <v>127603.43</v>
          </cell>
          <cell r="AH281">
            <v>112723.03</v>
          </cell>
          <cell r="AI281">
            <v>123169.8</v>
          </cell>
          <cell r="AJ281">
            <v>124396.696</v>
          </cell>
          <cell r="AK281">
            <v>218896.98</v>
          </cell>
          <cell r="AL281">
            <v>200305.07</v>
          </cell>
          <cell r="AM281">
            <v>214028.43</v>
          </cell>
          <cell r="AN281">
            <v>211076.826666667</v>
          </cell>
          <cell r="AO281">
            <v>70946.16</v>
          </cell>
          <cell r="AP281">
            <v>68504.65</v>
          </cell>
          <cell r="AQ281">
            <v>69650.55</v>
          </cell>
          <cell r="AR281">
            <v>70963.51</v>
          </cell>
          <cell r="AS281">
            <v>68439.74</v>
          </cell>
          <cell r="AT281">
            <v>69700.922</v>
          </cell>
          <cell r="AU281">
            <v>100652.11</v>
          </cell>
          <cell r="AV281">
            <v>182288.13</v>
          </cell>
          <cell r="AW281">
            <v>17007.29</v>
          </cell>
          <cell r="AX281">
            <v>19130.88</v>
          </cell>
          <cell r="AY281">
            <v>19361.43</v>
          </cell>
          <cell r="AZ281">
            <v>14484.65</v>
          </cell>
          <cell r="BA281">
            <v>5980.45</v>
          </cell>
        </row>
        <row r="281">
          <cell r="BC281">
            <v>91157.64</v>
          </cell>
          <cell r="BD281">
            <v>80802.77</v>
          </cell>
          <cell r="BE281">
            <v>152228.59</v>
          </cell>
        </row>
        <row r="282">
          <cell r="A282">
            <v>24127</v>
          </cell>
          <cell r="B282" t="str">
            <v>GOWANUS_GT3_6</v>
          </cell>
          <cell r="C282" t="str">
            <v>N.Y.C.</v>
          </cell>
          <cell r="D282">
            <v>64875.57</v>
          </cell>
          <cell r="E282">
            <v>58528.74</v>
          </cell>
          <cell r="F282">
            <v>64457.79</v>
          </cell>
          <cell r="G282">
            <v>50033.01</v>
          </cell>
          <cell r="H282">
            <v>47827.99</v>
          </cell>
          <cell r="I282">
            <v>57144.62</v>
          </cell>
          <cell r="J282">
            <v>40132.69</v>
          </cell>
          <cell r="K282">
            <v>34825.99</v>
          </cell>
          <cell r="L282">
            <v>38035.86</v>
          </cell>
          <cell r="M282">
            <v>37664.8466666667</v>
          </cell>
          <cell r="N282">
            <v>4659.01</v>
          </cell>
          <cell r="O282">
            <v>11845.12</v>
          </cell>
          <cell r="P282">
            <v>11837.84</v>
          </cell>
          <cell r="Q282">
            <v>21763.64</v>
          </cell>
          <cell r="R282">
            <v>11245.04</v>
          </cell>
          <cell r="S282">
            <v>73620.78</v>
          </cell>
          <cell r="T282">
            <v>6440.35</v>
          </cell>
          <cell r="U282">
            <v>10942.83</v>
          </cell>
          <cell r="V282">
            <v>8538.03</v>
          </cell>
          <cell r="W282">
            <v>4637.89</v>
          </cell>
          <cell r="X282">
            <v>4422.42</v>
          </cell>
          <cell r="Y282">
            <v>41977.824</v>
          </cell>
          <cell r="Z282">
            <v>182985.4</v>
          </cell>
          <cell r="AA282">
            <v>166313.66</v>
          </cell>
          <cell r="AB282">
            <v>217373.04</v>
          </cell>
          <cell r="AC282">
            <v>302097.56</v>
          </cell>
          <cell r="AD282">
            <v>217192.415</v>
          </cell>
          <cell r="AE282">
            <v>137011.5</v>
          </cell>
          <cell r="AF282">
            <v>121475.72</v>
          </cell>
          <cell r="AG282">
            <v>127603.43</v>
          </cell>
          <cell r="AH282">
            <v>112723.03</v>
          </cell>
          <cell r="AI282">
            <v>123169.8</v>
          </cell>
          <cell r="AJ282">
            <v>124396.696</v>
          </cell>
          <cell r="AK282">
            <v>218896.98</v>
          </cell>
          <cell r="AL282">
            <v>200305.07</v>
          </cell>
          <cell r="AM282">
            <v>214028.43</v>
          </cell>
          <cell r="AN282">
            <v>211076.826666667</v>
          </cell>
          <cell r="AO282">
            <v>70946.16</v>
          </cell>
          <cell r="AP282">
            <v>68504.65</v>
          </cell>
          <cell r="AQ282">
            <v>69650.55</v>
          </cell>
          <cell r="AR282">
            <v>70963.51</v>
          </cell>
          <cell r="AS282">
            <v>68439.74</v>
          </cell>
          <cell r="AT282">
            <v>69700.922</v>
          </cell>
          <cell r="AU282">
            <v>100652.11</v>
          </cell>
          <cell r="AV282">
            <v>182288.13</v>
          </cell>
          <cell r="AW282">
            <v>17007.29</v>
          </cell>
          <cell r="AX282">
            <v>19130.88</v>
          </cell>
          <cell r="AY282">
            <v>19361.43</v>
          </cell>
          <cell r="AZ282">
            <v>14484.65</v>
          </cell>
          <cell r="BA282">
            <v>5980.45</v>
          </cell>
        </row>
        <row r="282">
          <cell r="BC282">
            <v>91157.64</v>
          </cell>
          <cell r="BD282">
            <v>80802.77</v>
          </cell>
          <cell r="BE282">
            <v>152228.59</v>
          </cell>
        </row>
        <row r="283">
          <cell r="A283">
            <v>24128</v>
          </cell>
          <cell r="B283" t="str">
            <v>GOWANUS_GT3_7</v>
          </cell>
          <cell r="C283" t="str">
            <v>N.Y.C.</v>
          </cell>
          <cell r="D283">
            <v>64875.57</v>
          </cell>
          <cell r="E283">
            <v>58528.74</v>
          </cell>
          <cell r="F283">
            <v>64457.79</v>
          </cell>
          <cell r="G283">
            <v>50033.01</v>
          </cell>
          <cell r="H283">
            <v>47827.99</v>
          </cell>
          <cell r="I283">
            <v>57144.62</v>
          </cell>
          <cell r="J283">
            <v>40132.69</v>
          </cell>
          <cell r="K283">
            <v>34825.99</v>
          </cell>
          <cell r="L283">
            <v>38035.86</v>
          </cell>
          <cell r="M283">
            <v>37664.8466666667</v>
          </cell>
          <cell r="N283">
            <v>4659.01</v>
          </cell>
          <cell r="O283">
            <v>11845.12</v>
          </cell>
          <cell r="P283">
            <v>11837.84</v>
          </cell>
          <cell r="Q283">
            <v>21763.64</v>
          </cell>
          <cell r="R283">
            <v>11245.04</v>
          </cell>
          <cell r="S283">
            <v>73620.78</v>
          </cell>
          <cell r="T283">
            <v>6440.35</v>
          </cell>
          <cell r="U283">
            <v>10942.83</v>
          </cell>
          <cell r="V283">
            <v>8538.03</v>
          </cell>
          <cell r="W283">
            <v>4637.89</v>
          </cell>
          <cell r="X283">
            <v>4422.42</v>
          </cell>
          <cell r="Y283">
            <v>41977.824</v>
          </cell>
          <cell r="Z283">
            <v>182985.4</v>
          </cell>
          <cell r="AA283">
            <v>166313.66</v>
          </cell>
          <cell r="AB283">
            <v>217373.04</v>
          </cell>
          <cell r="AC283">
            <v>302097.56</v>
          </cell>
          <cell r="AD283">
            <v>217192.415</v>
          </cell>
          <cell r="AE283">
            <v>137011.5</v>
          </cell>
          <cell r="AF283">
            <v>121475.72</v>
          </cell>
          <cell r="AG283">
            <v>127603.43</v>
          </cell>
          <cell r="AH283">
            <v>112723.03</v>
          </cell>
          <cell r="AI283">
            <v>123169.8</v>
          </cell>
          <cell r="AJ283">
            <v>124396.696</v>
          </cell>
          <cell r="AK283">
            <v>218896.98</v>
          </cell>
          <cell r="AL283">
            <v>200305.07</v>
          </cell>
          <cell r="AM283">
            <v>214028.43</v>
          </cell>
          <cell r="AN283">
            <v>211076.826666667</v>
          </cell>
          <cell r="AO283">
            <v>70946.16</v>
          </cell>
          <cell r="AP283">
            <v>68504.65</v>
          </cell>
          <cell r="AQ283">
            <v>69650.55</v>
          </cell>
          <cell r="AR283">
            <v>70963.51</v>
          </cell>
          <cell r="AS283">
            <v>68439.74</v>
          </cell>
          <cell r="AT283">
            <v>69700.922</v>
          </cell>
          <cell r="AU283">
            <v>100652.11</v>
          </cell>
          <cell r="AV283">
            <v>182288.13</v>
          </cell>
          <cell r="AW283">
            <v>17007.29</v>
          </cell>
          <cell r="AX283">
            <v>19130.88</v>
          </cell>
          <cell r="AY283">
            <v>19361.43</v>
          </cell>
          <cell r="AZ283">
            <v>14484.65</v>
          </cell>
          <cell r="BA283">
            <v>5980.45</v>
          </cell>
        </row>
        <row r="283">
          <cell r="BC283">
            <v>91157.64</v>
          </cell>
          <cell r="BD283">
            <v>80802.77</v>
          </cell>
          <cell r="BE283">
            <v>152228.59</v>
          </cell>
        </row>
        <row r="284">
          <cell r="A284">
            <v>24129</v>
          </cell>
          <cell r="B284" t="str">
            <v>GOWANUS_GT3_8</v>
          </cell>
          <cell r="C284" t="str">
            <v>N.Y.C.</v>
          </cell>
          <cell r="D284">
            <v>64875.57</v>
          </cell>
          <cell r="E284">
            <v>58528.74</v>
          </cell>
          <cell r="F284">
            <v>64457.79</v>
          </cell>
          <cell r="G284">
            <v>50033.01</v>
          </cell>
          <cell r="H284">
            <v>47827.99</v>
          </cell>
          <cell r="I284">
            <v>57144.62</v>
          </cell>
          <cell r="J284">
            <v>40132.69</v>
          </cell>
          <cell r="K284">
            <v>34825.99</v>
          </cell>
          <cell r="L284">
            <v>38035.86</v>
          </cell>
          <cell r="M284">
            <v>37664.8466666667</v>
          </cell>
          <cell r="N284">
            <v>4659.01</v>
          </cell>
          <cell r="O284">
            <v>11845.12</v>
          </cell>
          <cell r="P284">
            <v>11837.84</v>
          </cell>
          <cell r="Q284">
            <v>21763.64</v>
          </cell>
          <cell r="R284">
            <v>11245.04</v>
          </cell>
          <cell r="S284">
            <v>73620.78</v>
          </cell>
          <cell r="T284">
            <v>6440.35</v>
          </cell>
          <cell r="U284">
            <v>10942.83</v>
          </cell>
          <cell r="V284">
            <v>8538.03</v>
          </cell>
          <cell r="W284">
            <v>4637.89</v>
          </cell>
          <cell r="X284">
            <v>4422.42</v>
          </cell>
          <cell r="Y284">
            <v>41977.824</v>
          </cell>
          <cell r="Z284">
            <v>182985.4</v>
          </cell>
          <cell r="AA284">
            <v>166313.66</v>
          </cell>
          <cell r="AB284">
            <v>217373.04</v>
          </cell>
          <cell r="AC284">
            <v>302097.56</v>
          </cell>
          <cell r="AD284">
            <v>217192.415</v>
          </cell>
          <cell r="AE284">
            <v>137011.5</v>
          </cell>
          <cell r="AF284">
            <v>121475.72</v>
          </cell>
          <cell r="AG284">
            <v>127603.43</v>
          </cell>
          <cell r="AH284">
            <v>112723.03</v>
          </cell>
          <cell r="AI284">
            <v>123169.8</v>
          </cell>
          <cell r="AJ284">
            <v>124396.696</v>
          </cell>
          <cell r="AK284">
            <v>218896.98</v>
          </cell>
          <cell r="AL284">
            <v>200305.07</v>
          </cell>
          <cell r="AM284">
            <v>214028.43</v>
          </cell>
          <cell r="AN284">
            <v>211076.826666667</v>
          </cell>
          <cell r="AO284">
            <v>70946.16</v>
          </cell>
          <cell r="AP284">
            <v>68504.65</v>
          </cell>
          <cell r="AQ284">
            <v>69650.55</v>
          </cell>
          <cell r="AR284">
            <v>70963.51</v>
          </cell>
          <cell r="AS284">
            <v>68439.74</v>
          </cell>
          <cell r="AT284">
            <v>69700.922</v>
          </cell>
          <cell r="AU284">
            <v>100652.11</v>
          </cell>
          <cell r="AV284">
            <v>182288.13</v>
          </cell>
          <cell r="AW284">
            <v>17007.29</v>
          </cell>
          <cell r="AX284">
            <v>19130.88</v>
          </cell>
          <cell r="AY284">
            <v>19361.43</v>
          </cell>
          <cell r="AZ284">
            <v>14484.65</v>
          </cell>
          <cell r="BA284">
            <v>5980.45</v>
          </cell>
        </row>
        <row r="284">
          <cell r="BC284">
            <v>91157.64</v>
          </cell>
          <cell r="BD284">
            <v>80802.77</v>
          </cell>
          <cell r="BE284">
            <v>152228.59</v>
          </cell>
        </row>
        <row r="285">
          <cell r="A285">
            <v>24130</v>
          </cell>
          <cell r="B285" t="str">
            <v>GOWANUS_GT4_1</v>
          </cell>
          <cell r="C285" t="str">
            <v>N.Y.C.</v>
          </cell>
          <cell r="D285">
            <v>64875.57</v>
          </cell>
          <cell r="E285">
            <v>58528.74</v>
          </cell>
          <cell r="F285">
            <v>64457.79</v>
          </cell>
          <cell r="G285">
            <v>50033.01</v>
          </cell>
          <cell r="H285">
            <v>47827.99</v>
          </cell>
          <cell r="I285">
            <v>57144.62</v>
          </cell>
          <cell r="J285">
            <v>40132.69</v>
          </cell>
          <cell r="K285">
            <v>34825.99</v>
          </cell>
          <cell r="L285">
            <v>38035.86</v>
          </cell>
          <cell r="M285">
            <v>37664.8466666667</v>
          </cell>
          <cell r="N285">
            <v>4659.01</v>
          </cell>
          <cell r="O285">
            <v>11845.12</v>
          </cell>
          <cell r="P285">
            <v>11837.84</v>
          </cell>
          <cell r="Q285">
            <v>21763.64</v>
          </cell>
          <cell r="R285">
            <v>11245.04</v>
          </cell>
          <cell r="S285">
            <v>73620.78</v>
          </cell>
          <cell r="T285">
            <v>6440.35</v>
          </cell>
          <cell r="U285">
            <v>10942.83</v>
          </cell>
          <cell r="V285">
            <v>8538.03</v>
          </cell>
          <cell r="W285">
            <v>4637.89</v>
          </cell>
          <cell r="X285">
            <v>4422.42</v>
          </cell>
          <cell r="Y285">
            <v>41977.824</v>
          </cell>
          <cell r="Z285">
            <v>182985.4</v>
          </cell>
          <cell r="AA285">
            <v>166313.66</v>
          </cell>
          <cell r="AB285">
            <v>217373.04</v>
          </cell>
          <cell r="AC285">
            <v>302097.56</v>
          </cell>
          <cell r="AD285">
            <v>217192.415</v>
          </cell>
          <cell r="AE285">
            <v>137011.5</v>
          </cell>
          <cell r="AF285">
            <v>121475.72</v>
          </cell>
          <cell r="AG285">
            <v>127603.43</v>
          </cell>
          <cell r="AH285">
            <v>112723.03</v>
          </cell>
          <cell r="AI285">
            <v>123169.8</v>
          </cell>
          <cell r="AJ285">
            <v>124396.696</v>
          </cell>
          <cell r="AK285">
            <v>218896.98</v>
          </cell>
          <cell r="AL285">
            <v>200305.07</v>
          </cell>
          <cell r="AM285">
            <v>214028.43</v>
          </cell>
          <cell r="AN285">
            <v>211076.826666667</v>
          </cell>
          <cell r="AO285">
            <v>70946.16</v>
          </cell>
          <cell r="AP285">
            <v>68504.65</v>
          </cell>
          <cell r="AQ285">
            <v>69650.55</v>
          </cell>
          <cell r="AR285">
            <v>70963.51</v>
          </cell>
          <cell r="AS285">
            <v>68439.74</v>
          </cell>
          <cell r="AT285">
            <v>69700.922</v>
          </cell>
          <cell r="AU285">
            <v>100652.11</v>
          </cell>
          <cell r="AV285">
            <v>182288.13</v>
          </cell>
          <cell r="AW285">
            <v>17007.29</v>
          </cell>
          <cell r="AX285">
            <v>19130.88</v>
          </cell>
          <cell r="AY285">
            <v>19361.43</v>
          </cell>
          <cell r="AZ285">
            <v>14484.65</v>
          </cell>
          <cell r="BA285">
            <v>5980.45</v>
          </cell>
        </row>
        <row r="285">
          <cell r="BC285">
            <v>91157.64</v>
          </cell>
          <cell r="BD285">
            <v>80802.77</v>
          </cell>
          <cell r="BE285">
            <v>152228.59</v>
          </cell>
        </row>
        <row r="286">
          <cell r="A286">
            <v>24131</v>
          </cell>
          <cell r="B286" t="str">
            <v>GOWANUS_GT4_2</v>
          </cell>
          <cell r="C286" t="str">
            <v>N.Y.C.</v>
          </cell>
          <cell r="D286">
            <v>64875.57</v>
          </cell>
          <cell r="E286">
            <v>58528.74</v>
          </cell>
          <cell r="F286">
            <v>64457.79</v>
          </cell>
          <cell r="G286">
            <v>50033.01</v>
          </cell>
          <cell r="H286">
            <v>47827.99</v>
          </cell>
          <cell r="I286">
            <v>57144.62</v>
          </cell>
          <cell r="J286">
            <v>40132.69</v>
          </cell>
          <cell r="K286">
            <v>34825.99</v>
          </cell>
          <cell r="L286">
            <v>38035.86</v>
          </cell>
          <cell r="M286">
            <v>37664.8466666667</v>
          </cell>
          <cell r="N286">
            <v>4659.01</v>
          </cell>
          <cell r="O286">
            <v>11845.12</v>
          </cell>
          <cell r="P286">
            <v>11837.84</v>
          </cell>
          <cell r="Q286">
            <v>21763.64</v>
          </cell>
          <cell r="R286">
            <v>11245.04</v>
          </cell>
          <cell r="S286">
            <v>73620.78</v>
          </cell>
          <cell r="T286">
            <v>6440.35</v>
          </cell>
          <cell r="U286">
            <v>10942.83</v>
          </cell>
          <cell r="V286">
            <v>8538.03</v>
          </cell>
          <cell r="W286">
            <v>4637.89</v>
          </cell>
          <cell r="X286">
            <v>4422.42</v>
          </cell>
          <cell r="Y286">
            <v>41977.824</v>
          </cell>
          <cell r="Z286">
            <v>182985.4</v>
          </cell>
          <cell r="AA286">
            <v>166313.66</v>
          </cell>
          <cell r="AB286">
            <v>217373.04</v>
          </cell>
          <cell r="AC286">
            <v>302097.56</v>
          </cell>
          <cell r="AD286">
            <v>217192.415</v>
          </cell>
          <cell r="AE286">
            <v>137011.5</v>
          </cell>
          <cell r="AF286">
            <v>121475.72</v>
          </cell>
          <cell r="AG286">
            <v>127603.43</v>
          </cell>
          <cell r="AH286">
            <v>112723.03</v>
          </cell>
          <cell r="AI286">
            <v>123169.8</v>
          </cell>
          <cell r="AJ286">
            <v>124396.696</v>
          </cell>
          <cell r="AK286">
            <v>218896.98</v>
          </cell>
          <cell r="AL286">
            <v>200305.07</v>
          </cell>
          <cell r="AM286">
            <v>214028.43</v>
          </cell>
          <cell r="AN286">
            <v>211076.826666667</v>
          </cell>
          <cell r="AO286">
            <v>70946.16</v>
          </cell>
          <cell r="AP286">
            <v>68504.65</v>
          </cell>
          <cell r="AQ286">
            <v>69650.55</v>
          </cell>
          <cell r="AR286">
            <v>70963.51</v>
          </cell>
          <cell r="AS286">
            <v>68439.74</v>
          </cell>
          <cell r="AT286">
            <v>69700.922</v>
          </cell>
          <cell r="AU286">
            <v>100652.11</v>
          </cell>
          <cell r="AV286">
            <v>182288.13</v>
          </cell>
          <cell r="AW286">
            <v>17007.29</v>
          </cell>
          <cell r="AX286">
            <v>19130.88</v>
          </cell>
          <cell r="AY286">
            <v>19361.43</v>
          </cell>
          <cell r="AZ286">
            <v>14484.65</v>
          </cell>
          <cell r="BA286">
            <v>5980.45</v>
          </cell>
        </row>
        <row r="286">
          <cell r="BC286">
            <v>91157.64</v>
          </cell>
          <cell r="BD286">
            <v>80802.77</v>
          </cell>
          <cell r="BE286">
            <v>152228.59</v>
          </cell>
        </row>
        <row r="287">
          <cell r="A287">
            <v>24132</v>
          </cell>
          <cell r="B287" t="str">
            <v>GOWANUS_GT4_3</v>
          </cell>
          <cell r="C287" t="str">
            <v>N.Y.C.</v>
          </cell>
          <cell r="D287">
            <v>64875.57</v>
          </cell>
          <cell r="E287">
            <v>58528.74</v>
          </cell>
          <cell r="F287">
            <v>64457.79</v>
          </cell>
          <cell r="G287">
            <v>50033.01</v>
          </cell>
          <cell r="H287">
            <v>47827.99</v>
          </cell>
          <cell r="I287">
            <v>57144.62</v>
          </cell>
          <cell r="J287">
            <v>40132.69</v>
          </cell>
          <cell r="K287">
            <v>34825.99</v>
          </cell>
          <cell r="L287">
            <v>38035.86</v>
          </cell>
          <cell r="M287">
            <v>37664.8466666667</v>
          </cell>
          <cell r="N287">
            <v>4659.01</v>
          </cell>
          <cell r="O287">
            <v>11845.12</v>
          </cell>
          <cell r="P287">
            <v>11837.84</v>
          </cell>
          <cell r="Q287">
            <v>21763.64</v>
          </cell>
          <cell r="R287">
            <v>11245.04</v>
          </cell>
          <cell r="S287">
            <v>73620.78</v>
          </cell>
          <cell r="T287">
            <v>6440.35</v>
          </cell>
          <cell r="U287">
            <v>10942.83</v>
          </cell>
          <cell r="V287">
            <v>8538.03</v>
          </cell>
          <cell r="W287">
            <v>4637.89</v>
          </cell>
          <cell r="X287">
            <v>4422.42</v>
          </cell>
          <cell r="Y287">
            <v>41977.824</v>
          </cell>
          <cell r="Z287">
            <v>182985.4</v>
          </cell>
          <cell r="AA287">
            <v>166313.66</v>
          </cell>
          <cell r="AB287">
            <v>217373.04</v>
          </cell>
          <cell r="AC287">
            <v>302097.56</v>
          </cell>
          <cell r="AD287">
            <v>217192.415</v>
          </cell>
          <cell r="AE287">
            <v>137011.5</v>
          </cell>
          <cell r="AF287">
            <v>121475.72</v>
          </cell>
          <cell r="AG287">
            <v>127603.43</v>
          </cell>
          <cell r="AH287">
            <v>112723.03</v>
          </cell>
          <cell r="AI287">
            <v>123169.8</v>
          </cell>
          <cell r="AJ287">
            <v>124396.696</v>
          </cell>
          <cell r="AK287">
            <v>218896.98</v>
          </cell>
          <cell r="AL287">
            <v>200305.07</v>
          </cell>
          <cell r="AM287">
            <v>214028.43</v>
          </cell>
          <cell r="AN287">
            <v>211076.826666667</v>
          </cell>
          <cell r="AO287">
            <v>70946.16</v>
          </cell>
          <cell r="AP287">
            <v>68504.65</v>
          </cell>
          <cell r="AQ287">
            <v>69650.55</v>
          </cell>
          <cell r="AR287">
            <v>70963.51</v>
          </cell>
          <cell r="AS287">
            <v>68439.74</v>
          </cell>
          <cell r="AT287">
            <v>69700.922</v>
          </cell>
          <cell r="AU287">
            <v>100652.11</v>
          </cell>
          <cell r="AV287">
            <v>182288.13</v>
          </cell>
          <cell r="AW287">
            <v>17007.29</v>
          </cell>
          <cell r="AX287">
            <v>19130.88</v>
          </cell>
          <cell r="AY287">
            <v>19361.43</v>
          </cell>
          <cell r="AZ287">
            <v>14484.65</v>
          </cell>
          <cell r="BA287">
            <v>5980.45</v>
          </cell>
        </row>
        <row r="287">
          <cell r="BC287">
            <v>91157.64</v>
          </cell>
          <cell r="BD287">
            <v>80802.77</v>
          </cell>
          <cell r="BE287">
            <v>152228.59</v>
          </cell>
        </row>
        <row r="288">
          <cell r="A288">
            <v>24133</v>
          </cell>
          <cell r="B288" t="str">
            <v>GOWANUS_GT4_4</v>
          </cell>
          <cell r="C288" t="str">
            <v>N.Y.C.</v>
          </cell>
          <cell r="D288">
            <v>64875.57</v>
          </cell>
          <cell r="E288">
            <v>58528.74</v>
          </cell>
          <cell r="F288">
            <v>64457.79</v>
          </cell>
          <cell r="G288">
            <v>50033.01</v>
          </cell>
          <cell r="H288">
            <v>47827.99</v>
          </cell>
          <cell r="I288">
            <v>57144.62</v>
          </cell>
          <cell r="J288">
            <v>40132.69</v>
          </cell>
          <cell r="K288">
            <v>34825.99</v>
          </cell>
          <cell r="L288">
            <v>38035.86</v>
          </cell>
          <cell r="M288">
            <v>37664.8466666667</v>
          </cell>
          <cell r="N288">
            <v>4659.01</v>
          </cell>
          <cell r="O288">
            <v>11845.12</v>
          </cell>
          <cell r="P288">
            <v>11837.84</v>
          </cell>
          <cell r="Q288">
            <v>21763.64</v>
          </cell>
          <cell r="R288">
            <v>11245.04</v>
          </cell>
          <cell r="S288">
            <v>73620.78</v>
          </cell>
          <cell r="T288">
            <v>6440.35</v>
          </cell>
          <cell r="U288">
            <v>10942.83</v>
          </cell>
          <cell r="V288">
            <v>8538.03</v>
          </cell>
          <cell r="W288">
            <v>4637.89</v>
          </cell>
          <cell r="X288">
            <v>4422.42</v>
          </cell>
          <cell r="Y288">
            <v>41977.824</v>
          </cell>
          <cell r="Z288">
            <v>182985.4</v>
          </cell>
          <cell r="AA288">
            <v>166313.66</v>
          </cell>
          <cell r="AB288">
            <v>217373.04</v>
          </cell>
          <cell r="AC288">
            <v>302097.56</v>
          </cell>
          <cell r="AD288">
            <v>217192.415</v>
          </cell>
          <cell r="AE288">
            <v>137011.5</v>
          </cell>
          <cell r="AF288">
            <v>121475.72</v>
          </cell>
          <cell r="AG288">
            <v>127603.43</v>
          </cell>
          <cell r="AH288">
            <v>112723.03</v>
          </cell>
          <cell r="AI288">
            <v>123169.8</v>
          </cell>
          <cell r="AJ288">
            <v>124396.696</v>
          </cell>
          <cell r="AK288">
            <v>218896.98</v>
          </cell>
          <cell r="AL288">
            <v>200305.07</v>
          </cell>
          <cell r="AM288">
            <v>214028.43</v>
          </cell>
          <cell r="AN288">
            <v>211076.826666667</v>
          </cell>
          <cell r="AO288">
            <v>70946.16</v>
          </cell>
          <cell r="AP288">
            <v>68504.65</v>
          </cell>
          <cell r="AQ288">
            <v>69650.55</v>
          </cell>
          <cell r="AR288">
            <v>70963.51</v>
          </cell>
          <cell r="AS288">
            <v>68439.74</v>
          </cell>
          <cell r="AT288">
            <v>69700.922</v>
          </cell>
          <cell r="AU288">
            <v>100652.11</v>
          </cell>
          <cell r="AV288">
            <v>182288.13</v>
          </cell>
          <cell r="AW288">
            <v>17007.29</v>
          </cell>
          <cell r="AX288">
            <v>19130.88</v>
          </cell>
          <cell r="AY288">
            <v>19361.43</v>
          </cell>
          <cell r="AZ288">
            <v>14484.65</v>
          </cell>
          <cell r="BA288">
            <v>5980.45</v>
          </cell>
        </row>
        <row r="288">
          <cell r="BC288">
            <v>91157.64</v>
          </cell>
          <cell r="BD288">
            <v>80802.77</v>
          </cell>
          <cell r="BE288">
            <v>152228.59</v>
          </cell>
        </row>
        <row r="289">
          <cell r="A289">
            <v>24134</v>
          </cell>
          <cell r="B289" t="str">
            <v>GOWANUS_GT4_5</v>
          </cell>
          <cell r="C289" t="str">
            <v>N.Y.C.</v>
          </cell>
          <cell r="D289">
            <v>64875.57</v>
          </cell>
          <cell r="E289">
            <v>58528.74</v>
          </cell>
          <cell r="F289">
            <v>64457.79</v>
          </cell>
          <cell r="G289">
            <v>50033.01</v>
          </cell>
          <cell r="H289">
            <v>47827.99</v>
          </cell>
          <cell r="I289">
            <v>57144.62</v>
          </cell>
          <cell r="J289">
            <v>40132.69</v>
          </cell>
          <cell r="K289">
            <v>34825.99</v>
          </cell>
          <cell r="L289">
            <v>38035.86</v>
          </cell>
          <cell r="M289">
            <v>37664.8466666667</v>
          </cell>
          <cell r="N289">
            <v>4659.01</v>
          </cell>
          <cell r="O289">
            <v>11845.12</v>
          </cell>
          <cell r="P289">
            <v>11837.84</v>
          </cell>
          <cell r="Q289">
            <v>21763.64</v>
          </cell>
          <cell r="R289">
            <v>11245.04</v>
          </cell>
          <cell r="S289">
            <v>73620.78</v>
          </cell>
          <cell r="T289">
            <v>6440.35</v>
          </cell>
          <cell r="U289">
            <v>10942.83</v>
          </cell>
          <cell r="V289">
            <v>8538.03</v>
          </cell>
          <cell r="W289">
            <v>4637.89</v>
          </cell>
          <cell r="X289">
            <v>4422.42</v>
          </cell>
          <cell r="Y289">
            <v>41977.824</v>
          </cell>
          <cell r="Z289">
            <v>182985.4</v>
          </cell>
          <cell r="AA289">
            <v>166313.66</v>
          </cell>
          <cell r="AB289">
            <v>217373.04</v>
          </cell>
          <cell r="AC289">
            <v>302097.56</v>
          </cell>
          <cell r="AD289">
            <v>217192.415</v>
          </cell>
          <cell r="AE289">
            <v>137011.5</v>
          </cell>
          <cell r="AF289">
            <v>121475.72</v>
          </cell>
          <cell r="AG289">
            <v>127603.43</v>
          </cell>
          <cell r="AH289">
            <v>112723.03</v>
          </cell>
          <cell r="AI289">
            <v>123169.8</v>
          </cell>
          <cell r="AJ289">
            <v>124396.696</v>
          </cell>
          <cell r="AK289">
            <v>218896.98</v>
          </cell>
          <cell r="AL289">
            <v>200305.07</v>
          </cell>
          <cell r="AM289">
            <v>214028.43</v>
          </cell>
          <cell r="AN289">
            <v>211076.826666667</v>
          </cell>
          <cell r="AO289">
            <v>70946.16</v>
          </cell>
          <cell r="AP289">
            <v>68504.65</v>
          </cell>
          <cell r="AQ289">
            <v>69650.55</v>
          </cell>
          <cell r="AR289">
            <v>70963.51</v>
          </cell>
          <cell r="AS289">
            <v>68439.74</v>
          </cell>
          <cell r="AT289">
            <v>69700.922</v>
          </cell>
          <cell r="AU289">
            <v>100652.11</v>
          </cell>
          <cell r="AV289">
            <v>182288.13</v>
          </cell>
          <cell r="AW289">
            <v>17007.29</v>
          </cell>
          <cell r="AX289">
            <v>19130.88</v>
          </cell>
          <cell r="AY289">
            <v>19361.43</v>
          </cell>
          <cell r="AZ289">
            <v>14484.65</v>
          </cell>
          <cell r="BA289">
            <v>5980.45</v>
          </cell>
        </row>
        <row r="289">
          <cell r="BC289">
            <v>91157.64</v>
          </cell>
          <cell r="BD289">
            <v>80802.77</v>
          </cell>
          <cell r="BE289">
            <v>152228.59</v>
          </cell>
        </row>
        <row r="290">
          <cell r="A290">
            <v>24135</v>
          </cell>
          <cell r="B290" t="str">
            <v>GOWANUS_GT4_6</v>
          </cell>
          <cell r="C290" t="str">
            <v>N.Y.C.</v>
          </cell>
          <cell r="D290">
            <v>64875.57</v>
          </cell>
          <cell r="E290">
            <v>58528.74</v>
          </cell>
          <cell r="F290">
            <v>64457.79</v>
          </cell>
          <cell r="G290">
            <v>50033.01</v>
          </cell>
          <cell r="H290">
            <v>47827.99</v>
          </cell>
          <cell r="I290">
            <v>57144.62</v>
          </cell>
          <cell r="J290">
            <v>40132.69</v>
          </cell>
          <cell r="K290">
            <v>34825.99</v>
          </cell>
          <cell r="L290">
            <v>38035.86</v>
          </cell>
          <cell r="M290">
            <v>37664.8466666667</v>
          </cell>
          <cell r="N290">
            <v>4659.01</v>
          </cell>
          <cell r="O290">
            <v>11845.12</v>
          </cell>
          <cell r="P290">
            <v>11837.84</v>
          </cell>
          <cell r="Q290">
            <v>21763.64</v>
          </cell>
          <cell r="R290">
            <v>11245.04</v>
          </cell>
          <cell r="S290">
            <v>73620.78</v>
          </cell>
          <cell r="T290">
            <v>6440.35</v>
          </cell>
          <cell r="U290">
            <v>10942.83</v>
          </cell>
          <cell r="V290">
            <v>8538.03</v>
          </cell>
          <cell r="W290">
            <v>4637.89</v>
          </cell>
          <cell r="X290">
            <v>4422.42</v>
          </cell>
          <cell r="Y290">
            <v>41977.824</v>
          </cell>
          <cell r="Z290">
            <v>182985.4</v>
          </cell>
          <cell r="AA290">
            <v>166313.66</v>
          </cell>
          <cell r="AB290">
            <v>217373.04</v>
          </cell>
          <cell r="AC290">
            <v>302097.56</v>
          </cell>
          <cell r="AD290">
            <v>217192.415</v>
          </cell>
          <cell r="AE290">
            <v>137011.5</v>
          </cell>
          <cell r="AF290">
            <v>121475.72</v>
          </cell>
          <cell r="AG290">
            <v>127603.43</v>
          </cell>
          <cell r="AH290">
            <v>112723.03</v>
          </cell>
          <cell r="AI290">
            <v>123169.8</v>
          </cell>
          <cell r="AJ290">
            <v>124396.696</v>
          </cell>
          <cell r="AK290">
            <v>218896.98</v>
          </cell>
          <cell r="AL290">
            <v>200305.07</v>
          </cell>
          <cell r="AM290">
            <v>214028.43</v>
          </cell>
          <cell r="AN290">
            <v>211076.826666667</v>
          </cell>
          <cell r="AO290">
            <v>70946.16</v>
          </cell>
          <cell r="AP290">
            <v>68504.65</v>
          </cell>
          <cell r="AQ290">
            <v>69650.55</v>
          </cell>
          <cell r="AR290">
            <v>70963.51</v>
          </cell>
          <cell r="AS290">
            <v>68439.74</v>
          </cell>
          <cell r="AT290">
            <v>69700.922</v>
          </cell>
          <cell r="AU290">
            <v>100652.11</v>
          </cell>
          <cell r="AV290">
            <v>182288.13</v>
          </cell>
          <cell r="AW290">
            <v>17007.29</v>
          </cell>
          <cell r="AX290">
            <v>19130.88</v>
          </cell>
          <cell r="AY290">
            <v>19361.43</v>
          </cell>
          <cell r="AZ290">
            <v>14484.65</v>
          </cell>
          <cell r="BA290">
            <v>5980.45</v>
          </cell>
        </row>
        <row r="290">
          <cell r="BC290">
            <v>91157.64</v>
          </cell>
          <cell r="BD290">
            <v>80802.77</v>
          </cell>
          <cell r="BE290">
            <v>152228.59</v>
          </cell>
        </row>
        <row r="291">
          <cell r="A291">
            <v>24136</v>
          </cell>
          <cell r="B291" t="str">
            <v>GOWANUS_GT4_7</v>
          </cell>
          <cell r="C291" t="str">
            <v>N.Y.C.</v>
          </cell>
          <cell r="D291">
            <v>64875.57</v>
          </cell>
          <cell r="E291">
            <v>58528.74</v>
          </cell>
          <cell r="F291">
            <v>64457.79</v>
          </cell>
          <cell r="G291">
            <v>50033.01</v>
          </cell>
          <cell r="H291">
            <v>47827.99</v>
          </cell>
          <cell r="I291">
            <v>57144.62</v>
          </cell>
          <cell r="J291">
            <v>40132.69</v>
          </cell>
          <cell r="K291">
            <v>34825.99</v>
          </cell>
          <cell r="L291">
            <v>38035.86</v>
          </cell>
          <cell r="M291">
            <v>37664.8466666667</v>
          </cell>
          <cell r="N291">
            <v>4659.01</v>
          </cell>
          <cell r="O291">
            <v>11845.12</v>
          </cell>
          <cell r="P291">
            <v>11837.84</v>
          </cell>
          <cell r="Q291">
            <v>21763.64</v>
          </cell>
          <cell r="R291">
            <v>11245.04</v>
          </cell>
          <cell r="S291">
            <v>73620.78</v>
          </cell>
          <cell r="T291">
            <v>6440.35</v>
          </cell>
          <cell r="U291">
            <v>10942.83</v>
          </cell>
          <cell r="V291">
            <v>8538.03</v>
          </cell>
          <cell r="W291">
            <v>4637.89</v>
          </cell>
          <cell r="X291">
            <v>4422.42</v>
          </cell>
          <cell r="Y291">
            <v>41977.824</v>
          </cell>
          <cell r="Z291">
            <v>182985.4</v>
          </cell>
          <cell r="AA291">
            <v>166313.66</v>
          </cell>
          <cell r="AB291">
            <v>217373.04</v>
          </cell>
          <cell r="AC291">
            <v>302097.56</v>
          </cell>
          <cell r="AD291">
            <v>217192.415</v>
          </cell>
          <cell r="AE291">
            <v>137011.5</v>
          </cell>
          <cell r="AF291">
            <v>121475.72</v>
          </cell>
          <cell r="AG291">
            <v>127603.43</v>
          </cell>
          <cell r="AH291">
            <v>112723.03</v>
          </cell>
          <cell r="AI291">
            <v>123169.8</v>
          </cell>
          <cell r="AJ291">
            <v>124396.696</v>
          </cell>
          <cell r="AK291">
            <v>218896.98</v>
          </cell>
          <cell r="AL291">
            <v>200305.07</v>
          </cell>
          <cell r="AM291">
            <v>214028.43</v>
          </cell>
          <cell r="AN291">
            <v>211076.826666667</v>
          </cell>
          <cell r="AO291">
            <v>70946.16</v>
          </cell>
          <cell r="AP291">
            <v>68504.65</v>
          </cell>
          <cell r="AQ291">
            <v>69650.55</v>
          </cell>
          <cell r="AR291">
            <v>70963.51</v>
          </cell>
          <cell r="AS291">
            <v>68439.74</v>
          </cell>
          <cell r="AT291">
            <v>69700.922</v>
          </cell>
          <cell r="AU291">
            <v>100652.11</v>
          </cell>
          <cell r="AV291">
            <v>182288.13</v>
          </cell>
          <cell r="AW291">
            <v>17007.29</v>
          </cell>
          <cell r="AX291">
            <v>19130.88</v>
          </cell>
          <cell r="AY291">
            <v>19361.43</v>
          </cell>
          <cell r="AZ291">
            <v>14484.65</v>
          </cell>
          <cell r="BA291">
            <v>5980.45</v>
          </cell>
        </row>
        <row r="291">
          <cell r="BC291">
            <v>91157.64</v>
          </cell>
          <cell r="BD291">
            <v>80802.77</v>
          </cell>
          <cell r="BE291">
            <v>152228.59</v>
          </cell>
        </row>
        <row r="292">
          <cell r="A292">
            <v>24137</v>
          </cell>
          <cell r="B292" t="str">
            <v>GOWANUS_GT4_8</v>
          </cell>
          <cell r="C292" t="str">
            <v>N.Y.C.</v>
          </cell>
          <cell r="D292">
            <v>64875.57</v>
          </cell>
          <cell r="E292">
            <v>58528.74</v>
          </cell>
          <cell r="F292">
            <v>64457.79</v>
          </cell>
          <cell r="G292">
            <v>50033.01</v>
          </cell>
          <cell r="H292">
            <v>47827.99</v>
          </cell>
          <cell r="I292">
            <v>57144.62</v>
          </cell>
          <cell r="J292">
            <v>40132.69</v>
          </cell>
          <cell r="K292">
            <v>34825.99</v>
          </cell>
          <cell r="L292">
            <v>38035.86</v>
          </cell>
          <cell r="M292">
            <v>37664.8466666667</v>
          </cell>
          <cell r="N292">
            <v>4659.01</v>
          </cell>
          <cell r="O292">
            <v>11845.12</v>
          </cell>
          <cell r="P292">
            <v>11837.84</v>
          </cell>
          <cell r="Q292">
            <v>21763.64</v>
          </cell>
          <cell r="R292">
            <v>11245.04</v>
          </cell>
          <cell r="S292">
            <v>73620.78</v>
          </cell>
          <cell r="T292">
            <v>6440.35</v>
          </cell>
          <cell r="U292">
            <v>10942.83</v>
          </cell>
          <cell r="V292">
            <v>8538.03</v>
          </cell>
          <cell r="W292">
            <v>4637.89</v>
          </cell>
          <cell r="X292">
            <v>4422.42</v>
          </cell>
          <cell r="Y292">
            <v>41977.824</v>
          </cell>
          <cell r="Z292">
            <v>182985.4</v>
          </cell>
          <cell r="AA292">
            <v>166313.66</v>
          </cell>
          <cell r="AB292">
            <v>217373.04</v>
          </cell>
          <cell r="AC292">
            <v>302097.56</v>
          </cell>
          <cell r="AD292">
            <v>217192.415</v>
          </cell>
          <cell r="AE292">
            <v>137011.5</v>
          </cell>
          <cell r="AF292">
            <v>121475.72</v>
          </cell>
          <cell r="AG292">
            <v>127603.43</v>
          </cell>
          <cell r="AH292">
            <v>112723.03</v>
          </cell>
          <cell r="AI292">
            <v>123169.8</v>
          </cell>
          <cell r="AJ292">
            <v>124396.696</v>
          </cell>
          <cell r="AK292">
            <v>218896.98</v>
          </cell>
          <cell r="AL292">
            <v>200305.07</v>
          </cell>
          <cell r="AM292">
            <v>214028.43</v>
          </cell>
          <cell r="AN292">
            <v>211076.826666667</v>
          </cell>
          <cell r="AO292">
            <v>70946.16</v>
          </cell>
          <cell r="AP292">
            <v>68504.65</v>
          </cell>
          <cell r="AQ292">
            <v>69650.55</v>
          </cell>
          <cell r="AR292">
            <v>70963.51</v>
          </cell>
          <cell r="AS292">
            <v>68439.74</v>
          </cell>
          <cell r="AT292">
            <v>69700.922</v>
          </cell>
          <cell r="AU292">
            <v>100652.11</v>
          </cell>
          <cell r="AV292">
            <v>182288.13</v>
          </cell>
          <cell r="AW292">
            <v>17007.29</v>
          </cell>
          <cell r="AX292">
            <v>19130.88</v>
          </cell>
          <cell r="AY292">
            <v>19361.43</v>
          </cell>
          <cell r="AZ292">
            <v>14484.65</v>
          </cell>
          <cell r="BA292">
            <v>5980.45</v>
          </cell>
        </row>
        <row r="292">
          <cell r="BC292">
            <v>91157.64</v>
          </cell>
          <cell r="BD292">
            <v>80802.77</v>
          </cell>
          <cell r="BE292">
            <v>152228.59</v>
          </cell>
        </row>
        <row r="293">
          <cell r="A293">
            <v>24138</v>
          </cell>
          <cell r="B293" t="str">
            <v>59TH_STREET_GT_1</v>
          </cell>
          <cell r="C293" t="str">
            <v>N.Y.C.</v>
          </cell>
          <cell r="D293">
            <v>45865.38</v>
          </cell>
          <cell r="E293">
            <v>44340.53</v>
          </cell>
          <cell r="F293">
            <v>48979.6</v>
          </cell>
          <cell r="G293">
            <v>35735.09</v>
          </cell>
          <cell r="H293">
            <v>31749.28</v>
          </cell>
          <cell r="I293">
            <v>41333.976</v>
          </cell>
          <cell r="J293">
            <v>37200.24</v>
          </cell>
          <cell r="K293">
            <v>27680.96</v>
          </cell>
          <cell r="L293">
            <v>29501.99</v>
          </cell>
          <cell r="M293">
            <v>31461.0633333333</v>
          </cell>
          <cell r="N293">
            <v>4625.97</v>
          </cell>
          <cell r="O293">
            <v>8360.81</v>
          </cell>
          <cell r="P293">
            <v>8913.92</v>
          </cell>
          <cell r="Q293">
            <v>21181.94</v>
          </cell>
          <cell r="R293">
            <v>10130.12</v>
          </cell>
          <cell r="S293">
            <v>63855.312</v>
          </cell>
          <cell r="T293">
            <v>4803.47</v>
          </cell>
          <cell r="U293">
            <v>8301.72</v>
          </cell>
          <cell r="V293">
            <v>5658.19</v>
          </cell>
          <cell r="W293">
            <v>2837.08</v>
          </cell>
          <cell r="X293">
            <v>2783.31</v>
          </cell>
          <cell r="Y293">
            <v>29260.524</v>
          </cell>
          <cell r="Z293">
            <v>159639.8</v>
          </cell>
          <cell r="AA293">
            <v>136230.54</v>
          </cell>
          <cell r="AB293">
            <v>182225.53</v>
          </cell>
          <cell r="AC293">
            <v>227295.68</v>
          </cell>
          <cell r="AD293">
            <v>176347.8875</v>
          </cell>
          <cell r="AE293">
            <v>100424.05</v>
          </cell>
          <cell r="AF293">
            <v>94250.47</v>
          </cell>
          <cell r="AG293">
            <v>96601.86</v>
          </cell>
          <cell r="AH293">
            <v>78167.27</v>
          </cell>
          <cell r="AI293">
            <v>99775.33</v>
          </cell>
          <cell r="AJ293">
            <v>93843.796</v>
          </cell>
          <cell r="AK293">
            <v>192703.22</v>
          </cell>
          <cell r="AL293">
            <v>145759.54</v>
          </cell>
          <cell r="AM293">
            <v>162604.28</v>
          </cell>
          <cell r="AN293">
            <v>167022.346666667</v>
          </cell>
          <cell r="AO293">
            <v>54833.88</v>
          </cell>
          <cell r="AP293">
            <v>53414.73</v>
          </cell>
          <cell r="AQ293">
            <v>52929.51</v>
          </cell>
          <cell r="AR293">
            <v>51916.45</v>
          </cell>
          <cell r="AS293">
            <v>54033.75</v>
          </cell>
          <cell r="AT293">
            <v>53425.664</v>
          </cell>
          <cell r="AU293">
            <v>81956.51</v>
          </cell>
          <cell r="AV293">
            <v>134968.13</v>
          </cell>
          <cell r="AW293">
            <v>8939.81</v>
          </cell>
          <cell r="AX293">
            <v>11561.81</v>
          </cell>
          <cell r="AY293">
            <v>13194.27</v>
          </cell>
          <cell r="AZ293">
            <v>6978.96</v>
          </cell>
          <cell r="BA293">
            <v>3712.56</v>
          </cell>
        </row>
        <row r="293">
          <cell r="BC293">
            <v>53264.892</v>
          </cell>
          <cell r="BD293">
            <v>56793.97</v>
          </cell>
          <cell r="BE293">
            <v>114298.75</v>
          </cell>
        </row>
        <row r="294">
          <cell r="A294">
            <v>24139</v>
          </cell>
          <cell r="B294" t="str">
            <v>INDIAN_POINT_GT_1</v>
          </cell>
          <cell r="C294" t="str">
            <v>MILLWD</v>
          </cell>
          <cell r="D294">
            <v>34494.67</v>
          </cell>
          <cell r="E294">
            <v>26397.33</v>
          </cell>
          <cell r="F294">
            <v>34151.97</v>
          </cell>
          <cell r="G294">
            <v>18238.23</v>
          </cell>
          <cell r="H294">
            <v>17481.78</v>
          </cell>
          <cell r="I294">
            <v>26152.796</v>
          </cell>
          <cell r="J294">
            <v>34625.77</v>
          </cell>
          <cell r="K294">
            <v>27641.35</v>
          </cell>
          <cell r="L294">
            <v>29478.01</v>
          </cell>
          <cell r="M294">
            <v>30581.71</v>
          </cell>
          <cell r="N294">
            <v>4608.18</v>
          </cell>
          <cell r="O294">
            <v>8209.09</v>
          </cell>
          <cell r="P294">
            <v>8666.2</v>
          </cell>
          <cell r="Q294">
            <v>20741.74</v>
          </cell>
          <cell r="R294">
            <v>9819.24</v>
          </cell>
          <cell r="S294">
            <v>62453.34</v>
          </cell>
          <cell r="T294">
            <v>4601.28</v>
          </cell>
          <cell r="U294">
            <v>7107.59</v>
          </cell>
          <cell r="V294">
            <v>5563.8</v>
          </cell>
          <cell r="W294">
            <v>2641.38</v>
          </cell>
          <cell r="X294">
            <v>2548.59</v>
          </cell>
          <cell r="Y294">
            <v>26955.168</v>
          </cell>
          <cell r="Z294">
            <v>149340.78</v>
          </cell>
          <cell r="AA294">
            <v>130116.4</v>
          </cell>
          <cell r="AB294">
            <v>176105.53</v>
          </cell>
          <cell r="AC294">
            <v>206656.42</v>
          </cell>
          <cell r="AD294">
            <v>165554.7825</v>
          </cell>
          <cell r="AE294">
            <v>81028.4</v>
          </cell>
          <cell r="AF294">
            <v>68054.06</v>
          </cell>
          <cell r="AG294">
            <v>67709.89</v>
          </cell>
          <cell r="AH294">
            <v>42738.47</v>
          </cell>
          <cell r="AI294">
            <v>43261.21</v>
          </cell>
          <cell r="AJ294">
            <v>60558.406</v>
          </cell>
          <cell r="AK294">
            <v>186506.09</v>
          </cell>
          <cell r="AL294">
            <v>139667.78</v>
          </cell>
          <cell r="AM294">
            <v>156054.33</v>
          </cell>
          <cell r="AN294">
            <v>160742.733333333</v>
          </cell>
          <cell r="AO294">
            <v>45355.69</v>
          </cell>
          <cell r="AP294">
            <v>43074.24</v>
          </cell>
          <cell r="AQ294">
            <v>43403.35</v>
          </cell>
          <cell r="AR294">
            <v>43409.04</v>
          </cell>
          <cell r="AS294">
            <v>39531.06</v>
          </cell>
          <cell r="AT294">
            <v>42954.676</v>
          </cell>
          <cell r="AU294">
            <v>67336.79</v>
          </cell>
          <cell r="AV294">
            <v>101019.73</v>
          </cell>
          <cell r="AW294">
            <v>8648.68</v>
          </cell>
          <cell r="AX294">
            <v>10754.6</v>
          </cell>
          <cell r="AY294">
            <v>11343.58</v>
          </cell>
          <cell r="AZ294">
            <v>5768.15</v>
          </cell>
          <cell r="BA294">
            <v>2446.5</v>
          </cell>
        </row>
        <row r="294">
          <cell r="BC294">
            <v>46753.812</v>
          </cell>
          <cell r="BD294">
            <v>43112.74</v>
          </cell>
          <cell r="BE294">
            <v>99044.03</v>
          </cell>
        </row>
        <row r="295">
          <cell r="A295">
            <v>24143</v>
          </cell>
          <cell r="B295" t="str">
            <v>WESTERN_NY_WIND</v>
          </cell>
          <cell r="C295" t="str">
            <v>GENESE</v>
          </cell>
        </row>
        <row r="295">
          <cell r="BA295">
            <v>-209.5</v>
          </cell>
        </row>
        <row r="295">
          <cell r="BC295">
            <v>-1257</v>
          </cell>
          <cell r="BD295">
            <v>2619.84</v>
          </cell>
          <cell r="BE295">
            <v>4962.26</v>
          </cell>
        </row>
        <row r="296">
          <cell r="A296">
            <v>24146</v>
          </cell>
          <cell r="B296" t="str">
            <v>PGE_MADISON_WINDPWR</v>
          </cell>
          <cell r="C296" t="str">
            <v>MHK_VL</v>
          </cell>
        </row>
        <row r="296">
          <cell r="BA296">
            <v>-271.55</v>
          </cell>
        </row>
        <row r="296">
          <cell r="BC296">
            <v>-1629.3</v>
          </cell>
          <cell r="BD296">
            <v>5553.68</v>
          </cell>
          <cell r="BE296">
            <v>12420.23</v>
          </cell>
        </row>
        <row r="297">
          <cell r="A297">
            <v>24149</v>
          </cell>
          <cell r="B297" t="str">
            <v>ASTORIA_2</v>
          </cell>
          <cell r="C297" t="str">
            <v>N.Y.C.</v>
          </cell>
        </row>
        <row r="297">
          <cell r="BA297">
            <v>6016.45</v>
          </cell>
        </row>
        <row r="297">
          <cell r="BC297">
            <v>36098.7</v>
          </cell>
          <cell r="BD297">
            <v>80827.61</v>
          </cell>
          <cell r="BE297">
            <v>152305.21</v>
          </cell>
        </row>
        <row r="298">
          <cell r="A298">
            <v>24151</v>
          </cell>
          <cell r="B298" t="str">
            <v>STONYBROOK_IC</v>
          </cell>
          <cell r="C298" t="str">
            <v>LONGIL</v>
          </cell>
        </row>
        <row r="298">
          <cell r="BA298">
            <v>2614.42</v>
          </cell>
        </row>
        <row r="298">
          <cell r="BC298">
            <v>15686.52</v>
          </cell>
          <cell r="BD298">
            <v>45386.08</v>
          </cell>
          <cell r="BE298">
            <v>103086.6</v>
          </cell>
        </row>
        <row r="299">
          <cell r="A299">
            <v>24152</v>
          </cell>
          <cell r="B299" t="str">
            <v>NYPA_KENT_GT</v>
          </cell>
          <cell r="C299" t="str">
            <v>N.Y.C.</v>
          </cell>
        </row>
        <row r="299">
          <cell r="BA299">
            <v>5987.65</v>
          </cell>
        </row>
        <row r="299">
          <cell r="BC299">
            <v>35925.9</v>
          </cell>
          <cell r="BD299">
            <v>80808.91</v>
          </cell>
          <cell r="BE299">
            <v>152253.36</v>
          </cell>
        </row>
        <row r="300">
          <cell r="A300">
            <v>24155</v>
          </cell>
          <cell r="B300" t="str">
            <v>NYPA_POUCH1_GT</v>
          </cell>
          <cell r="C300" t="str">
            <v>N.Y.C.</v>
          </cell>
        </row>
        <row r="300">
          <cell r="BA300">
            <v>5979.32</v>
          </cell>
        </row>
        <row r="300">
          <cell r="BC300">
            <v>35875.92</v>
          </cell>
          <cell r="BD300">
            <v>80877.26</v>
          </cell>
          <cell r="BE300">
            <v>152295.74</v>
          </cell>
        </row>
        <row r="301">
          <cell r="A301">
            <v>24156</v>
          </cell>
          <cell r="B301" t="str">
            <v>NYPA_GOWANUS_GT5</v>
          </cell>
          <cell r="C301" t="str">
            <v>N.Y.C.</v>
          </cell>
        </row>
        <row r="301">
          <cell r="BA301">
            <v>5980.45</v>
          </cell>
        </row>
        <row r="301">
          <cell r="BC301">
            <v>35882.7</v>
          </cell>
          <cell r="BD301">
            <v>80802.77</v>
          </cell>
          <cell r="BE301">
            <v>152228.59</v>
          </cell>
        </row>
        <row r="302">
          <cell r="A302">
            <v>24157</v>
          </cell>
          <cell r="B302" t="str">
            <v>NYPA_GOWANUS_GT6</v>
          </cell>
          <cell r="C302" t="str">
            <v>N.Y.C.</v>
          </cell>
        </row>
        <row r="302">
          <cell r="BA302">
            <v>5980.45</v>
          </cell>
        </row>
        <row r="302">
          <cell r="BC302">
            <v>35882.7</v>
          </cell>
          <cell r="BD302">
            <v>80802.77</v>
          </cell>
          <cell r="BE302">
            <v>152228.59</v>
          </cell>
        </row>
        <row r="303">
          <cell r="A303">
            <v>24158</v>
          </cell>
          <cell r="B303" t="str">
            <v>NYPA_HELLG_GT1</v>
          </cell>
          <cell r="C303" t="str">
            <v>N.Y.C.</v>
          </cell>
        </row>
        <row r="303">
          <cell r="BA303">
            <v>6006.57</v>
          </cell>
        </row>
        <row r="303">
          <cell r="BC303">
            <v>36039.42</v>
          </cell>
          <cell r="BD303">
            <v>80719.24</v>
          </cell>
          <cell r="BE303">
            <v>152108.93</v>
          </cell>
        </row>
        <row r="304">
          <cell r="A304">
            <v>24159</v>
          </cell>
          <cell r="B304" t="str">
            <v>NYPA_HELLG_GT2</v>
          </cell>
          <cell r="C304" t="str">
            <v>N.Y.C.</v>
          </cell>
        </row>
        <row r="304">
          <cell r="BA304">
            <v>6006.57</v>
          </cell>
        </row>
        <row r="304">
          <cell r="BC304">
            <v>36039.42</v>
          </cell>
          <cell r="BD304">
            <v>80719.24</v>
          </cell>
          <cell r="BE304">
            <v>152108.93</v>
          </cell>
        </row>
        <row r="305">
          <cell r="A305">
            <v>24160</v>
          </cell>
          <cell r="B305" t="str">
            <v>NYPA_HARLEM_GT1</v>
          </cell>
          <cell r="C305" t="str">
            <v>N.Y.C.</v>
          </cell>
        </row>
        <row r="305">
          <cell r="BA305">
            <v>6006.57</v>
          </cell>
        </row>
        <row r="305">
          <cell r="BC305">
            <v>36039.42</v>
          </cell>
          <cell r="BD305">
            <v>80719.32</v>
          </cell>
          <cell r="BE305">
            <v>152109.08</v>
          </cell>
        </row>
        <row r="306">
          <cell r="A306">
            <v>24161</v>
          </cell>
          <cell r="B306" t="str">
            <v>NYPA_HARLEM_GT2</v>
          </cell>
          <cell r="C306" t="str">
            <v>N.Y.C.</v>
          </cell>
        </row>
        <row r="306">
          <cell r="BA306">
            <v>6006.57</v>
          </cell>
        </row>
        <row r="306">
          <cell r="BC306">
            <v>36039.42</v>
          </cell>
          <cell r="BD306">
            <v>80719.32</v>
          </cell>
          <cell r="BE306">
            <v>152109.08</v>
          </cell>
        </row>
        <row r="307">
          <cell r="A307">
            <v>24162</v>
          </cell>
          <cell r="B307" t="str">
            <v>NYPA_VERN_GT2</v>
          </cell>
          <cell r="C307" t="str">
            <v>N.Y.C.</v>
          </cell>
        </row>
        <row r="307">
          <cell r="BA307">
            <v>5994.85</v>
          </cell>
        </row>
        <row r="307">
          <cell r="BC307">
            <v>35969.1</v>
          </cell>
          <cell r="BD307">
            <v>80815.03</v>
          </cell>
          <cell r="BE307">
            <v>152278.13</v>
          </cell>
        </row>
        <row r="308">
          <cell r="A308">
            <v>24163</v>
          </cell>
          <cell r="B308" t="str">
            <v>NYPA_VERN_GT3</v>
          </cell>
          <cell r="C308" t="str">
            <v>N.Y.C.</v>
          </cell>
        </row>
        <row r="308">
          <cell r="BA308">
            <v>5994.85</v>
          </cell>
        </row>
        <row r="308">
          <cell r="BC308">
            <v>35969.1</v>
          </cell>
          <cell r="BD308">
            <v>80815.03</v>
          </cell>
          <cell r="BE308">
            <v>152278.13</v>
          </cell>
        </row>
        <row r="309">
          <cell r="A309">
            <v>24164</v>
          </cell>
          <cell r="B309" t="str">
            <v>NYPA_BRENTWD_GT</v>
          </cell>
          <cell r="C309" t="str">
            <v>LONGIL</v>
          </cell>
        </row>
        <row r="309">
          <cell r="BA309">
            <v>2606.09</v>
          </cell>
        </row>
        <row r="309">
          <cell r="BC309">
            <v>15636.54</v>
          </cell>
          <cell r="BD309">
            <v>45240.9</v>
          </cell>
          <cell r="BE309">
            <v>102756.68</v>
          </cell>
        </row>
        <row r="310">
          <cell r="A310">
            <v>24167</v>
          </cell>
          <cell r="B310" t="str">
            <v>MODEL_CITY_ENERGY</v>
          </cell>
          <cell r="C310" t="str">
            <v>WEST</v>
          </cell>
        </row>
        <row r="310">
          <cell r="BA310">
            <v>-245.2</v>
          </cell>
        </row>
        <row r="310">
          <cell r="BC310">
            <v>-1471.2</v>
          </cell>
          <cell r="BD310">
            <v>2628.01</v>
          </cell>
          <cell r="BE310">
            <v>4745.59</v>
          </cell>
        </row>
        <row r="311">
          <cell r="A311">
            <v>24168</v>
          </cell>
          <cell r="B311" t="str">
            <v>HUDSON_AVE_10</v>
          </cell>
          <cell r="C311" t="str">
            <v>N.Y.C.</v>
          </cell>
        </row>
        <row r="311">
          <cell r="BA311">
            <v>3651.92</v>
          </cell>
        </row>
        <row r="311">
          <cell r="BC311">
            <v>21911.52</v>
          </cell>
          <cell r="BD311">
            <v>56622.18</v>
          </cell>
          <cell r="BE311">
            <v>116601.74</v>
          </cell>
        </row>
        <row r="312">
          <cell r="A312">
            <v>24225</v>
          </cell>
          <cell r="B312" t="str">
            <v>ASTORIA_GT_11</v>
          </cell>
          <cell r="C312" t="str">
            <v>N.Y.C.</v>
          </cell>
          <cell r="D312">
            <v>68485.33</v>
          </cell>
          <cell r="E312">
            <v>53646.12</v>
          </cell>
          <cell r="F312">
            <v>73384.93</v>
          </cell>
          <cell r="G312">
            <v>50205.74</v>
          </cell>
          <cell r="H312">
            <v>45956.25</v>
          </cell>
          <cell r="I312">
            <v>58335.674</v>
          </cell>
          <cell r="J312">
            <v>40068.31</v>
          </cell>
          <cell r="K312">
            <v>34825.99</v>
          </cell>
          <cell r="L312">
            <v>38035.86</v>
          </cell>
          <cell r="M312">
            <v>37643.3866666667</v>
          </cell>
          <cell r="N312">
            <v>4688.86</v>
          </cell>
          <cell r="O312">
            <v>11830.45</v>
          </cell>
          <cell r="P312">
            <v>10833.57</v>
          </cell>
          <cell r="Q312">
            <v>21570.57</v>
          </cell>
          <cell r="R312">
            <v>12211.61</v>
          </cell>
          <cell r="S312">
            <v>73362.072</v>
          </cell>
          <cell r="T312">
            <v>6313.45</v>
          </cell>
          <cell r="U312">
            <v>10692.12</v>
          </cell>
          <cell r="V312">
            <v>8353.04</v>
          </cell>
          <cell r="W312">
            <v>4527.16</v>
          </cell>
          <cell r="X312">
            <v>4322.43</v>
          </cell>
          <cell r="Y312">
            <v>41049.84</v>
          </cell>
          <cell r="Z312">
            <v>183081.4</v>
          </cell>
          <cell r="AA312">
            <v>166709.66</v>
          </cell>
          <cell r="AB312">
            <v>217012.33</v>
          </cell>
          <cell r="AC312">
            <v>302097.56</v>
          </cell>
          <cell r="AD312">
            <v>217225.2375</v>
          </cell>
          <cell r="AE312">
            <v>155203.64</v>
          </cell>
          <cell r="AF312">
            <v>121189.19</v>
          </cell>
          <cell r="AG312">
            <v>117248.47</v>
          </cell>
          <cell r="AH312">
            <v>107680.29</v>
          </cell>
          <cell r="AI312">
            <v>128331.31</v>
          </cell>
          <cell r="AJ312">
            <v>125930.58</v>
          </cell>
          <cell r="AK312">
            <v>218896.98</v>
          </cell>
          <cell r="AL312">
            <v>200280.28</v>
          </cell>
          <cell r="AM312">
            <v>214300.24</v>
          </cell>
          <cell r="AN312">
            <v>211159.166666667</v>
          </cell>
          <cell r="AO312">
            <v>70836.22</v>
          </cell>
          <cell r="AP312">
            <v>68504.65</v>
          </cell>
          <cell r="AQ312">
            <v>69802.67</v>
          </cell>
          <cell r="AR312">
            <v>70933.51</v>
          </cell>
          <cell r="AS312">
            <v>68460.77</v>
          </cell>
          <cell r="AT312">
            <v>69707.564</v>
          </cell>
          <cell r="AU312">
            <v>100947.76</v>
          </cell>
          <cell r="AV312">
            <v>182393.77</v>
          </cell>
          <cell r="AW312">
            <v>17016.22</v>
          </cell>
          <cell r="AX312">
            <v>19132.91</v>
          </cell>
          <cell r="AY312">
            <v>19364.69</v>
          </cell>
          <cell r="AZ312">
            <v>14493.69</v>
          </cell>
          <cell r="BA312">
            <v>6008.87</v>
          </cell>
        </row>
        <row r="312">
          <cell r="BC312">
            <v>91219.656</v>
          </cell>
          <cell r="BD312">
            <v>80809.96</v>
          </cell>
          <cell r="BE312">
            <v>152263.59</v>
          </cell>
        </row>
        <row r="313">
          <cell r="A313">
            <v>24226</v>
          </cell>
          <cell r="B313" t="str">
            <v>ASTORIA_GT_12</v>
          </cell>
          <cell r="C313" t="str">
            <v>N.Y.C.</v>
          </cell>
          <cell r="D313">
            <v>68485.33</v>
          </cell>
          <cell r="E313">
            <v>53646.12</v>
          </cell>
          <cell r="F313">
            <v>73384.93</v>
          </cell>
          <cell r="G313">
            <v>50205.74</v>
          </cell>
          <cell r="H313">
            <v>45956.25</v>
          </cell>
          <cell r="I313">
            <v>58335.674</v>
          </cell>
          <cell r="J313">
            <v>40068.31</v>
          </cell>
          <cell r="K313">
            <v>34825.99</v>
          </cell>
          <cell r="L313">
            <v>38035.86</v>
          </cell>
          <cell r="M313">
            <v>37643.3866666667</v>
          </cell>
          <cell r="N313">
            <v>4688.86</v>
          </cell>
          <cell r="O313">
            <v>11830.45</v>
          </cell>
          <cell r="P313">
            <v>10833.57</v>
          </cell>
          <cell r="Q313">
            <v>21570.57</v>
          </cell>
          <cell r="R313">
            <v>12211.61</v>
          </cell>
          <cell r="S313">
            <v>73362.072</v>
          </cell>
          <cell r="T313">
            <v>6313.45</v>
          </cell>
          <cell r="U313">
            <v>10692.12</v>
          </cell>
          <cell r="V313">
            <v>8353.04</v>
          </cell>
          <cell r="W313">
            <v>4527.16</v>
          </cell>
          <cell r="X313">
            <v>4322.43</v>
          </cell>
          <cell r="Y313">
            <v>41049.84</v>
          </cell>
          <cell r="Z313">
            <v>183081.4</v>
          </cell>
          <cell r="AA313">
            <v>166709.66</v>
          </cell>
          <cell r="AB313">
            <v>217012.33</v>
          </cell>
          <cell r="AC313">
            <v>302097.56</v>
          </cell>
          <cell r="AD313">
            <v>217225.2375</v>
          </cell>
          <cell r="AE313">
            <v>155203.64</v>
          </cell>
          <cell r="AF313">
            <v>121189.19</v>
          </cell>
          <cell r="AG313">
            <v>117248.47</v>
          </cell>
          <cell r="AH313">
            <v>107680.29</v>
          </cell>
          <cell r="AI313">
            <v>128331.31</v>
          </cell>
          <cell r="AJ313">
            <v>125930.58</v>
          </cell>
          <cell r="AK313">
            <v>218896.98</v>
          </cell>
          <cell r="AL313">
            <v>200280.28</v>
          </cell>
          <cell r="AM313">
            <v>214300.24</v>
          </cell>
          <cell r="AN313">
            <v>211159.166666667</v>
          </cell>
          <cell r="AO313">
            <v>70836.22</v>
          </cell>
          <cell r="AP313">
            <v>68504.65</v>
          </cell>
          <cell r="AQ313">
            <v>69802.67</v>
          </cell>
          <cell r="AR313">
            <v>70933.51</v>
          </cell>
          <cell r="AS313">
            <v>68460.77</v>
          </cell>
          <cell r="AT313">
            <v>69707.564</v>
          </cell>
          <cell r="AU313">
            <v>100947.76</v>
          </cell>
          <cell r="AV313">
            <v>182393.77</v>
          </cell>
          <cell r="AW313">
            <v>17016.22</v>
          </cell>
          <cell r="AX313">
            <v>19132.91</v>
          </cell>
          <cell r="AY313">
            <v>19364.69</v>
          </cell>
          <cell r="AZ313">
            <v>14493.69</v>
          </cell>
          <cell r="BA313">
            <v>6008.87</v>
          </cell>
        </row>
        <row r="313">
          <cell r="BC313">
            <v>91219.656</v>
          </cell>
          <cell r="BD313">
            <v>80809.96</v>
          </cell>
          <cell r="BE313">
            <v>152263.59</v>
          </cell>
        </row>
        <row r="314">
          <cell r="A314">
            <v>24227</v>
          </cell>
          <cell r="B314" t="str">
            <v>ASTORIA_GT_13</v>
          </cell>
          <cell r="C314" t="str">
            <v>N.Y.C.</v>
          </cell>
          <cell r="D314">
            <v>68485.33</v>
          </cell>
          <cell r="E314">
            <v>53646.12</v>
          </cell>
          <cell r="F314">
            <v>73384.93</v>
          </cell>
          <cell r="G314">
            <v>50205.74</v>
          </cell>
          <cell r="H314">
            <v>45956.25</v>
          </cell>
          <cell r="I314">
            <v>58335.674</v>
          </cell>
          <cell r="J314">
            <v>40068.31</v>
          </cell>
          <cell r="K314">
            <v>34825.99</v>
          </cell>
          <cell r="L314">
            <v>38035.86</v>
          </cell>
          <cell r="M314">
            <v>37643.3866666667</v>
          </cell>
          <cell r="N314">
            <v>4688.86</v>
          </cell>
          <cell r="O314">
            <v>11830.45</v>
          </cell>
          <cell r="P314">
            <v>10833.57</v>
          </cell>
          <cell r="Q314">
            <v>21570.57</v>
          </cell>
          <cell r="R314">
            <v>12211.61</v>
          </cell>
          <cell r="S314">
            <v>73362.072</v>
          </cell>
          <cell r="T314">
            <v>6313.45</v>
          </cell>
          <cell r="U314">
            <v>10692.12</v>
          </cell>
          <cell r="V314">
            <v>8353.04</v>
          </cell>
          <cell r="W314">
            <v>4527.16</v>
          </cell>
          <cell r="X314">
            <v>4322.43</v>
          </cell>
          <cell r="Y314">
            <v>41049.84</v>
          </cell>
          <cell r="Z314">
            <v>183081.4</v>
          </cell>
          <cell r="AA314">
            <v>166709.66</v>
          </cell>
          <cell r="AB314">
            <v>217012.33</v>
          </cell>
          <cell r="AC314">
            <v>302097.56</v>
          </cell>
          <cell r="AD314">
            <v>217225.2375</v>
          </cell>
          <cell r="AE314">
            <v>155203.64</v>
          </cell>
          <cell r="AF314">
            <v>121189.19</v>
          </cell>
          <cell r="AG314">
            <v>117248.47</v>
          </cell>
          <cell r="AH314">
            <v>107680.29</v>
          </cell>
          <cell r="AI314">
            <v>128331.31</v>
          </cell>
          <cell r="AJ314">
            <v>125930.58</v>
          </cell>
          <cell r="AK314">
            <v>218896.98</v>
          </cell>
          <cell r="AL314">
            <v>200280.28</v>
          </cell>
          <cell r="AM314">
            <v>214300.24</v>
          </cell>
          <cell r="AN314">
            <v>211159.166666667</v>
          </cell>
          <cell r="AO314">
            <v>70836.22</v>
          </cell>
          <cell r="AP314">
            <v>68504.65</v>
          </cell>
          <cell r="AQ314">
            <v>69802.67</v>
          </cell>
          <cell r="AR314">
            <v>70933.51</v>
          </cell>
          <cell r="AS314">
            <v>68460.77</v>
          </cell>
          <cell r="AT314">
            <v>69707.564</v>
          </cell>
          <cell r="AU314">
            <v>100947.76</v>
          </cell>
          <cell r="AV314">
            <v>182393.77</v>
          </cell>
          <cell r="AW314">
            <v>17016.22</v>
          </cell>
          <cell r="AX314">
            <v>19132.91</v>
          </cell>
          <cell r="AY314">
            <v>19364.69</v>
          </cell>
          <cell r="AZ314">
            <v>14493.69</v>
          </cell>
          <cell r="BA314">
            <v>6008.87</v>
          </cell>
        </row>
        <row r="314">
          <cell r="BC314">
            <v>91219.656</v>
          </cell>
          <cell r="BD314">
            <v>80809.96</v>
          </cell>
          <cell r="BE314">
            <v>152263.59</v>
          </cell>
        </row>
        <row r="315">
          <cell r="A315">
            <v>24228</v>
          </cell>
          <cell r="B315" t="str">
            <v>NARROWS_GT1_1</v>
          </cell>
          <cell r="C315" t="str">
            <v>N.Y.C.</v>
          </cell>
          <cell r="D315">
            <v>65115.77</v>
          </cell>
          <cell r="E315">
            <v>58642.09</v>
          </cell>
          <cell r="F315">
            <v>64475.41</v>
          </cell>
          <cell r="G315">
            <v>50038.12</v>
          </cell>
          <cell r="H315">
            <v>47823.71</v>
          </cell>
          <cell r="I315">
            <v>57219.02</v>
          </cell>
          <cell r="J315">
            <v>40132.69</v>
          </cell>
          <cell r="K315">
            <v>34825.99</v>
          </cell>
          <cell r="L315">
            <v>38035.86</v>
          </cell>
          <cell r="M315">
            <v>37664.8466666667</v>
          </cell>
          <cell r="N315">
            <v>4659.12</v>
          </cell>
          <cell r="O315">
            <v>11845.15</v>
          </cell>
          <cell r="P315">
            <v>11837.84</v>
          </cell>
          <cell r="Q315">
            <v>21764.36</v>
          </cell>
          <cell r="R315">
            <v>11245.53</v>
          </cell>
          <cell r="S315">
            <v>73622.4</v>
          </cell>
          <cell r="T315">
            <v>6440.35</v>
          </cell>
          <cell r="U315">
            <v>10942.83</v>
          </cell>
          <cell r="V315">
            <v>8538.03</v>
          </cell>
          <cell r="W315">
            <v>4637.89</v>
          </cell>
          <cell r="X315">
            <v>4422.42</v>
          </cell>
          <cell r="Y315">
            <v>41977.824</v>
          </cell>
          <cell r="Z315">
            <v>182985.4</v>
          </cell>
          <cell r="AA315">
            <v>166313.66</v>
          </cell>
          <cell r="AB315">
            <v>217373.04</v>
          </cell>
          <cell r="AC315">
            <v>302097.56</v>
          </cell>
          <cell r="AD315">
            <v>217192.415</v>
          </cell>
          <cell r="AE315">
            <v>137011.51</v>
          </cell>
          <cell r="AF315">
            <v>121702.01</v>
          </cell>
          <cell r="AG315">
            <v>128203.92</v>
          </cell>
          <cell r="AH315">
            <v>112766.13</v>
          </cell>
          <cell r="AI315">
            <v>123303.29</v>
          </cell>
          <cell r="AJ315">
            <v>124597.372</v>
          </cell>
          <cell r="AK315">
            <v>218896.98</v>
          </cell>
          <cell r="AL315">
            <v>200305.07</v>
          </cell>
          <cell r="AM315">
            <v>214028.43</v>
          </cell>
          <cell r="AN315">
            <v>211076.826666667</v>
          </cell>
          <cell r="AO315">
            <v>70946.16</v>
          </cell>
          <cell r="AP315">
            <v>68504.65</v>
          </cell>
          <cell r="AQ315">
            <v>69650.55</v>
          </cell>
          <cell r="AR315">
            <v>70963.51</v>
          </cell>
          <cell r="AS315">
            <v>68439.74</v>
          </cell>
          <cell r="AT315">
            <v>69700.922</v>
          </cell>
          <cell r="AU315">
            <v>100652.11</v>
          </cell>
          <cell r="AV315">
            <v>182288.13</v>
          </cell>
          <cell r="AW315">
            <v>17007.29</v>
          </cell>
          <cell r="AX315">
            <v>19130.88</v>
          </cell>
          <cell r="AY315">
            <v>19361.43</v>
          </cell>
          <cell r="AZ315">
            <v>14484.65</v>
          </cell>
          <cell r="BA315">
            <v>5980.45</v>
          </cell>
        </row>
        <row r="315">
          <cell r="BC315">
            <v>91157.64</v>
          </cell>
          <cell r="BD315">
            <v>80802.77</v>
          </cell>
          <cell r="BE315">
            <v>152228.59</v>
          </cell>
        </row>
        <row r="316">
          <cell r="A316">
            <v>24229</v>
          </cell>
          <cell r="B316" t="str">
            <v>NARROWS_GT1_2</v>
          </cell>
          <cell r="C316" t="str">
            <v>N.Y.C.</v>
          </cell>
          <cell r="D316">
            <v>65115.77</v>
          </cell>
          <cell r="E316">
            <v>58642.09</v>
          </cell>
          <cell r="F316">
            <v>64475.41</v>
          </cell>
          <cell r="G316">
            <v>50038.12</v>
          </cell>
          <cell r="H316">
            <v>47823.71</v>
          </cell>
          <cell r="I316">
            <v>57219.02</v>
          </cell>
          <cell r="J316">
            <v>40132.69</v>
          </cell>
          <cell r="K316">
            <v>34825.99</v>
          </cell>
          <cell r="L316">
            <v>38035.86</v>
          </cell>
          <cell r="M316">
            <v>37664.8466666667</v>
          </cell>
          <cell r="N316">
            <v>4659.12</v>
          </cell>
          <cell r="O316">
            <v>11845.15</v>
          </cell>
          <cell r="P316">
            <v>11837.84</v>
          </cell>
          <cell r="Q316">
            <v>21764.36</v>
          </cell>
          <cell r="R316">
            <v>11245.53</v>
          </cell>
          <cell r="S316">
            <v>73622.4</v>
          </cell>
          <cell r="T316">
            <v>6440.35</v>
          </cell>
          <cell r="U316">
            <v>10942.83</v>
          </cell>
          <cell r="V316">
            <v>8538.03</v>
          </cell>
          <cell r="W316">
            <v>4637.89</v>
          </cell>
          <cell r="X316">
            <v>4422.42</v>
          </cell>
          <cell r="Y316">
            <v>41977.824</v>
          </cell>
          <cell r="Z316">
            <v>182985.4</v>
          </cell>
          <cell r="AA316">
            <v>166313.66</v>
          </cell>
          <cell r="AB316">
            <v>217373.04</v>
          </cell>
          <cell r="AC316">
            <v>302097.56</v>
          </cell>
          <cell r="AD316">
            <v>217192.415</v>
          </cell>
          <cell r="AE316">
            <v>137011.51</v>
          </cell>
          <cell r="AF316">
            <v>121702.01</v>
          </cell>
          <cell r="AG316">
            <v>128203.92</v>
          </cell>
          <cell r="AH316">
            <v>112766.13</v>
          </cell>
          <cell r="AI316">
            <v>123303.29</v>
          </cell>
          <cell r="AJ316">
            <v>124597.372</v>
          </cell>
          <cell r="AK316">
            <v>218896.98</v>
          </cell>
          <cell r="AL316">
            <v>200305.07</v>
          </cell>
          <cell r="AM316">
            <v>214028.43</v>
          </cell>
          <cell r="AN316">
            <v>211076.826666667</v>
          </cell>
          <cell r="AO316">
            <v>70946.16</v>
          </cell>
          <cell r="AP316">
            <v>68504.65</v>
          </cell>
          <cell r="AQ316">
            <v>69650.55</v>
          </cell>
          <cell r="AR316">
            <v>70963.51</v>
          </cell>
          <cell r="AS316">
            <v>68439.74</v>
          </cell>
          <cell r="AT316">
            <v>69700.922</v>
          </cell>
          <cell r="AU316">
            <v>100652.11</v>
          </cell>
          <cell r="AV316">
            <v>182288.13</v>
          </cell>
          <cell r="AW316">
            <v>17007.29</v>
          </cell>
          <cell r="AX316">
            <v>19130.88</v>
          </cell>
          <cell r="AY316">
            <v>19361.43</v>
          </cell>
          <cell r="AZ316">
            <v>14484.65</v>
          </cell>
          <cell r="BA316">
            <v>5980.45</v>
          </cell>
        </row>
        <row r="316">
          <cell r="BC316">
            <v>91157.64</v>
          </cell>
          <cell r="BD316">
            <v>80802.77</v>
          </cell>
          <cell r="BE316">
            <v>152228.59</v>
          </cell>
        </row>
        <row r="317">
          <cell r="A317">
            <v>24230</v>
          </cell>
          <cell r="B317" t="str">
            <v>NARROWS_GT1_3</v>
          </cell>
          <cell r="C317" t="str">
            <v>N.Y.C.</v>
          </cell>
          <cell r="D317">
            <v>65115.77</v>
          </cell>
          <cell r="E317">
            <v>58642.09</v>
          </cell>
          <cell r="F317">
            <v>64475.41</v>
          </cell>
          <cell r="G317">
            <v>50038.12</v>
          </cell>
          <cell r="H317">
            <v>47823.71</v>
          </cell>
          <cell r="I317">
            <v>57219.02</v>
          </cell>
          <cell r="J317">
            <v>40132.69</v>
          </cell>
          <cell r="K317">
            <v>34825.99</v>
          </cell>
          <cell r="L317">
            <v>38035.86</v>
          </cell>
          <cell r="M317">
            <v>37664.8466666667</v>
          </cell>
          <cell r="N317">
            <v>4659.12</v>
          </cell>
          <cell r="O317">
            <v>11845.15</v>
          </cell>
          <cell r="P317">
            <v>11837.84</v>
          </cell>
          <cell r="Q317">
            <v>21764.36</v>
          </cell>
          <cell r="R317">
            <v>11245.53</v>
          </cell>
          <cell r="S317">
            <v>73622.4</v>
          </cell>
          <cell r="T317">
            <v>6440.35</v>
          </cell>
          <cell r="U317">
            <v>10942.83</v>
          </cell>
          <cell r="V317">
            <v>8538.03</v>
          </cell>
          <cell r="W317">
            <v>4637.89</v>
          </cell>
          <cell r="X317">
            <v>4422.42</v>
          </cell>
          <cell r="Y317">
            <v>41977.824</v>
          </cell>
          <cell r="Z317">
            <v>182985.4</v>
          </cell>
          <cell r="AA317">
            <v>166313.66</v>
          </cell>
          <cell r="AB317">
            <v>217373.04</v>
          </cell>
          <cell r="AC317">
            <v>302097.56</v>
          </cell>
          <cell r="AD317">
            <v>217192.415</v>
          </cell>
          <cell r="AE317">
            <v>137011.51</v>
          </cell>
          <cell r="AF317">
            <v>121702.01</v>
          </cell>
          <cell r="AG317">
            <v>128203.92</v>
          </cell>
          <cell r="AH317">
            <v>112766.13</v>
          </cell>
          <cell r="AI317">
            <v>123303.29</v>
          </cell>
          <cell r="AJ317">
            <v>124597.372</v>
          </cell>
          <cell r="AK317">
            <v>218896.98</v>
          </cell>
          <cell r="AL317">
            <v>200305.07</v>
          </cell>
          <cell r="AM317">
            <v>214028.43</v>
          </cell>
          <cell r="AN317">
            <v>211076.826666667</v>
          </cell>
          <cell r="AO317">
            <v>70946.16</v>
          </cell>
          <cell r="AP317">
            <v>68504.65</v>
          </cell>
          <cell r="AQ317">
            <v>69650.55</v>
          </cell>
          <cell r="AR317">
            <v>70963.51</v>
          </cell>
          <cell r="AS317">
            <v>68439.74</v>
          </cell>
          <cell r="AT317">
            <v>69700.922</v>
          </cell>
          <cell r="AU317">
            <v>100652.11</v>
          </cell>
          <cell r="AV317">
            <v>182288.13</v>
          </cell>
          <cell r="AW317">
            <v>17007.29</v>
          </cell>
          <cell r="AX317">
            <v>19130.88</v>
          </cell>
          <cell r="AY317">
            <v>19361.43</v>
          </cell>
          <cell r="AZ317">
            <v>14484.65</v>
          </cell>
          <cell r="BA317">
            <v>5980.45</v>
          </cell>
        </row>
        <row r="317">
          <cell r="BC317">
            <v>91157.64</v>
          </cell>
          <cell r="BD317">
            <v>80802.77</v>
          </cell>
          <cell r="BE317">
            <v>152228.59</v>
          </cell>
        </row>
        <row r="318">
          <cell r="A318">
            <v>24231</v>
          </cell>
          <cell r="B318" t="str">
            <v>NARROWS_GT1_4</v>
          </cell>
          <cell r="C318" t="str">
            <v>N.Y.C.</v>
          </cell>
          <cell r="D318">
            <v>65115.77</v>
          </cell>
          <cell r="E318">
            <v>58642.09</v>
          </cell>
          <cell r="F318">
            <v>64475.41</v>
          </cell>
          <cell r="G318">
            <v>50038.12</v>
          </cell>
          <cell r="H318">
            <v>47823.71</v>
          </cell>
          <cell r="I318">
            <v>57219.02</v>
          </cell>
          <cell r="J318">
            <v>40132.69</v>
          </cell>
          <cell r="K318">
            <v>34825.99</v>
          </cell>
          <cell r="L318">
            <v>38035.86</v>
          </cell>
          <cell r="M318">
            <v>37664.8466666667</v>
          </cell>
          <cell r="N318">
            <v>4659.12</v>
          </cell>
          <cell r="O318">
            <v>11845.15</v>
          </cell>
          <cell r="P318">
            <v>11837.84</v>
          </cell>
          <cell r="Q318">
            <v>21764.36</v>
          </cell>
          <cell r="R318">
            <v>11245.53</v>
          </cell>
          <cell r="S318">
            <v>73622.4</v>
          </cell>
          <cell r="T318">
            <v>6440.35</v>
          </cell>
          <cell r="U318">
            <v>10942.83</v>
          </cell>
          <cell r="V318">
            <v>8538.03</v>
          </cell>
          <cell r="W318">
            <v>4637.89</v>
          </cell>
          <cell r="X318">
            <v>4422.42</v>
          </cell>
          <cell r="Y318">
            <v>41977.824</v>
          </cell>
          <cell r="Z318">
            <v>182985.4</v>
          </cell>
          <cell r="AA318">
            <v>166313.66</v>
          </cell>
          <cell r="AB318">
            <v>217373.04</v>
          </cell>
          <cell r="AC318">
            <v>302097.56</v>
          </cell>
          <cell r="AD318">
            <v>217192.415</v>
          </cell>
          <cell r="AE318">
            <v>137011.51</v>
          </cell>
          <cell r="AF318">
            <v>121702.01</v>
          </cell>
          <cell r="AG318">
            <v>128203.92</v>
          </cell>
          <cell r="AH318">
            <v>112766.13</v>
          </cell>
          <cell r="AI318">
            <v>123303.29</v>
          </cell>
          <cell r="AJ318">
            <v>124597.372</v>
          </cell>
          <cell r="AK318">
            <v>218896.98</v>
          </cell>
          <cell r="AL318">
            <v>200305.07</v>
          </cell>
          <cell r="AM318">
            <v>214028.43</v>
          </cell>
          <cell r="AN318">
            <v>211076.826666667</v>
          </cell>
          <cell r="AO318">
            <v>70946.16</v>
          </cell>
          <cell r="AP318">
            <v>68504.65</v>
          </cell>
          <cell r="AQ318">
            <v>69650.55</v>
          </cell>
          <cell r="AR318">
            <v>70963.51</v>
          </cell>
          <cell r="AS318">
            <v>68439.74</v>
          </cell>
          <cell r="AT318">
            <v>69700.922</v>
          </cell>
          <cell r="AU318">
            <v>100652.11</v>
          </cell>
          <cell r="AV318">
            <v>182288.13</v>
          </cell>
          <cell r="AW318">
            <v>17007.29</v>
          </cell>
          <cell r="AX318">
            <v>19130.88</v>
          </cell>
          <cell r="AY318">
            <v>19361.43</v>
          </cell>
          <cell r="AZ318">
            <v>14484.65</v>
          </cell>
          <cell r="BA318">
            <v>5980.45</v>
          </cell>
        </row>
        <row r="318">
          <cell r="BC318">
            <v>91157.64</v>
          </cell>
          <cell r="BD318">
            <v>80802.77</v>
          </cell>
          <cell r="BE318">
            <v>152228.59</v>
          </cell>
        </row>
        <row r="319">
          <cell r="A319">
            <v>24232</v>
          </cell>
          <cell r="B319" t="str">
            <v>NARROWS_GT1_5</v>
          </cell>
          <cell r="C319" t="str">
            <v>N.Y.C.</v>
          </cell>
          <cell r="D319">
            <v>65115.77</v>
          </cell>
          <cell r="E319">
            <v>58642.09</v>
          </cell>
          <cell r="F319">
            <v>64475.41</v>
          </cell>
          <cell r="G319">
            <v>50038.12</v>
          </cell>
          <cell r="H319">
            <v>47823.71</v>
          </cell>
          <cell r="I319">
            <v>57219.02</v>
          </cell>
          <cell r="J319">
            <v>40132.69</v>
          </cell>
          <cell r="K319">
            <v>34825.99</v>
          </cell>
          <cell r="L319">
            <v>38035.86</v>
          </cell>
          <cell r="M319">
            <v>37664.8466666667</v>
          </cell>
          <cell r="N319">
            <v>4659.12</v>
          </cell>
          <cell r="O319">
            <v>11845.15</v>
          </cell>
          <cell r="P319">
            <v>11837.84</v>
          </cell>
          <cell r="Q319">
            <v>21746.2</v>
          </cell>
          <cell r="R319">
            <v>11235.38</v>
          </cell>
          <cell r="S319">
            <v>73588.428</v>
          </cell>
          <cell r="T319">
            <v>6440.35</v>
          </cell>
          <cell r="U319">
            <v>10942.83</v>
          </cell>
          <cell r="V319">
            <v>8538.03</v>
          </cell>
          <cell r="W319">
            <v>4637.89</v>
          </cell>
          <cell r="X319">
            <v>4422.42</v>
          </cell>
          <cell r="Y319">
            <v>41977.824</v>
          </cell>
          <cell r="Z319">
            <v>182985.4</v>
          </cell>
          <cell r="AA319">
            <v>166313.66</v>
          </cell>
          <cell r="AB319">
            <v>217373.04</v>
          </cell>
          <cell r="AC319">
            <v>302097.56</v>
          </cell>
          <cell r="AD319">
            <v>217192.415</v>
          </cell>
          <cell r="AE319">
            <v>137011.51</v>
          </cell>
          <cell r="AF319">
            <v>121702.01</v>
          </cell>
          <cell r="AG319">
            <v>128203.92</v>
          </cell>
          <cell r="AH319">
            <v>112766.13</v>
          </cell>
          <cell r="AI319">
            <v>123303.29</v>
          </cell>
          <cell r="AJ319">
            <v>124597.372</v>
          </cell>
          <cell r="AK319">
            <v>218896.98</v>
          </cell>
          <cell r="AL319">
            <v>200305.07</v>
          </cell>
          <cell r="AM319">
            <v>214028.43</v>
          </cell>
          <cell r="AN319">
            <v>211076.826666667</v>
          </cell>
          <cell r="AO319">
            <v>70946.16</v>
          </cell>
          <cell r="AP319">
            <v>68504.65</v>
          </cell>
          <cell r="AQ319">
            <v>69650.55</v>
          </cell>
          <cell r="AR319">
            <v>70963.51</v>
          </cell>
          <cell r="AS319">
            <v>68439.74</v>
          </cell>
          <cell r="AT319">
            <v>69700.922</v>
          </cell>
          <cell r="AU319">
            <v>100652.11</v>
          </cell>
          <cell r="AV319">
            <v>182288.13</v>
          </cell>
          <cell r="AW319">
            <v>17007.29</v>
          </cell>
          <cell r="AX319">
            <v>19130.88</v>
          </cell>
          <cell r="AY319">
            <v>19361.43</v>
          </cell>
          <cell r="AZ319">
            <v>14484.65</v>
          </cell>
          <cell r="BA319">
            <v>5980.45</v>
          </cell>
        </row>
        <row r="319">
          <cell r="BC319">
            <v>91157.64</v>
          </cell>
          <cell r="BD319">
            <v>80802.77</v>
          </cell>
          <cell r="BE319">
            <v>152228.59</v>
          </cell>
        </row>
        <row r="320">
          <cell r="A320">
            <v>24233</v>
          </cell>
          <cell r="B320" t="str">
            <v>NARROWS_GT1_6</v>
          </cell>
          <cell r="C320" t="str">
            <v>N.Y.C.</v>
          </cell>
          <cell r="D320">
            <v>65115.77</v>
          </cell>
          <cell r="E320">
            <v>58642.09</v>
          </cell>
          <cell r="F320">
            <v>64475.41</v>
          </cell>
          <cell r="G320">
            <v>50038.12</v>
          </cell>
          <cell r="H320">
            <v>47823.71</v>
          </cell>
          <cell r="I320">
            <v>57219.02</v>
          </cell>
          <cell r="J320">
            <v>40132.69</v>
          </cell>
          <cell r="K320">
            <v>34825.99</v>
          </cell>
          <cell r="L320">
            <v>38035.86</v>
          </cell>
          <cell r="M320">
            <v>37664.8466666667</v>
          </cell>
          <cell r="N320">
            <v>4659.12</v>
          </cell>
          <cell r="O320">
            <v>11845.15</v>
          </cell>
          <cell r="P320">
            <v>11837.84</v>
          </cell>
          <cell r="Q320">
            <v>21764.36</v>
          </cell>
          <cell r="R320">
            <v>11245.53</v>
          </cell>
          <cell r="S320">
            <v>73622.4</v>
          </cell>
          <cell r="T320">
            <v>6440.35</v>
          </cell>
          <cell r="U320">
            <v>10942.83</v>
          </cell>
          <cell r="V320">
            <v>8538.03</v>
          </cell>
          <cell r="W320">
            <v>4637.89</v>
          </cell>
          <cell r="X320">
            <v>4422.42</v>
          </cell>
          <cell r="Y320">
            <v>41977.824</v>
          </cell>
          <cell r="Z320">
            <v>182985.4</v>
          </cell>
          <cell r="AA320">
            <v>166313.66</v>
          </cell>
          <cell r="AB320">
            <v>217373.04</v>
          </cell>
          <cell r="AC320">
            <v>302097.56</v>
          </cell>
          <cell r="AD320">
            <v>217192.415</v>
          </cell>
          <cell r="AE320">
            <v>137011.51</v>
          </cell>
          <cell r="AF320">
            <v>121702.01</v>
          </cell>
          <cell r="AG320">
            <v>128203.92</v>
          </cell>
          <cell r="AH320">
            <v>112766.13</v>
          </cell>
          <cell r="AI320">
            <v>123303.29</v>
          </cell>
          <cell r="AJ320">
            <v>124597.372</v>
          </cell>
          <cell r="AK320">
            <v>218896.98</v>
          </cell>
          <cell r="AL320">
            <v>200305.07</v>
          </cell>
          <cell r="AM320">
            <v>214028.43</v>
          </cell>
          <cell r="AN320">
            <v>211076.826666667</v>
          </cell>
          <cell r="AO320">
            <v>70946.16</v>
          </cell>
          <cell r="AP320">
            <v>68504.65</v>
          </cell>
          <cell r="AQ320">
            <v>69650.55</v>
          </cell>
          <cell r="AR320">
            <v>70963.51</v>
          </cell>
          <cell r="AS320">
            <v>68439.74</v>
          </cell>
          <cell r="AT320">
            <v>69700.922</v>
          </cell>
          <cell r="AU320">
            <v>100652.11</v>
          </cell>
          <cell r="AV320">
            <v>182288.13</v>
          </cell>
          <cell r="AW320">
            <v>17007.29</v>
          </cell>
          <cell r="AX320">
            <v>19130.88</v>
          </cell>
          <cell r="AY320">
            <v>19361.43</v>
          </cell>
          <cell r="AZ320">
            <v>14484.65</v>
          </cell>
          <cell r="BA320">
            <v>5980.45</v>
          </cell>
        </row>
        <row r="320">
          <cell r="BC320">
            <v>91157.64</v>
          </cell>
          <cell r="BD320">
            <v>80802.77</v>
          </cell>
          <cell r="BE320">
            <v>152228.59</v>
          </cell>
        </row>
        <row r="321">
          <cell r="A321">
            <v>24234</v>
          </cell>
          <cell r="B321" t="str">
            <v>NARROWS_GT1_7</v>
          </cell>
          <cell r="C321" t="str">
            <v>N.Y.C.</v>
          </cell>
          <cell r="D321">
            <v>65115.77</v>
          </cell>
          <cell r="E321">
            <v>58642.09</v>
          </cell>
          <cell r="F321">
            <v>64475.41</v>
          </cell>
          <cell r="G321">
            <v>50038.12</v>
          </cell>
          <cell r="H321">
            <v>47823.71</v>
          </cell>
          <cell r="I321">
            <v>57219.02</v>
          </cell>
          <cell r="J321">
            <v>40132.69</v>
          </cell>
          <cell r="K321">
            <v>34825.99</v>
          </cell>
          <cell r="L321">
            <v>38035.86</v>
          </cell>
          <cell r="M321">
            <v>37664.8466666667</v>
          </cell>
          <cell r="N321">
            <v>4659.12</v>
          </cell>
          <cell r="O321">
            <v>11845.15</v>
          </cell>
          <cell r="P321">
            <v>11837.84</v>
          </cell>
          <cell r="Q321">
            <v>21764.36</v>
          </cell>
          <cell r="R321">
            <v>11245.53</v>
          </cell>
          <cell r="S321">
            <v>73622.4</v>
          </cell>
          <cell r="T321">
            <v>6440.35</v>
          </cell>
          <cell r="U321">
            <v>10942.83</v>
          </cell>
          <cell r="V321">
            <v>8538.03</v>
          </cell>
          <cell r="W321">
            <v>4637.89</v>
          </cell>
          <cell r="X321">
            <v>4422.42</v>
          </cell>
          <cell r="Y321">
            <v>41977.824</v>
          </cell>
          <cell r="Z321">
            <v>182985.4</v>
          </cell>
          <cell r="AA321">
            <v>166313.66</v>
          </cell>
          <cell r="AB321">
            <v>217373.04</v>
          </cell>
          <cell r="AC321">
            <v>302097.56</v>
          </cell>
          <cell r="AD321">
            <v>217192.415</v>
          </cell>
          <cell r="AE321">
            <v>137011.51</v>
          </cell>
          <cell r="AF321">
            <v>121702.01</v>
          </cell>
          <cell r="AG321">
            <v>128203.92</v>
          </cell>
          <cell r="AH321">
            <v>112766.13</v>
          </cell>
          <cell r="AI321">
            <v>123303.29</v>
          </cell>
          <cell r="AJ321">
            <v>124597.372</v>
          </cell>
          <cell r="AK321">
            <v>218896.98</v>
          </cell>
          <cell r="AL321">
            <v>200305.07</v>
          </cell>
          <cell r="AM321">
            <v>214028.43</v>
          </cell>
          <cell r="AN321">
            <v>211076.826666667</v>
          </cell>
          <cell r="AO321">
            <v>70946.16</v>
          </cell>
          <cell r="AP321">
            <v>68504.65</v>
          </cell>
          <cell r="AQ321">
            <v>69650.55</v>
          </cell>
          <cell r="AR321">
            <v>70963.51</v>
          </cell>
          <cell r="AS321">
            <v>68439.74</v>
          </cell>
          <cell r="AT321">
            <v>69700.922</v>
          </cell>
          <cell r="AU321">
            <v>100652.11</v>
          </cell>
          <cell r="AV321">
            <v>182288.13</v>
          </cell>
          <cell r="AW321">
            <v>17007.29</v>
          </cell>
          <cell r="AX321">
            <v>19130.88</v>
          </cell>
          <cell r="AY321">
            <v>19361.43</v>
          </cell>
          <cell r="AZ321">
            <v>14484.65</v>
          </cell>
          <cell r="BA321">
            <v>5980.45</v>
          </cell>
        </row>
        <row r="321">
          <cell r="BC321">
            <v>91157.64</v>
          </cell>
          <cell r="BD321">
            <v>80802.77</v>
          </cell>
          <cell r="BE321">
            <v>152228.59</v>
          </cell>
        </row>
        <row r="322">
          <cell r="A322">
            <v>24235</v>
          </cell>
          <cell r="B322" t="str">
            <v>NARROWS_GT1_8</v>
          </cell>
          <cell r="C322" t="str">
            <v>N.Y.C.</v>
          </cell>
          <cell r="D322">
            <v>65115.77</v>
          </cell>
          <cell r="E322">
            <v>58642.09</v>
          </cell>
          <cell r="F322">
            <v>64475.41</v>
          </cell>
          <cell r="G322">
            <v>50038.12</v>
          </cell>
          <cell r="H322">
            <v>47823.71</v>
          </cell>
          <cell r="I322">
            <v>57219.02</v>
          </cell>
          <cell r="J322">
            <v>40132.69</v>
          </cell>
          <cell r="K322">
            <v>34825.99</v>
          </cell>
          <cell r="L322">
            <v>38035.86</v>
          </cell>
          <cell r="M322">
            <v>37664.8466666667</v>
          </cell>
          <cell r="N322">
            <v>4659.12</v>
          </cell>
          <cell r="O322">
            <v>11845.15</v>
          </cell>
          <cell r="P322">
            <v>11837.84</v>
          </cell>
          <cell r="Q322">
            <v>21764.36</v>
          </cell>
          <cell r="R322">
            <v>11245.53</v>
          </cell>
          <cell r="S322">
            <v>73622.4</v>
          </cell>
          <cell r="T322">
            <v>6440.35</v>
          </cell>
          <cell r="U322">
            <v>10942.83</v>
          </cell>
          <cell r="V322">
            <v>8538.03</v>
          </cell>
          <cell r="W322">
            <v>4637.89</v>
          </cell>
          <cell r="X322">
            <v>4422.42</v>
          </cell>
          <cell r="Y322">
            <v>41977.824</v>
          </cell>
          <cell r="Z322">
            <v>182985.4</v>
          </cell>
          <cell r="AA322">
            <v>166313.66</v>
          </cell>
          <cell r="AB322">
            <v>217373.04</v>
          </cell>
          <cell r="AC322">
            <v>302097.56</v>
          </cell>
          <cell r="AD322">
            <v>217192.415</v>
          </cell>
          <cell r="AE322">
            <v>137011.51</v>
          </cell>
          <cell r="AF322">
            <v>121702.01</v>
          </cell>
          <cell r="AG322">
            <v>128203.92</v>
          </cell>
          <cell r="AH322">
            <v>112766.13</v>
          </cell>
          <cell r="AI322">
            <v>123303.29</v>
          </cell>
          <cell r="AJ322">
            <v>124597.372</v>
          </cell>
          <cell r="AK322">
            <v>218896.98</v>
          </cell>
          <cell r="AL322">
            <v>200305.07</v>
          </cell>
          <cell r="AM322">
            <v>214028.43</v>
          </cell>
          <cell r="AN322">
            <v>211076.826666667</v>
          </cell>
          <cell r="AO322">
            <v>70946.16</v>
          </cell>
          <cell r="AP322">
            <v>68504.65</v>
          </cell>
          <cell r="AQ322">
            <v>69650.55</v>
          </cell>
          <cell r="AR322">
            <v>70963.51</v>
          </cell>
          <cell r="AS322">
            <v>68439.74</v>
          </cell>
          <cell r="AT322">
            <v>69700.922</v>
          </cell>
          <cell r="AU322">
            <v>100652.11</v>
          </cell>
          <cell r="AV322">
            <v>182288.13</v>
          </cell>
          <cell r="AW322">
            <v>17007.29</v>
          </cell>
          <cell r="AX322">
            <v>19130.88</v>
          </cell>
          <cell r="AY322">
            <v>19361.43</v>
          </cell>
          <cell r="AZ322">
            <v>14484.65</v>
          </cell>
          <cell r="BA322">
            <v>5980.45</v>
          </cell>
        </row>
        <row r="322">
          <cell r="BC322">
            <v>91157.64</v>
          </cell>
          <cell r="BD322">
            <v>80802.77</v>
          </cell>
          <cell r="BE322">
            <v>152228.59</v>
          </cell>
        </row>
        <row r="323">
          <cell r="A323">
            <v>24236</v>
          </cell>
          <cell r="B323" t="str">
            <v>NARROWS_GT2_1</v>
          </cell>
          <cell r="C323" t="str">
            <v>N.Y.C.</v>
          </cell>
          <cell r="D323">
            <v>64875.53</v>
          </cell>
          <cell r="E323">
            <v>58957.23</v>
          </cell>
          <cell r="F323">
            <v>64885.31</v>
          </cell>
          <cell r="G323">
            <v>50205.74</v>
          </cell>
          <cell r="H323">
            <v>47819.33</v>
          </cell>
          <cell r="I323">
            <v>57348.628</v>
          </cell>
          <cell r="J323">
            <v>40132.69</v>
          </cell>
          <cell r="K323">
            <v>34825.99</v>
          </cell>
          <cell r="L323">
            <v>38035.86</v>
          </cell>
          <cell r="M323">
            <v>37664.8466666667</v>
          </cell>
          <cell r="N323">
            <v>4655.5</v>
          </cell>
          <cell r="O323">
            <v>11837.4</v>
          </cell>
          <cell r="P323">
            <v>11837.84</v>
          </cell>
          <cell r="Q323">
            <v>21746.2</v>
          </cell>
          <cell r="R323">
            <v>11235.38</v>
          </cell>
          <cell r="S323">
            <v>73574.784</v>
          </cell>
          <cell r="T323">
            <v>6440.35</v>
          </cell>
          <cell r="U323">
            <v>10942.83</v>
          </cell>
          <cell r="V323">
            <v>8538.03</v>
          </cell>
          <cell r="W323">
            <v>4637.89</v>
          </cell>
          <cell r="X323">
            <v>4422.42</v>
          </cell>
          <cell r="Y323">
            <v>41977.824</v>
          </cell>
          <cell r="Z323">
            <v>182985.4</v>
          </cell>
          <cell r="AA323">
            <v>166313.66</v>
          </cell>
          <cell r="AB323">
            <v>217373.04</v>
          </cell>
          <cell r="AC323">
            <v>302097.56</v>
          </cell>
          <cell r="AD323">
            <v>217192.415</v>
          </cell>
          <cell r="AE323">
            <v>137011.51</v>
          </cell>
          <cell r="AF323">
            <v>121475.71</v>
          </cell>
          <cell r="AG323">
            <v>127603.44</v>
          </cell>
          <cell r="AH323">
            <v>112723.04</v>
          </cell>
          <cell r="AI323">
            <v>123169.8</v>
          </cell>
          <cell r="AJ323">
            <v>124396.7</v>
          </cell>
          <cell r="AK323">
            <v>218896.98</v>
          </cell>
          <cell r="AL323">
            <v>200305.07</v>
          </cell>
          <cell r="AM323">
            <v>214028.43</v>
          </cell>
          <cell r="AN323">
            <v>211076.826666667</v>
          </cell>
          <cell r="AO323">
            <v>70946.16</v>
          </cell>
          <cell r="AP323">
            <v>68504.65</v>
          </cell>
          <cell r="AQ323">
            <v>69650.55</v>
          </cell>
          <cell r="AR323">
            <v>70963.51</v>
          </cell>
          <cell r="AS323">
            <v>68439.74</v>
          </cell>
          <cell r="AT323">
            <v>69700.922</v>
          </cell>
          <cell r="AU323">
            <v>100652.11</v>
          </cell>
          <cell r="AV323">
            <v>182288.13</v>
          </cell>
          <cell r="AW323">
            <v>17007.29</v>
          </cell>
          <cell r="AX323">
            <v>19130.88</v>
          </cell>
          <cell r="AY323">
            <v>19361.43</v>
          </cell>
          <cell r="AZ323">
            <v>14484.65</v>
          </cell>
          <cell r="BA323">
            <v>5980.45</v>
          </cell>
        </row>
        <row r="323">
          <cell r="BC323">
            <v>91157.64</v>
          </cell>
          <cell r="BD323">
            <v>80802.77</v>
          </cell>
          <cell r="BE323">
            <v>152228.59</v>
          </cell>
        </row>
        <row r="324">
          <cell r="A324">
            <v>24237</v>
          </cell>
          <cell r="B324" t="str">
            <v>NARROWS_GT2_2</v>
          </cell>
          <cell r="C324" t="str">
            <v>N.Y.C.</v>
          </cell>
          <cell r="D324">
            <v>64875.53</v>
          </cell>
          <cell r="E324">
            <v>58957.23</v>
          </cell>
          <cell r="F324">
            <v>64885.31</v>
          </cell>
          <cell r="G324">
            <v>50205.74</v>
          </cell>
          <cell r="H324">
            <v>47819.33</v>
          </cell>
          <cell r="I324">
            <v>57348.628</v>
          </cell>
          <cell r="J324">
            <v>40132.69</v>
          </cell>
          <cell r="K324">
            <v>34825.99</v>
          </cell>
          <cell r="L324">
            <v>38035.86</v>
          </cell>
          <cell r="M324">
            <v>37664.8466666667</v>
          </cell>
          <cell r="N324">
            <v>4655.5</v>
          </cell>
          <cell r="O324">
            <v>11837.4</v>
          </cell>
          <cell r="P324">
            <v>11837.84</v>
          </cell>
          <cell r="Q324">
            <v>21746.2</v>
          </cell>
          <cell r="R324">
            <v>11235.38</v>
          </cell>
          <cell r="S324">
            <v>73574.784</v>
          </cell>
          <cell r="T324">
            <v>6440.35</v>
          </cell>
          <cell r="U324">
            <v>10942.83</v>
          </cell>
          <cell r="V324">
            <v>8538.03</v>
          </cell>
          <cell r="W324">
            <v>4637.89</v>
          </cell>
          <cell r="X324">
            <v>4422.42</v>
          </cell>
          <cell r="Y324">
            <v>41977.824</v>
          </cell>
          <cell r="Z324">
            <v>182985.4</v>
          </cell>
          <cell r="AA324">
            <v>166313.66</v>
          </cell>
          <cell r="AB324">
            <v>217373.04</v>
          </cell>
          <cell r="AC324">
            <v>302097.56</v>
          </cell>
          <cell r="AD324">
            <v>217192.415</v>
          </cell>
          <cell r="AE324">
            <v>137011.51</v>
          </cell>
          <cell r="AF324">
            <v>121475.71</v>
          </cell>
          <cell r="AG324">
            <v>127603.44</v>
          </cell>
          <cell r="AH324">
            <v>112723.04</v>
          </cell>
          <cell r="AI324">
            <v>123169.8</v>
          </cell>
          <cell r="AJ324">
            <v>124396.7</v>
          </cell>
          <cell r="AK324">
            <v>218896.98</v>
          </cell>
          <cell r="AL324">
            <v>200305.07</v>
          </cell>
          <cell r="AM324">
            <v>214028.43</v>
          </cell>
          <cell r="AN324">
            <v>211076.826666667</v>
          </cell>
          <cell r="AO324">
            <v>70946.16</v>
          </cell>
          <cell r="AP324">
            <v>68504.65</v>
          </cell>
          <cell r="AQ324">
            <v>69650.55</v>
          </cell>
          <cell r="AR324">
            <v>70963.51</v>
          </cell>
          <cell r="AS324">
            <v>68439.74</v>
          </cell>
          <cell r="AT324">
            <v>69700.922</v>
          </cell>
          <cell r="AU324">
            <v>100652.11</v>
          </cell>
          <cell r="AV324">
            <v>182288.13</v>
          </cell>
          <cell r="AW324">
            <v>17007.29</v>
          </cell>
          <cell r="AX324">
            <v>19130.88</v>
          </cell>
          <cell r="AY324">
            <v>19361.43</v>
          </cell>
          <cell r="AZ324">
            <v>14484.65</v>
          </cell>
          <cell r="BA324">
            <v>5980.45</v>
          </cell>
        </row>
        <row r="324">
          <cell r="BC324">
            <v>91157.64</v>
          </cell>
          <cell r="BD324">
            <v>80802.77</v>
          </cell>
          <cell r="BE324">
            <v>152228.59</v>
          </cell>
        </row>
        <row r="325">
          <cell r="A325">
            <v>24238</v>
          </cell>
          <cell r="B325" t="str">
            <v>NARROWS_GT2_3</v>
          </cell>
          <cell r="C325" t="str">
            <v>N.Y.C.</v>
          </cell>
          <cell r="D325">
            <v>64875.53</v>
          </cell>
          <cell r="E325">
            <v>58957.23</v>
          </cell>
          <cell r="F325">
            <v>64885.31</v>
          </cell>
          <cell r="G325">
            <v>50205.74</v>
          </cell>
          <cell r="H325">
            <v>47819.33</v>
          </cell>
          <cell r="I325">
            <v>57348.628</v>
          </cell>
          <cell r="J325">
            <v>40132.69</v>
          </cell>
          <cell r="K325">
            <v>34825.99</v>
          </cell>
          <cell r="L325">
            <v>38035.86</v>
          </cell>
          <cell r="M325">
            <v>37664.8466666667</v>
          </cell>
          <cell r="N325">
            <v>4655.5</v>
          </cell>
          <cell r="O325">
            <v>11837.4</v>
          </cell>
          <cell r="P325">
            <v>11837.84</v>
          </cell>
          <cell r="Q325">
            <v>21746.2</v>
          </cell>
          <cell r="R325">
            <v>11235.38</v>
          </cell>
          <cell r="S325">
            <v>73574.784</v>
          </cell>
          <cell r="T325">
            <v>6440.35</v>
          </cell>
          <cell r="U325">
            <v>10942.83</v>
          </cell>
          <cell r="V325">
            <v>8538.03</v>
          </cell>
          <cell r="W325">
            <v>4637.89</v>
          </cell>
          <cell r="X325">
            <v>4422.42</v>
          </cell>
          <cell r="Y325">
            <v>41977.824</v>
          </cell>
          <cell r="Z325">
            <v>182985.4</v>
          </cell>
          <cell r="AA325">
            <v>166313.66</v>
          </cell>
          <cell r="AB325">
            <v>217373.04</v>
          </cell>
          <cell r="AC325">
            <v>302097.56</v>
          </cell>
          <cell r="AD325">
            <v>217192.415</v>
          </cell>
          <cell r="AE325">
            <v>137011.51</v>
          </cell>
          <cell r="AF325">
            <v>121475.71</v>
          </cell>
          <cell r="AG325">
            <v>127603.44</v>
          </cell>
          <cell r="AH325">
            <v>112723.04</v>
          </cell>
          <cell r="AI325">
            <v>123169.8</v>
          </cell>
          <cell r="AJ325">
            <v>124396.7</v>
          </cell>
          <cell r="AK325">
            <v>218896.98</v>
          </cell>
          <cell r="AL325">
            <v>200305.07</v>
          </cell>
          <cell r="AM325">
            <v>214028.43</v>
          </cell>
          <cell r="AN325">
            <v>211076.826666667</v>
          </cell>
          <cell r="AO325">
            <v>70946.16</v>
          </cell>
          <cell r="AP325">
            <v>68504.65</v>
          </cell>
          <cell r="AQ325">
            <v>69650.55</v>
          </cell>
          <cell r="AR325">
            <v>70963.51</v>
          </cell>
          <cell r="AS325">
            <v>68439.74</v>
          </cell>
          <cell r="AT325">
            <v>69700.922</v>
          </cell>
          <cell r="AU325">
            <v>100652.11</v>
          </cell>
          <cell r="AV325">
            <v>182288.13</v>
          </cell>
          <cell r="AW325">
            <v>17007.29</v>
          </cell>
          <cell r="AX325">
            <v>19130.88</v>
          </cell>
          <cell r="AY325">
            <v>19361.43</v>
          </cell>
          <cell r="AZ325">
            <v>14484.65</v>
          </cell>
          <cell r="BA325">
            <v>5980.45</v>
          </cell>
        </row>
        <row r="325">
          <cell r="BC325">
            <v>91157.64</v>
          </cell>
          <cell r="BD325">
            <v>80802.77</v>
          </cell>
          <cell r="BE325">
            <v>152228.59</v>
          </cell>
        </row>
        <row r="326">
          <cell r="A326">
            <v>24239</v>
          </cell>
          <cell r="B326" t="str">
            <v>NARROWS_GT2_4</v>
          </cell>
          <cell r="C326" t="str">
            <v>N.Y.C.</v>
          </cell>
          <cell r="D326">
            <v>64875.53</v>
          </cell>
          <cell r="E326">
            <v>58957.23</v>
          </cell>
          <cell r="F326">
            <v>64885.31</v>
          </cell>
          <cell r="G326">
            <v>50205.74</v>
          </cell>
          <cell r="H326">
            <v>47819.33</v>
          </cell>
          <cell r="I326">
            <v>57348.628</v>
          </cell>
          <cell r="J326">
            <v>40132.69</v>
          </cell>
          <cell r="K326">
            <v>34825.99</v>
          </cell>
          <cell r="L326">
            <v>38035.86</v>
          </cell>
          <cell r="M326">
            <v>37664.8466666667</v>
          </cell>
          <cell r="N326">
            <v>4655.5</v>
          </cell>
          <cell r="O326">
            <v>11837.4</v>
          </cell>
          <cell r="P326">
            <v>11837.84</v>
          </cell>
          <cell r="Q326">
            <v>21746.2</v>
          </cell>
          <cell r="R326">
            <v>11235.38</v>
          </cell>
          <cell r="S326">
            <v>73574.784</v>
          </cell>
          <cell r="T326">
            <v>6440.35</v>
          </cell>
          <cell r="U326">
            <v>10942.83</v>
          </cell>
          <cell r="V326">
            <v>8538.03</v>
          </cell>
          <cell r="W326">
            <v>4637.89</v>
          </cell>
          <cell r="X326">
            <v>4422.42</v>
          </cell>
          <cell r="Y326">
            <v>41977.824</v>
          </cell>
          <cell r="Z326">
            <v>182985.4</v>
          </cell>
          <cell r="AA326">
            <v>166313.66</v>
          </cell>
          <cell r="AB326">
            <v>217373.04</v>
          </cell>
          <cell r="AC326">
            <v>302097.56</v>
          </cell>
          <cell r="AD326">
            <v>217192.415</v>
          </cell>
          <cell r="AE326">
            <v>137011.51</v>
          </cell>
          <cell r="AF326">
            <v>121475.71</v>
          </cell>
          <cell r="AG326">
            <v>127603.44</v>
          </cell>
          <cell r="AH326">
            <v>112723.04</v>
          </cell>
          <cell r="AI326">
            <v>123169.8</v>
          </cell>
          <cell r="AJ326">
            <v>124396.7</v>
          </cell>
          <cell r="AK326">
            <v>218896.98</v>
          </cell>
          <cell r="AL326">
            <v>200305.07</v>
          </cell>
          <cell r="AM326">
            <v>214028.43</v>
          </cell>
          <cell r="AN326">
            <v>211076.826666667</v>
          </cell>
          <cell r="AO326">
            <v>70946.16</v>
          </cell>
          <cell r="AP326">
            <v>68504.65</v>
          </cell>
          <cell r="AQ326">
            <v>69650.55</v>
          </cell>
          <cell r="AR326">
            <v>70963.51</v>
          </cell>
          <cell r="AS326">
            <v>68439.74</v>
          </cell>
          <cell r="AT326">
            <v>69700.922</v>
          </cell>
          <cell r="AU326">
            <v>100652.11</v>
          </cell>
          <cell r="AV326">
            <v>182288.13</v>
          </cell>
          <cell r="AW326">
            <v>17007.29</v>
          </cell>
          <cell r="AX326">
            <v>19130.88</v>
          </cell>
          <cell r="AY326">
            <v>19361.43</v>
          </cell>
          <cell r="AZ326">
            <v>14484.65</v>
          </cell>
          <cell r="BA326">
            <v>5980.45</v>
          </cell>
        </row>
        <row r="326">
          <cell r="BC326">
            <v>91157.64</v>
          </cell>
          <cell r="BD326">
            <v>80802.77</v>
          </cell>
          <cell r="BE326">
            <v>152228.59</v>
          </cell>
        </row>
        <row r="327">
          <cell r="A327">
            <v>24240</v>
          </cell>
          <cell r="B327" t="str">
            <v>NARROWS_GT2_5</v>
          </cell>
          <cell r="C327" t="str">
            <v>N.Y.C.</v>
          </cell>
          <cell r="D327">
            <v>64875.53</v>
          </cell>
          <cell r="E327">
            <v>58957.23</v>
          </cell>
          <cell r="F327">
            <v>64885.31</v>
          </cell>
          <cell r="G327">
            <v>50205.74</v>
          </cell>
          <cell r="H327">
            <v>47819.33</v>
          </cell>
          <cell r="I327">
            <v>57348.628</v>
          </cell>
          <cell r="J327">
            <v>40132.69</v>
          </cell>
          <cell r="K327">
            <v>34825.99</v>
          </cell>
          <cell r="L327">
            <v>38035.86</v>
          </cell>
          <cell r="M327">
            <v>37664.8466666667</v>
          </cell>
          <cell r="N327">
            <v>4655.5</v>
          </cell>
          <cell r="O327">
            <v>11837.4</v>
          </cell>
          <cell r="P327">
            <v>11837.84</v>
          </cell>
          <cell r="Q327">
            <v>21746.2</v>
          </cell>
          <cell r="R327">
            <v>11235.38</v>
          </cell>
          <cell r="S327">
            <v>73574.784</v>
          </cell>
          <cell r="T327">
            <v>6440.35</v>
          </cell>
          <cell r="U327">
            <v>10942.83</v>
          </cell>
          <cell r="V327">
            <v>8538.03</v>
          </cell>
          <cell r="W327">
            <v>4637.89</v>
          </cell>
          <cell r="X327">
            <v>4422.42</v>
          </cell>
          <cell r="Y327">
            <v>41977.824</v>
          </cell>
          <cell r="Z327">
            <v>182985.4</v>
          </cell>
          <cell r="AA327">
            <v>166313.66</v>
          </cell>
          <cell r="AB327">
            <v>217373.04</v>
          </cell>
          <cell r="AC327">
            <v>302097.56</v>
          </cell>
          <cell r="AD327">
            <v>217192.415</v>
          </cell>
          <cell r="AE327">
            <v>137011.51</v>
          </cell>
          <cell r="AF327">
            <v>121475.71</v>
          </cell>
          <cell r="AG327">
            <v>127603.44</v>
          </cell>
          <cell r="AH327">
            <v>112723.04</v>
          </cell>
          <cell r="AI327">
            <v>123169.8</v>
          </cell>
          <cell r="AJ327">
            <v>124396.7</v>
          </cell>
          <cell r="AK327">
            <v>218896.98</v>
          </cell>
          <cell r="AL327">
            <v>200305.07</v>
          </cell>
          <cell r="AM327">
            <v>214028.43</v>
          </cell>
          <cell r="AN327">
            <v>211076.826666667</v>
          </cell>
          <cell r="AO327">
            <v>70946.16</v>
          </cell>
          <cell r="AP327">
            <v>68504.65</v>
          </cell>
          <cell r="AQ327">
            <v>69650.55</v>
          </cell>
          <cell r="AR327">
            <v>70963.51</v>
          </cell>
          <cell r="AS327">
            <v>68439.74</v>
          </cell>
          <cell r="AT327">
            <v>69700.922</v>
          </cell>
          <cell r="AU327">
            <v>100652.11</v>
          </cell>
          <cell r="AV327">
            <v>182288.13</v>
          </cell>
          <cell r="AW327">
            <v>17007.29</v>
          </cell>
          <cell r="AX327">
            <v>19130.88</v>
          </cell>
          <cell r="AY327">
            <v>19361.43</v>
          </cell>
          <cell r="AZ327">
            <v>14484.65</v>
          </cell>
          <cell r="BA327">
            <v>5980.45</v>
          </cell>
        </row>
        <row r="327">
          <cell r="BC327">
            <v>91157.64</v>
          </cell>
          <cell r="BD327">
            <v>80802.77</v>
          </cell>
          <cell r="BE327">
            <v>152228.59</v>
          </cell>
        </row>
        <row r="328">
          <cell r="A328">
            <v>24241</v>
          </cell>
          <cell r="B328" t="str">
            <v>NARROWS_GT2_6</v>
          </cell>
          <cell r="C328" t="str">
            <v>N.Y.C.</v>
          </cell>
          <cell r="D328">
            <v>64875.53</v>
          </cell>
          <cell r="E328">
            <v>58957.23</v>
          </cell>
          <cell r="F328">
            <v>64885.31</v>
          </cell>
          <cell r="G328">
            <v>50205.74</v>
          </cell>
          <cell r="H328">
            <v>47819.33</v>
          </cell>
          <cell r="I328">
            <v>57348.628</v>
          </cell>
          <cell r="J328">
            <v>40132.69</v>
          </cell>
          <cell r="K328">
            <v>34825.99</v>
          </cell>
          <cell r="L328">
            <v>38035.86</v>
          </cell>
          <cell r="M328">
            <v>37664.8466666667</v>
          </cell>
          <cell r="N328">
            <v>4655.5</v>
          </cell>
          <cell r="O328">
            <v>11837.4</v>
          </cell>
          <cell r="P328">
            <v>11837.84</v>
          </cell>
          <cell r="Q328">
            <v>21746.2</v>
          </cell>
          <cell r="R328">
            <v>11235.38</v>
          </cell>
          <cell r="S328">
            <v>73574.784</v>
          </cell>
          <cell r="T328">
            <v>6440.35</v>
          </cell>
          <cell r="U328">
            <v>10942.83</v>
          </cell>
          <cell r="V328">
            <v>8538.03</v>
          </cell>
          <cell r="W328">
            <v>4637.89</v>
          </cell>
          <cell r="X328">
            <v>4422.42</v>
          </cell>
          <cell r="Y328">
            <v>41977.824</v>
          </cell>
          <cell r="Z328">
            <v>182985.4</v>
          </cell>
          <cell r="AA328">
            <v>166313.66</v>
          </cell>
          <cell r="AB328">
            <v>217373.04</v>
          </cell>
          <cell r="AC328">
            <v>302097.56</v>
          </cell>
          <cell r="AD328">
            <v>217192.415</v>
          </cell>
          <cell r="AE328">
            <v>137011.51</v>
          </cell>
          <cell r="AF328">
            <v>121475.71</v>
          </cell>
          <cell r="AG328">
            <v>127603.44</v>
          </cell>
          <cell r="AH328">
            <v>112723.04</v>
          </cell>
          <cell r="AI328">
            <v>123169.8</v>
          </cell>
          <cell r="AJ328">
            <v>124396.7</v>
          </cell>
          <cell r="AK328">
            <v>218896.98</v>
          </cell>
          <cell r="AL328">
            <v>200305.07</v>
          </cell>
          <cell r="AM328">
            <v>214028.43</v>
          </cell>
          <cell r="AN328">
            <v>211076.826666667</v>
          </cell>
          <cell r="AO328">
            <v>70946.16</v>
          </cell>
          <cell r="AP328">
            <v>68504.65</v>
          </cell>
          <cell r="AQ328">
            <v>69650.55</v>
          </cell>
          <cell r="AR328">
            <v>70963.51</v>
          </cell>
          <cell r="AS328">
            <v>68439.74</v>
          </cell>
          <cell r="AT328">
            <v>69700.922</v>
          </cell>
          <cell r="AU328">
            <v>100652.11</v>
          </cell>
          <cell r="AV328">
            <v>182288.13</v>
          </cell>
          <cell r="AW328">
            <v>17007.29</v>
          </cell>
          <cell r="AX328">
            <v>19130.88</v>
          </cell>
          <cell r="AY328">
            <v>19361.43</v>
          </cell>
          <cell r="AZ328">
            <v>14484.65</v>
          </cell>
          <cell r="BA328">
            <v>5980.45</v>
          </cell>
        </row>
        <row r="328">
          <cell r="BC328">
            <v>91157.64</v>
          </cell>
          <cell r="BD328">
            <v>80802.77</v>
          </cell>
          <cell r="BE328">
            <v>152228.59</v>
          </cell>
        </row>
        <row r="329">
          <cell r="A329">
            <v>24242</v>
          </cell>
          <cell r="B329" t="str">
            <v>NARROWS_GT2_7</v>
          </cell>
          <cell r="C329" t="str">
            <v>N.Y.C.</v>
          </cell>
          <cell r="D329">
            <v>64875.53</v>
          </cell>
          <cell r="E329">
            <v>58957.23</v>
          </cell>
          <cell r="F329">
            <v>64885.31</v>
          </cell>
          <cell r="G329">
            <v>50205.74</v>
          </cell>
          <cell r="H329">
            <v>47819.33</v>
          </cell>
          <cell r="I329">
            <v>57348.628</v>
          </cell>
          <cell r="J329">
            <v>40132.69</v>
          </cell>
          <cell r="K329">
            <v>34825.99</v>
          </cell>
          <cell r="L329">
            <v>38035.86</v>
          </cell>
          <cell r="M329">
            <v>37664.8466666667</v>
          </cell>
          <cell r="N329">
            <v>4655.5</v>
          </cell>
          <cell r="O329">
            <v>11837.4</v>
          </cell>
          <cell r="P329">
            <v>11837.84</v>
          </cell>
          <cell r="Q329">
            <v>21746.2</v>
          </cell>
          <cell r="R329">
            <v>11235.38</v>
          </cell>
          <cell r="S329">
            <v>73574.784</v>
          </cell>
          <cell r="T329">
            <v>6440.35</v>
          </cell>
          <cell r="U329">
            <v>10942.83</v>
          </cell>
          <cell r="V329">
            <v>8538.03</v>
          </cell>
          <cell r="W329">
            <v>4637.89</v>
          </cell>
          <cell r="X329">
            <v>4422.42</v>
          </cell>
          <cell r="Y329">
            <v>41977.824</v>
          </cell>
          <cell r="Z329">
            <v>182985.4</v>
          </cell>
          <cell r="AA329">
            <v>166313.66</v>
          </cell>
          <cell r="AB329">
            <v>217373.04</v>
          </cell>
          <cell r="AC329">
            <v>302097.56</v>
          </cell>
          <cell r="AD329">
            <v>217192.415</v>
          </cell>
          <cell r="AE329">
            <v>137011.51</v>
          </cell>
          <cell r="AF329">
            <v>121475.71</v>
          </cell>
          <cell r="AG329">
            <v>127603.44</v>
          </cell>
          <cell r="AH329">
            <v>112723.04</v>
          </cell>
          <cell r="AI329">
            <v>123169.8</v>
          </cell>
          <cell r="AJ329">
            <v>124396.7</v>
          </cell>
          <cell r="AK329">
            <v>218896.98</v>
          </cell>
          <cell r="AL329">
            <v>200305.07</v>
          </cell>
          <cell r="AM329">
            <v>214028.43</v>
          </cell>
          <cell r="AN329">
            <v>211076.826666667</v>
          </cell>
          <cell r="AO329">
            <v>70946.16</v>
          </cell>
          <cell r="AP329">
            <v>68504.65</v>
          </cell>
          <cell r="AQ329">
            <v>69650.55</v>
          </cell>
          <cell r="AR329">
            <v>70963.51</v>
          </cell>
          <cell r="AS329">
            <v>68439.74</v>
          </cell>
          <cell r="AT329">
            <v>69700.922</v>
          </cell>
          <cell r="AU329">
            <v>100652.11</v>
          </cell>
          <cell r="AV329">
            <v>182288.13</v>
          </cell>
          <cell r="AW329">
            <v>17007.29</v>
          </cell>
          <cell r="AX329">
            <v>19130.88</v>
          </cell>
          <cell r="AY329">
            <v>19361.43</v>
          </cell>
          <cell r="AZ329">
            <v>14484.65</v>
          </cell>
          <cell r="BA329">
            <v>5980.45</v>
          </cell>
        </row>
        <row r="329">
          <cell r="BC329">
            <v>91157.64</v>
          </cell>
          <cell r="BD329">
            <v>80802.77</v>
          </cell>
          <cell r="BE329">
            <v>152228.59</v>
          </cell>
        </row>
        <row r="330">
          <cell r="A330">
            <v>24243</v>
          </cell>
          <cell r="B330" t="str">
            <v>NARROWS_GT2_8</v>
          </cell>
          <cell r="C330" t="str">
            <v>N.Y.C.</v>
          </cell>
          <cell r="D330">
            <v>64875.53</v>
          </cell>
          <cell r="E330">
            <v>58957.23</v>
          </cell>
          <cell r="F330">
            <v>64885.31</v>
          </cell>
          <cell r="G330">
            <v>50205.74</v>
          </cell>
          <cell r="H330">
            <v>47819.33</v>
          </cell>
          <cell r="I330">
            <v>57348.628</v>
          </cell>
          <cell r="J330">
            <v>40132.69</v>
          </cell>
          <cell r="K330">
            <v>34825.99</v>
          </cell>
          <cell r="L330">
            <v>38035.86</v>
          </cell>
          <cell r="M330">
            <v>37664.8466666667</v>
          </cell>
          <cell r="N330">
            <v>4655.5</v>
          </cell>
          <cell r="O330">
            <v>11837.4</v>
          </cell>
          <cell r="P330">
            <v>11837.84</v>
          </cell>
          <cell r="Q330">
            <v>21746.2</v>
          </cell>
          <cell r="R330">
            <v>11235.38</v>
          </cell>
          <cell r="S330">
            <v>73574.784</v>
          </cell>
          <cell r="T330">
            <v>6440.35</v>
          </cell>
          <cell r="U330">
            <v>10942.83</v>
          </cell>
          <cell r="V330">
            <v>8538.03</v>
          </cell>
          <cell r="W330">
            <v>4637.89</v>
          </cell>
          <cell r="X330">
            <v>4422.42</v>
          </cell>
          <cell r="Y330">
            <v>41977.824</v>
          </cell>
          <cell r="Z330">
            <v>182985.4</v>
          </cell>
          <cell r="AA330">
            <v>166313.66</v>
          </cell>
          <cell r="AB330">
            <v>217373.04</v>
          </cell>
          <cell r="AC330">
            <v>302097.56</v>
          </cell>
          <cell r="AD330">
            <v>217192.415</v>
          </cell>
          <cell r="AE330">
            <v>137011.51</v>
          </cell>
          <cell r="AF330">
            <v>121475.71</v>
          </cell>
          <cell r="AG330">
            <v>127603.44</v>
          </cell>
          <cell r="AH330">
            <v>112723.04</v>
          </cell>
          <cell r="AI330">
            <v>123169.8</v>
          </cell>
          <cell r="AJ330">
            <v>124396.7</v>
          </cell>
          <cell r="AK330">
            <v>218896.98</v>
          </cell>
          <cell r="AL330">
            <v>200305.07</v>
          </cell>
          <cell r="AM330">
            <v>214028.43</v>
          </cell>
          <cell r="AN330">
            <v>211076.826666667</v>
          </cell>
          <cell r="AO330">
            <v>70946.16</v>
          </cell>
          <cell r="AP330">
            <v>68504.65</v>
          </cell>
          <cell r="AQ330">
            <v>69650.55</v>
          </cell>
          <cell r="AR330">
            <v>70963.51</v>
          </cell>
          <cell r="AS330">
            <v>68439.74</v>
          </cell>
          <cell r="AT330">
            <v>69700.922</v>
          </cell>
          <cell r="AU330">
            <v>100652.11</v>
          </cell>
          <cell r="AV330">
            <v>182288.13</v>
          </cell>
          <cell r="AW330">
            <v>17007.29</v>
          </cell>
          <cell r="AX330">
            <v>19130.88</v>
          </cell>
          <cell r="AY330">
            <v>19361.43</v>
          </cell>
          <cell r="AZ330">
            <v>14484.65</v>
          </cell>
          <cell r="BA330">
            <v>5980.45</v>
          </cell>
        </row>
        <row r="330">
          <cell r="BC330">
            <v>91157.64</v>
          </cell>
          <cell r="BD330">
            <v>80802.77</v>
          </cell>
          <cell r="BE330">
            <v>152228.59</v>
          </cell>
        </row>
        <row r="331">
          <cell r="A331">
            <v>24245</v>
          </cell>
          <cell r="B331" t="str">
            <v>RAVENSWOOD_GT2_2</v>
          </cell>
          <cell r="C331" t="str">
            <v>N.Y.C.</v>
          </cell>
          <cell r="D331">
            <v>53222.09</v>
          </cell>
          <cell r="E331">
            <v>41178</v>
          </cell>
          <cell r="F331">
            <v>50509.31</v>
          </cell>
          <cell r="G331">
            <v>32791</v>
          </cell>
          <cell r="H331">
            <v>32316.69</v>
          </cell>
          <cell r="I331">
            <v>42003.418</v>
          </cell>
          <cell r="J331">
            <v>37083.16</v>
          </cell>
          <cell r="K331">
            <v>27604.24</v>
          </cell>
          <cell r="L331">
            <v>29411.99</v>
          </cell>
          <cell r="M331">
            <v>31366.4633333333</v>
          </cell>
          <cell r="N331">
            <v>4616.41</v>
          </cell>
          <cell r="O331">
            <v>8360.81</v>
          </cell>
          <cell r="P331">
            <v>8920.06</v>
          </cell>
          <cell r="Q331">
            <v>21126.3</v>
          </cell>
          <cell r="R331">
            <v>10089.47</v>
          </cell>
          <cell r="S331">
            <v>63735.66</v>
          </cell>
          <cell r="T331">
            <v>4601.62</v>
          </cell>
          <cell r="U331">
            <v>8346.52</v>
          </cell>
          <cell r="V331">
            <v>5645.71</v>
          </cell>
          <cell r="W331">
            <v>2680.47</v>
          </cell>
          <cell r="X331">
            <v>2675.98</v>
          </cell>
          <cell r="Y331">
            <v>28740.36</v>
          </cell>
          <cell r="Z331">
            <v>154029.02</v>
          </cell>
          <cell r="AA331">
            <v>135613.67</v>
          </cell>
          <cell r="AB331">
            <v>180935.53</v>
          </cell>
          <cell r="AC331">
            <v>225950.3</v>
          </cell>
          <cell r="AD331">
            <v>174132.13</v>
          </cell>
          <cell r="AE331">
            <v>115454.25</v>
          </cell>
          <cell r="AF331">
            <v>111794.01</v>
          </cell>
          <cell r="AG331">
            <v>116087</v>
          </cell>
          <cell r="AH331">
            <v>94330.85</v>
          </cell>
          <cell r="AI331">
            <v>86277.88</v>
          </cell>
          <cell r="AJ331">
            <v>104788.798</v>
          </cell>
          <cell r="AK331">
            <v>192513.67</v>
          </cell>
          <cell r="AL331">
            <v>144301.76</v>
          </cell>
          <cell r="AM331">
            <v>162404.29</v>
          </cell>
          <cell r="AN331">
            <v>166406.573333333</v>
          </cell>
          <cell r="AO331">
            <v>54883.88</v>
          </cell>
          <cell r="AP331">
            <v>53543.75</v>
          </cell>
          <cell r="AQ331">
            <v>53100.45</v>
          </cell>
          <cell r="AR331">
            <v>52088.54</v>
          </cell>
          <cell r="AS331">
            <v>55026.48</v>
          </cell>
          <cell r="AT331">
            <v>53728.62</v>
          </cell>
          <cell r="AU331">
            <v>79792.34</v>
          </cell>
          <cell r="AV331">
            <v>132160.44</v>
          </cell>
          <cell r="AW331">
            <v>8997.79</v>
          </cell>
          <cell r="AX331">
            <v>11986.46</v>
          </cell>
          <cell r="AY331">
            <v>13547.66</v>
          </cell>
          <cell r="AZ331">
            <v>7142.64</v>
          </cell>
          <cell r="BA331">
            <v>3590.25</v>
          </cell>
        </row>
        <row r="331">
          <cell r="BC331">
            <v>54317.76</v>
          </cell>
          <cell r="BD331">
            <v>56423.12</v>
          </cell>
          <cell r="BE331">
            <v>116971.95</v>
          </cell>
        </row>
        <row r="332">
          <cell r="A332">
            <v>24246</v>
          </cell>
          <cell r="B332" t="str">
            <v>RAVENSWOOD_GT2_3</v>
          </cell>
          <cell r="C332" t="str">
            <v>N.Y.C.</v>
          </cell>
          <cell r="D332">
            <v>53222.09</v>
          </cell>
          <cell r="E332">
            <v>41178</v>
          </cell>
          <cell r="F332">
            <v>50509.31</v>
          </cell>
          <cell r="G332">
            <v>32791</v>
          </cell>
          <cell r="H332">
            <v>32316.69</v>
          </cell>
          <cell r="I332">
            <v>42003.418</v>
          </cell>
          <cell r="J332">
            <v>37083.16</v>
          </cell>
          <cell r="K332">
            <v>27604.24</v>
          </cell>
          <cell r="L332">
            <v>29411.99</v>
          </cell>
          <cell r="M332">
            <v>31366.4633333333</v>
          </cell>
          <cell r="N332">
            <v>4616.41</v>
          </cell>
          <cell r="O332">
            <v>8360.81</v>
          </cell>
          <cell r="P332">
            <v>8920.06</v>
          </cell>
          <cell r="Q332">
            <v>21126.3</v>
          </cell>
          <cell r="R332">
            <v>10089.47</v>
          </cell>
          <cell r="S332">
            <v>63735.66</v>
          </cell>
          <cell r="T332">
            <v>4601.62</v>
          </cell>
          <cell r="U332">
            <v>8346.52</v>
          </cell>
          <cell r="V332">
            <v>5645.71</v>
          </cell>
          <cell r="W332">
            <v>2680.47</v>
          </cell>
          <cell r="X332">
            <v>2675.98</v>
          </cell>
          <cell r="Y332">
            <v>28740.36</v>
          </cell>
          <cell r="Z332">
            <v>154029.02</v>
          </cell>
          <cell r="AA332">
            <v>135613.67</v>
          </cell>
          <cell r="AB332">
            <v>180935.53</v>
          </cell>
          <cell r="AC332">
            <v>225950.3</v>
          </cell>
          <cell r="AD332">
            <v>174132.13</v>
          </cell>
          <cell r="AE332">
            <v>115454.25</v>
          </cell>
          <cell r="AF332">
            <v>111794.01</v>
          </cell>
          <cell r="AG332">
            <v>116087.01</v>
          </cell>
          <cell r="AH332">
            <v>94330.85</v>
          </cell>
          <cell r="AI332">
            <v>86277.88</v>
          </cell>
          <cell r="AJ332">
            <v>104788.8</v>
          </cell>
          <cell r="AK332">
            <v>192513.67</v>
          </cell>
          <cell r="AL332">
            <v>144301.76</v>
          </cell>
          <cell r="AM332">
            <v>162404.29</v>
          </cell>
          <cell r="AN332">
            <v>166406.573333333</v>
          </cell>
          <cell r="AO332">
            <v>54883.88</v>
          </cell>
          <cell r="AP332">
            <v>53543.75</v>
          </cell>
          <cell r="AQ332">
            <v>53100.45</v>
          </cell>
          <cell r="AR332">
            <v>52088.54</v>
          </cell>
          <cell r="AS332">
            <v>55026.48</v>
          </cell>
          <cell r="AT332">
            <v>53728.62</v>
          </cell>
          <cell r="AU332">
            <v>79792.34</v>
          </cell>
          <cell r="AV332">
            <v>132160.44</v>
          </cell>
          <cell r="AW332">
            <v>8997.79</v>
          </cell>
          <cell r="AX332">
            <v>11986.46</v>
          </cell>
          <cell r="AY332">
            <v>13547.66</v>
          </cell>
          <cell r="AZ332">
            <v>7142.64</v>
          </cell>
          <cell r="BA332">
            <v>3590.25</v>
          </cell>
        </row>
        <row r="332">
          <cell r="BC332">
            <v>54317.76</v>
          </cell>
          <cell r="BD332">
            <v>56423.12</v>
          </cell>
          <cell r="BE332">
            <v>116971.95</v>
          </cell>
        </row>
        <row r="333">
          <cell r="A333">
            <v>24247</v>
          </cell>
          <cell r="B333" t="str">
            <v>RAVENSWOOD_GT2_4</v>
          </cell>
          <cell r="C333" t="str">
            <v>N.Y.C.</v>
          </cell>
          <cell r="D333">
            <v>53222.09</v>
          </cell>
          <cell r="E333">
            <v>41178</v>
          </cell>
          <cell r="F333">
            <v>50509.31</v>
          </cell>
          <cell r="G333">
            <v>32791</v>
          </cell>
          <cell r="H333">
            <v>32316.69</v>
          </cell>
          <cell r="I333">
            <v>42003.418</v>
          </cell>
          <cell r="J333">
            <v>37083.16</v>
          </cell>
          <cell r="K333">
            <v>27604.24</v>
          </cell>
          <cell r="L333">
            <v>29411.99</v>
          </cell>
          <cell r="M333">
            <v>31366.4633333333</v>
          </cell>
          <cell r="N333">
            <v>4616.41</v>
          </cell>
          <cell r="O333">
            <v>8360.81</v>
          </cell>
          <cell r="P333">
            <v>8920.06</v>
          </cell>
          <cell r="Q333">
            <v>21126.3</v>
          </cell>
          <cell r="R333">
            <v>10089.47</v>
          </cell>
          <cell r="S333">
            <v>63735.66</v>
          </cell>
          <cell r="T333">
            <v>4601.62</v>
          </cell>
          <cell r="U333">
            <v>8346.52</v>
          </cell>
          <cell r="V333">
            <v>5645.71</v>
          </cell>
          <cell r="W333">
            <v>2680.47</v>
          </cell>
          <cell r="X333">
            <v>2675.98</v>
          </cell>
          <cell r="Y333">
            <v>28740.36</v>
          </cell>
          <cell r="Z333">
            <v>154029.02</v>
          </cell>
          <cell r="AA333">
            <v>135613.67</v>
          </cell>
          <cell r="AB333">
            <v>180935.53</v>
          </cell>
          <cell r="AC333">
            <v>225950.3</v>
          </cell>
          <cell r="AD333">
            <v>174132.13</v>
          </cell>
          <cell r="AE333">
            <v>115454.25</v>
          </cell>
          <cell r="AF333">
            <v>111794.01</v>
          </cell>
          <cell r="AG333">
            <v>116087.01</v>
          </cell>
          <cell r="AH333">
            <v>94330.85</v>
          </cell>
          <cell r="AI333">
            <v>86277.88</v>
          </cell>
          <cell r="AJ333">
            <v>104788.8</v>
          </cell>
          <cell r="AK333">
            <v>192513.67</v>
          </cell>
          <cell r="AL333">
            <v>144301.76</v>
          </cell>
          <cell r="AM333">
            <v>162404.29</v>
          </cell>
          <cell r="AN333">
            <v>166406.573333333</v>
          </cell>
          <cell r="AO333">
            <v>54883.88</v>
          </cell>
          <cell r="AP333">
            <v>53543.75</v>
          </cell>
          <cell r="AQ333">
            <v>53100.45</v>
          </cell>
          <cell r="AR333">
            <v>52088.54</v>
          </cell>
          <cell r="AS333">
            <v>55026.48</v>
          </cell>
          <cell r="AT333">
            <v>53728.62</v>
          </cell>
          <cell r="AU333">
            <v>79792.34</v>
          </cell>
          <cell r="AV333">
            <v>132160.44</v>
          </cell>
          <cell r="AW333">
            <v>8997.79</v>
          </cell>
          <cell r="AX333">
            <v>11986.46</v>
          </cell>
          <cell r="AY333">
            <v>13547.66</v>
          </cell>
          <cell r="AZ333">
            <v>7142.64</v>
          </cell>
          <cell r="BA333">
            <v>3590.25</v>
          </cell>
        </row>
        <row r="333">
          <cell r="BC333">
            <v>54317.76</v>
          </cell>
          <cell r="BD333">
            <v>56423.12</v>
          </cell>
          <cell r="BE333">
            <v>116971.95</v>
          </cell>
        </row>
        <row r="334">
          <cell r="A334">
            <v>24249</v>
          </cell>
          <cell r="B334" t="str">
            <v>RAVENSWOOD_GT3_2</v>
          </cell>
          <cell r="C334" t="str">
            <v>N.Y.C.</v>
          </cell>
          <cell r="D334">
            <v>53222.09</v>
          </cell>
          <cell r="E334">
            <v>41178</v>
          </cell>
          <cell r="F334">
            <v>50509.31</v>
          </cell>
          <cell r="G334">
            <v>32791</v>
          </cell>
          <cell r="H334">
            <v>32316.69</v>
          </cell>
          <cell r="I334">
            <v>42003.418</v>
          </cell>
          <cell r="J334">
            <v>37083.16</v>
          </cell>
          <cell r="K334">
            <v>27604.24</v>
          </cell>
          <cell r="L334">
            <v>29411.99</v>
          </cell>
          <cell r="M334">
            <v>31366.4633333333</v>
          </cell>
          <cell r="N334">
            <v>4616.41</v>
          </cell>
          <cell r="O334">
            <v>8360.81</v>
          </cell>
          <cell r="P334">
            <v>8920.06</v>
          </cell>
          <cell r="Q334">
            <v>21126.3</v>
          </cell>
          <cell r="R334">
            <v>10089.47</v>
          </cell>
          <cell r="S334">
            <v>63735.66</v>
          </cell>
          <cell r="T334">
            <v>4601.62</v>
          </cell>
          <cell r="U334">
            <v>8346.52</v>
          </cell>
          <cell r="V334">
            <v>5645.71</v>
          </cell>
          <cell r="W334">
            <v>2680.47</v>
          </cell>
          <cell r="X334">
            <v>2675.98</v>
          </cell>
          <cell r="Y334">
            <v>28740.36</v>
          </cell>
          <cell r="Z334">
            <v>154029.02</v>
          </cell>
          <cell r="AA334">
            <v>135613.67</v>
          </cell>
          <cell r="AB334">
            <v>180935.53</v>
          </cell>
          <cell r="AC334">
            <v>225950.3</v>
          </cell>
          <cell r="AD334">
            <v>174132.13</v>
          </cell>
          <cell r="AE334">
            <v>115454.25</v>
          </cell>
          <cell r="AF334">
            <v>111794.01</v>
          </cell>
          <cell r="AG334">
            <v>116087.01</v>
          </cell>
          <cell r="AH334">
            <v>94330.85</v>
          </cell>
          <cell r="AI334">
            <v>86277.88</v>
          </cell>
          <cell r="AJ334">
            <v>104788.8</v>
          </cell>
          <cell r="AK334">
            <v>192513.67</v>
          </cell>
          <cell r="AL334">
            <v>144301.76</v>
          </cell>
          <cell r="AM334">
            <v>162404.29</v>
          </cell>
          <cell r="AN334">
            <v>166406.573333333</v>
          </cell>
          <cell r="AO334">
            <v>54883.88</v>
          </cell>
          <cell r="AP334">
            <v>53543.75</v>
          </cell>
          <cell r="AQ334">
            <v>53100.45</v>
          </cell>
          <cell r="AR334">
            <v>52088.54</v>
          </cell>
          <cell r="AS334">
            <v>55026.48</v>
          </cell>
          <cell r="AT334">
            <v>53728.62</v>
          </cell>
          <cell r="AU334">
            <v>79792.34</v>
          </cell>
          <cell r="AV334">
            <v>132160.44</v>
          </cell>
          <cell r="AW334">
            <v>8997.79</v>
          </cell>
          <cell r="AX334">
            <v>11986.46</v>
          </cell>
          <cell r="AY334">
            <v>13547.66</v>
          </cell>
          <cell r="AZ334">
            <v>7142.64</v>
          </cell>
          <cell r="BA334">
            <v>3590.25</v>
          </cell>
        </row>
        <row r="334">
          <cell r="BC334">
            <v>54317.76</v>
          </cell>
          <cell r="BD334">
            <v>56423.12</v>
          </cell>
          <cell r="BE334">
            <v>116971.95</v>
          </cell>
        </row>
        <row r="335">
          <cell r="A335">
            <v>24250</v>
          </cell>
          <cell r="B335" t="str">
            <v>RAVENSWOOD_GT3_3</v>
          </cell>
          <cell r="C335" t="str">
            <v>N.Y.C.</v>
          </cell>
          <cell r="D335">
            <v>53222.09</v>
          </cell>
          <cell r="E335">
            <v>41178</v>
          </cell>
          <cell r="F335">
            <v>50509.31</v>
          </cell>
          <cell r="G335">
            <v>32791</v>
          </cell>
          <cell r="H335">
            <v>32316.69</v>
          </cell>
          <cell r="I335">
            <v>42003.418</v>
          </cell>
          <cell r="J335">
            <v>37083.16</v>
          </cell>
          <cell r="K335">
            <v>27604.24</v>
          </cell>
          <cell r="L335">
            <v>29411.99</v>
          </cell>
          <cell r="M335">
            <v>31366.4633333333</v>
          </cell>
          <cell r="N335">
            <v>4616.41</v>
          </cell>
          <cell r="O335">
            <v>8360.81</v>
          </cell>
          <cell r="P335">
            <v>8920.06</v>
          </cell>
          <cell r="Q335">
            <v>21126.3</v>
          </cell>
          <cell r="R335">
            <v>10089.47</v>
          </cell>
          <cell r="S335">
            <v>63735.66</v>
          </cell>
          <cell r="T335">
            <v>4601.62</v>
          </cell>
          <cell r="U335">
            <v>8346.52</v>
          </cell>
          <cell r="V335">
            <v>5645.71</v>
          </cell>
          <cell r="W335">
            <v>2680.47</v>
          </cell>
          <cell r="X335">
            <v>2675.98</v>
          </cell>
          <cell r="Y335">
            <v>28740.36</v>
          </cell>
          <cell r="Z335">
            <v>154029.02</v>
          </cell>
          <cell r="AA335">
            <v>135613.67</v>
          </cell>
          <cell r="AB335">
            <v>180935.53</v>
          </cell>
          <cell r="AC335">
            <v>225950.3</v>
          </cell>
          <cell r="AD335">
            <v>174132.13</v>
          </cell>
          <cell r="AE335">
            <v>115454.25</v>
          </cell>
          <cell r="AF335">
            <v>111794.01</v>
          </cell>
          <cell r="AG335">
            <v>116087.01</v>
          </cell>
          <cell r="AH335">
            <v>94330.85</v>
          </cell>
          <cell r="AI335">
            <v>86277.88</v>
          </cell>
          <cell r="AJ335">
            <v>104788.8</v>
          </cell>
          <cell r="AK335">
            <v>192513.67</v>
          </cell>
          <cell r="AL335">
            <v>144301.76</v>
          </cell>
          <cell r="AM335">
            <v>162404.29</v>
          </cell>
          <cell r="AN335">
            <v>166406.573333333</v>
          </cell>
          <cell r="AO335">
            <v>54883.88</v>
          </cell>
          <cell r="AP335">
            <v>53543.75</v>
          </cell>
          <cell r="AQ335">
            <v>53100.45</v>
          </cell>
          <cell r="AR335">
            <v>52088.54</v>
          </cell>
          <cell r="AS335">
            <v>55026.48</v>
          </cell>
          <cell r="AT335">
            <v>53728.62</v>
          </cell>
          <cell r="AU335">
            <v>79792.34</v>
          </cell>
          <cell r="AV335">
            <v>132160.44</v>
          </cell>
          <cell r="AW335">
            <v>8997.79</v>
          </cell>
          <cell r="AX335">
            <v>11986.46</v>
          </cell>
          <cell r="AY335">
            <v>13547.66</v>
          </cell>
          <cell r="AZ335">
            <v>7142.64</v>
          </cell>
          <cell r="BA335">
            <v>3590.25</v>
          </cell>
        </row>
        <row r="335">
          <cell r="BC335">
            <v>54317.76</v>
          </cell>
          <cell r="BD335">
            <v>56423.12</v>
          </cell>
          <cell r="BE335">
            <v>116971.95</v>
          </cell>
        </row>
        <row r="336">
          <cell r="A336">
            <v>24251</v>
          </cell>
          <cell r="B336" t="str">
            <v>RAVENSWOOD_GT3_4</v>
          </cell>
          <cell r="C336" t="str">
            <v>N.Y.C.</v>
          </cell>
          <cell r="D336">
            <v>53222.09</v>
          </cell>
          <cell r="E336">
            <v>41178</v>
          </cell>
          <cell r="F336">
            <v>50509.31</v>
          </cell>
          <cell r="G336">
            <v>32791</v>
          </cell>
          <cell r="H336">
            <v>32316.69</v>
          </cell>
          <cell r="I336">
            <v>42003.418</v>
          </cell>
          <cell r="J336">
            <v>37083.16</v>
          </cell>
          <cell r="K336">
            <v>27604.24</v>
          </cell>
          <cell r="L336">
            <v>29411.99</v>
          </cell>
          <cell r="M336">
            <v>31366.4633333333</v>
          </cell>
          <cell r="N336">
            <v>4616.41</v>
          </cell>
          <cell r="O336">
            <v>8360.81</v>
          </cell>
          <cell r="P336">
            <v>8920.06</v>
          </cell>
          <cell r="Q336">
            <v>21126.3</v>
          </cell>
          <cell r="R336">
            <v>10089.47</v>
          </cell>
          <cell r="S336">
            <v>63735.66</v>
          </cell>
          <cell r="T336">
            <v>4601.62</v>
          </cell>
          <cell r="U336">
            <v>8346.52</v>
          </cell>
          <cell r="V336">
            <v>5645.71</v>
          </cell>
          <cell r="W336">
            <v>2680.47</v>
          </cell>
          <cell r="X336">
            <v>2675.98</v>
          </cell>
          <cell r="Y336">
            <v>28740.36</v>
          </cell>
          <cell r="Z336">
            <v>154029.02</v>
          </cell>
          <cell r="AA336">
            <v>135613.67</v>
          </cell>
          <cell r="AB336">
            <v>180935.53</v>
          </cell>
          <cell r="AC336">
            <v>225950.3</v>
          </cell>
          <cell r="AD336">
            <v>174132.13</v>
          </cell>
          <cell r="AE336">
            <v>115454.25</v>
          </cell>
          <cell r="AF336">
            <v>111794.01</v>
          </cell>
          <cell r="AG336">
            <v>116087.01</v>
          </cell>
          <cell r="AH336">
            <v>94330.85</v>
          </cell>
          <cell r="AI336">
            <v>86277.88</v>
          </cell>
          <cell r="AJ336">
            <v>104788.8</v>
          </cell>
          <cell r="AK336">
            <v>192513.67</v>
          </cell>
          <cell r="AL336">
            <v>144301.76</v>
          </cell>
          <cell r="AM336">
            <v>162404.29</v>
          </cell>
          <cell r="AN336">
            <v>166406.573333333</v>
          </cell>
          <cell r="AO336">
            <v>54883.88</v>
          </cell>
          <cell r="AP336">
            <v>53543.75</v>
          </cell>
          <cell r="AQ336">
            <v>53100.45</v>
          </cell>
          <cell r="AR336">
            <v>52088.54</v>
          </cell>
          <cell r="AS336">
            <v>55026.48</v>
          </cell>
          <cell r="AT336">
            <v>53728.62</v>
          </cell>
          <cell r="AU336">
            <v>79792.34</v>
          </cell>
          <cell r="AV336">
            <v>132160.44</v>
          </cell>
          <cell r="AW336">
            <v>8997.79</v>
          </cell>
          <cell r="AX336">
            <v>11986.46</v>
          </cell>
          <cell r="AY336">
            <v>13547.66</v>
          </cell>
          <cell r="AZ336">
            <v>7142.64</v>
          </cell>
          <cell r="BA336">
            <v>3590.25</v>
          </cell>
        </row>
        <row r="336">
          <cell r="BC336">
            <v>54317.76</v>
          </cell>
          <cell r="BD336">
            <v>56423.12</v>
          </cell>
          <cell r="BE336">
            <v>116971.95</v>
          </cell>
        </row>
        <row r="337">
          <cell r="A337">
            <v>24252</v>
          </cell>
          <cell r="B337" t="str">
            <v>RAVENSWOOD_GT_4</v>
          </cell>
          <cell r="C337" t="str">
            <v>N.Y.C.</v>
          </cell>
          <cell r="D337">
            <v>80498.06</v>
          </cell>
          <cell r="E337">
            <v>65158.43</v>
          </cell>
          <cell r="F337">
            <v>64445.8</v>
          </cell>
          <cell r="G337">
            <v>50021.02</v>
          </cell>
          <cell r="H337">
            <v>27543.44</v>
          </cell>
          <cell r="I337">
            <v>57533.35</v>
          </cell>
          <cell r="J337">
            <v>38559.5</v>
          </cell>
          <cell r="K337">
            <v>33326.09</v>
          </cell>
          <cell r="L337">
            <v>36635.96</v>
          </cell>
          <cell r="M337">
            <v>36173.85</v>
          </cell>
          <cell r="N337">
            <v>4662.75</v>
          </cell>
          <cell r="O337">
            <v>10743.42</v>
          </cell>
          <cell r="P337">
            <v>10796.83</v>
          </cell>
          <cell r="Q337">
            <v>21186.29</v>
          </cell>
          <cell r="R337">
            <v>10149.46</v>
          </cell>
          <cell r="S337">
            <v>69046.5</v>
          </cell>
          <cell r="T337">
            <v>4661.61</v>
          </cell>
          <cell r="U337">
            <v>8219.71</v>
          </cell>
          <cell r="V337">
            <v>5609.69</v>
          </cell>
          <cell r="W337">
            <v>2740.44</v>
          </cell>
          <cell r="X337">
            <v>2735.97</v>
          </cell>
          <cell r="Y337">
            <v>28760.904</v>
          </cell>
          <cell r="Z337">
            <v>171979.42</v>
          </cell>
          <cell r="AA337">
            <v>155307.67</v>
          </cell>
          <cell r="AB337">
            <v>184856.05</v>
          </cell>
          <cell r="AC337">
            <v>230943.58</v>
          </cell>
          <cell r="AD337">
            <v>185771.68</v>
          </cell>
          <cell r="AE337">
            <v>137904.47</v>
          </cell>
          <cell r="AF337">
            <v>127975.09</v>
          </cell>
          <cell r="AG337">
            <v>137310.7</v>
          </cell>
          <cell r="AH337">
            <v>132436.2</v>
          </cell>
          <cell r="AI337">
            <v>120652.66</v>
          </cell>
          <cell r="AJ337">
            <v>131255.824</v>
          </cell>
          <cell r="AK337">
            <v>192514.88</v>
          </cell>
          <cell r="AL337">
            <v>147179.16</v>
          </cell>
          <cell r="AM337">
            <v>165076.97</v>
          </cell>
          <cell r="AN337">
            <v>168257.003333333</v>
          </cell>
          <cell r="AO337">
            <v>50793.92</v>
          </cell>
          <cell r="AP337">
            <v>58015.05</v>
          </cell>
          <cell r="AQ337">
            <v>50802.67</v>
          </cell>
          <cell r="AR337">
            <v>50874.32</v>
          </cell>
          <cell r="AS337">
            <v>50963.95</v>
          </cell>
          <cell r="AT337">
            <v>52289.982</v>
          </cell>
          <cell r="AU337">
            <v>82832.16</v>
          </cell>
          <cell r="AV337">
            <v>136968.13</v>
          </cell>
          <cell r="AW337">
            <v>5029.83</v>
          </cell>
          <cell r="AX337">
            <v>11589.73</v>
          </cell>
          <cell r="AY337">
            <v>13349.62</v>
          </cell>
          <cell r="AZ337">
            <v>7330.21</v>
          </cell>
          <cell r="BA337">
            <v>3612.09</v>
          </cell>
        </row>
        <row r="337">
          <cell r="BC337">
            <v>49093.776</v>
          </cell>
          <cell r="BD337">
            <v>56096.58</v>
          </cell>
          <cell r="BE337">
            <v>115470.54</v>
          </cell>
        </row>
        <row r="338">
          <cell r="A338">
            <v>24253</v>
          </cell>
          <cell r="B338" t="str">
            <v>RAVENSWOOD_GT_5</v>
          </cell>
          <cell r="C338" t="str">
            <v>N.Y.C.</v>
          </cell>
          <cell r="D338">
            <v>80498.06</v>
          </cell>
          <cell r="E338">
            <v>65158.43</v>
          </cell>
          <cell r="F338">
            <v>64445.8</v>
          </cell>
          <cell r="G338">
            <v>50021.02</v>
          </cell>
          <cell r="H338">
            <v>27543.44</v>
          </cell>
          <cell r="I338">
            <v>57533.35</v>
          </cell>
          <cell r="J338">
            <v>38559.5</v>
          </cell>
          <cell r="K338">
            <v>33326.09</v>
          </cell>
          <cell r="L338">
            <v>36635.96</v>
          </cell>
          <cell r="M338">
            <v>36173.85</v>
          </cell>
          <cell r="N338">
            <v>4662.75</v>
          </cell>
          <cell r="O338">
            <v>10743.42</v>
          </cell>
          <cell r="P338">
            <v>10796.83</v>
          </cell>
          <cell r="Q338">
            <v>21186.29</v>
          </cell>
          <cell r="R338">
            <v>10149.46</v>
          </cell>
          <cell r="S338">
            <v>69046.5</v>
          </cell>
          <cell r="T338">
            <v>4661.61</v>
          </cell>
          <cell r="U338">
            <v>8219.71</v>
          </cell>
          <cell r="V338">
            <v>5609.69</v>
          </cell>
          <cell r="W338">
            <v>2740.44</v>
          </cell>
          <cell r="X338">
            <v>2735.97</v>
          </cell>
          <cell r="Y338">
            <v>28760.904</v>
          </cell>
          <cell r="Z338">
            <v>171979.42</v>
          </cell>
          <cell r="AA338">
            <v>155307.67</v>
          </cell>
          <cell r="AB338">
            <v>184856.05</v>
          </cell>
          <cell r="AC338">
            <v>230943.58</v>
          </cell>
          <cell r="AD338">
            <v>185771.68</v>
          </cell>
          <cell r="AE338">
            <v>137904.47</v>
          </cell>
          <cell r="AF338">
            <v>127975.09</v>
          </cell>
          <cell r="AG338">
            <v>137310.7</v>
          </cell>
          <cell r="AH338">
            <v>132436.2</v>
          </cell>
          <cell r="AI338">
            <v>120652.66</v>
          </cell>
          <cell r="AJ338">
            <v>131255.824</v>
          </cell>
          <cell r="AK338">
            <v>192514.88</v>
          </cell>
          <cell r="AL338">
            <v>147179.16</v>
          </cell>
          <cell r="AM338">
            <v>165076.97</v>
          </cell>
          <cell r="AN338">
            <v>168257.003333333</v>
          </cell>
          <cell r="AO338">
            <v>50793.92</v>
          </cell>
          <cell r="AP338">
            <v>58015.05</v>
          </cell>
          <cell r="AQ338">
            <v>50802.67</v>
          </cell>
          <cell r="AR338">
            <v>50874.32</v>
          </cell>
          <cell r="AS338">
            <v>50963.95</v>
          </cell>
          <cell r="AT338">
            <v>52289.982</v>
          </cell>
          <cell r="AU338">
            <v>82832.16</v>
          </cell>
          <cell r="AV338">
            <v>136968.13</v>
          </cell>
          <cell r="AW338">
            <v>5029.83</v>
          </cell>
          <cell r="AX338">
            <v>11589.73</v>
          </cell>
          <cell r="AY338">
            <v>13349.62</v>
          </cell>
          <cell r="AZ338">
            <v>7330.21</v>
          </cell>
          <cell r="BA338">
            <v>3612.09</v>
          </cell>
        </row>
        <row r="338">
          <cell r="BC338">
            <v>49093.776</v>
          </cell>
          <cell r="BD338">
            <v>56096.58</v>
          </cell>
          <cell r="BE338">
            <v>115470.54</v>
          </cell>
        </row>
        <row r="339">
          <cell r="A339">
            <v>24254</v>
          </cell>
          <cell r="B339" t="str">
            <v>RAVENSWOOD_GT_6</v>
          </cell>
          <cell r="C339" t="str">
            <v>N.Y.C.</v>
          </cell>
          <cell r="D339">
            <v>80498.06</v>
          </cell>
          <cell r="E339">
            <v>65158.43</v>
          </cell>
          <cell r="F339">
            <v>64445.8</v>
          </cell>
          <cell r="G339">
            <v>50021.02</v>
          </cell>
          <cell r="H339">
            <v>27543.44</v>
          </cell>
          <cell r="I339">
            <v>57533.35</v>
          </cell>
          <cell r="J339">
            <v>38559.5</v>
          </cell>
          <cell r="K339">
            <v>33326.09</v>
          </cell>
          <cell r="L339">
            <v>36635.96</v>
          </cell>
          <cell r="M339">
            <v>36173.85</v>
          </cell>
          <cell r="N339">
            <v>4662.75</v>
          </cell>
          <cell r="O339">
            <v>10743.42</v>
          </cell>
          <cell r="P339">
            <v>10796.83</v>
          </cell>
          <cell r="Q339">
            <v>21186.29</v>
          </cell>
          <cell r="R339">
            <v>10149.46</v>
          </cell>
          <cell r="S339">
            <v>69046.5</v>
          </cell>
          <cell r="T339">
            <v>4661.61</v>
          </cell>
          <cell r="U339">
            <v>8219.71</v>
          </cell>
          <cell r="V339">
            <v>5609.69</v>
          </cell>
          <cell r="W339">
            <v>2740.44</v>
          </cell>
          <cell r="X339">
            <v>2735.97</v>
          </cell>
          <cell r="Y339">
            <v>28760.904</v>
          </cell>
          <cell r="Z339">
            <v>171979.42</v>
          </cell>
          <cell r="AA339">
            <v>155307.67</v>
          </cell>
          <cell r="AB339">
            <v>184856.05</v>
          </cell>
          <cell r="AC339">
            <v>230943.58</v>
          </cell>
          <cell r="AD339">
            <v>185771.68</v>
          </cell>
          <cell r="AE339">
            <v>137904.47</v>
          </cell>
          <cell r="AF339">
            <v>127975.09</v>
          </cell>
          <cell r="AG339">
            <v>137310.7</v>
          </cell>
          <cell r="AH339">
            <v>132436.2</v>
          </cell>
          <cell r="AI339">
            <v>120652.66</v>
          </cell>
          <cell r="AJ339">
            <v>131255.824</v>
          </cell>
          <cell r="AK339">
            <v>192514.88</v>
          </cell>
          <cell r="AL339">
            <v>147179.16</v>
          </cell>
          <cell r="AM339">
            <v>165076.97</v>
          </cell>
          <cell r="AN339">
            <v>168257.003333333</v>
          </cell>
          <cell r="AO339">
            <v>50793.92</v>
          </cell>
          <cell r="AP339">
            <v>58015.05</v>
          </cell>
          <cell r="AQ339">
            <v>50802.67</v>
          </cell>
          <cell r="AR339">
            <v>50874.32</v>
          </cell>
          <cell r="AS339">
            <v>50963.95</v>
          </cell>
          <cell r="AT339">
            <v>52289.982</v>
          </cell>
          <cell r="AU339">
            <v>82832.16</v>
          </cell>
          <cell r="AV339">
            <v>136968.13</v>
          </cell>
          <cell r="AW339">
            <v>5029.83</v>
          </cell>
          <cell r="AX339">
            <v>11589.73</v>
          </cell>
          <cell r="AY339">
            <v>13349.62</v>
          </cell>
          <cell r="AZ339">
            <v>7330.21</v>
          </cell>
          <cell r="BA339">
            <v>3612.09</v>
          </cell>
        </row>
        <row r="339">
          <cell r="BC339">
            <v>49093.776</v>
          </cell>
          <cell r="BD339">
            <v>56096.58</v>
          </cell>
          <cell r="BE339">
            <v>115470.54</v>
          </cell>
        </row>
        <row r="340">
          <cell r="A340">
            <v>24255</v>
          </cell>
          <cell r="B340" t="str">
            <v>RAVENSWOOD_GT_7</v>
          </cell>
          <cell r="C340" t="str">
            <v>N.Y.C.</v>
          </cell>
          <cell r="D340">
            <v>80498.06</v>
          </cell>
          <cell r="E340">
            <v>65158.43</v>
          </cell>
          <cell r="F340">
            <v>64445.8</v>
          </cell>
          <cell r="G340">
            <v>50021.02</v>
          </cell>
          <cell r="H340">
            <v>27543.44</v>
          </cell>
          <cell r="I340">
            <v>57533.35</v>
          </cell>
          <cell r="J340">
            <v>38559.5</v>
          </cell>
          <cell r="K340">
            <v>33326.09</v>
          </cell>
          <cell r="L340">
            <v>36635.96</v>
          </cell>
          <cell r="M340">
            <v>36173.85</v>
          </cell>
          <cell r="N340">
            <v>4662.75</v>
          </cell>
          <cell r="O340">
            <v>10743.42</v>
          </cell>
          <cell r="P340">
            <v>10796.83</v>
          </cell>
          <cell r="Q340">
            <v>21186.29</v>
          </cell>
          <cell r="R340">
            <v>10149.46</v>
          </cell>
          <cell r="S340">
            <v>69046.5</v>
          </cell>
          <cell r="T340">
            <v>4661.61</v>
          </cell>
          <cell r="U340">
            <v>8219.71</v>
          </cell>
          <cell r="V340">
            <v>5609.69</v>
          </cell>
          <cell r="W340">
            <v>2740.44</v>
          </cell>
          <cell r="X340">
            <v>2735.97</v>
          </cell>
          <cell r="Y340">
            <v>28760.904</v>
          </cell>
          <cell r="Z340">
            <v>171979.42</v>
          </cell>
          <cell r="AA340">
            <v>155307.67</v>
          </cell>
          <cell r="AB340">
            <v>184856.05</v>
          </cell>
          <cell r="AC340">
            <v>230943.58</v>
          </cell>
          <cell r="AD340">
            <v>185771.68</v>
          </cell>
          <cell r="AE340">
            <v>137904.47</v>
          </cell>
          <cell r="AF340">
            <v>127975.09</v>
          </cell>
          <cell r="AG340">
            <v>137310.7</v>
          </cell>
          <cell r="AH340">
            <v>132436.2</v>
          </cell>
          <cell r="AI340">
            <v>120652.66</v>
          </cell>
          <cell r="AJ340">
            <v>131255.824</v>
          </cell>
          <cell r="AK340">
            <v>192514.88</v>
          </cell>
          <cell r="AL340">
            <v>147179.16</v>
          </cell>
          <cell r="AM340">
            <v>165076.97</v>
          </cell>
          <cell r="AN340">
            <v>168257.003333333</v>
          </cell>
          <cell r="AO340">
            <v>50793.92</v>
          </cell>
          <cell r="AP340">
            <v>58015.05</v>
          </cell>
          <cell r="AQ340">
            <v>50802.67</v>
          </cell>
          <cell r="AR340">
            <v>50874.32</v>
          </cell>
          <cell r="AS340">
            <v>50963.95</v>
          </cell>
          <cell r="AT340">
            <v>52289.982</v>
          </cell>
          <cell r="AU340">
            <v>82832.16</v>
          </cell>
          <cell r="AV340">
            <v>136968.13</v>
          </cell>
          <cell r="AW340">
            <v>5029.83</v>
          </cell>
          <cell r="AX340">
            <v>11589.73</v>
          </cell>
          <cell r="AY340">
            <v>13349.62</v>
          </cell>
          <cell r="AZ340">
            <v>7330.21</v>
          </cell>
          <cell r="BA340">
            <v>3612.09</v>
          </cell>
        </row>
        <row r="340">
          <cell r="BC340">
            <v>49093.776</v>
          </cell>
          <cell r="BD340">
            <v>56096.58</v>
          </cell>
          <cell r="BE340">
            <v>115470.54</v>
          </cell>
        </row>
        <row r="341">
          <cell r="A341">
            <v>24257</v>
          </cell>
          <cell r="B341" t="str">
            <v>RAVENSWOOD_GT_9</v>
          </cell>
          <cell r="C341" t="str">
            <v>N.Y.C.</v>
          </cell>
          <cell r="D341">
            <v>-35413.05</v>
          </cell>
          <cell r="E341">
            <v>-22441.57</v>
          </cell>
          <cell r="F341">
            <v>8515.53</v>
          </cell>
          <cell r="G341">
            <v>13106.28</v>
          </cell>
          <cell r="H341">
            <v>40945.16</v>
          </cell>
          <cell r="I341">
            <v>942.47</v>
          </cell>
          <cell r="J341">
            <v>36492.78</v>
          </cell>
          <cell r="K341">
            <v>23910.88</v>
          </cell>
          <cell r="L341">
            <v>23756.53</v>
          </cell>
          <cell r="M341">
            <v>28053.3966666667</v>
          </cell>
          <cell r="N341">
            <v>4663.63</v>
          </cell>
          <cell r="O341">
            <v>10738.96</v>
          </cell>
          <cell r="P341">
            <v>9387.45</v>
          </cell>
          <cell r="Q341">
            <v>21294.13</v>
          </cell>
          <cell r="R341">
            <v>10243.98</v>
          </cell>
          <cell r="S341">
            <v>67593.78</v>
          </cell>
          <cell r="T341">
            <v>4617.47</v>
          </cell>
          <cell r="U341">
            <v>8281.64</v>
          </cell>
          <cell r="V341">
            <v>5643.96</v>
          </cell>
          <cell r="W341">
            <v>2688.15</v>
          </cell>
          <cell r="X341">
            <v>2700.99</v>
          </cell>
          <cell r="Y341">
            <v>28718.652</v>
          </cell>
          <cell r="Z341">
            <v>154707.56</v>
          </cell>
          <cell r="AA341">
            <v>133063.21</v>
          </cell>
          <cell r="AB341">
            <v>180867.39</v>
          </cell>
          <cell r="AC341">
            <v>223780.96</v>
          </cell>
          <cell r="AD341">
            <v>173104.78</v>
          </cell>
          <cell r="AE341">
            <v>131447.94</v>
          </cell>
          <cell r="AF341">
            <v>69229.07</v>
          </cell>
          <cell r="AG341">
            <v>24940.95</v>
          </cell>
          <cell r="AH341">
            <v>-46598.4</v>
          </cell>
          <cell r="AI341">
            <v>70136.95</v>
          </cell>
          <cell r="AJ341">
            <v>49831.302</v>
          </cell>
          <cell r="AK341">
            <v>192469.27</v>
          </cell>
          <cell r="AL341">
            <v>144167.15</v>
          </cell>
          <cell r="AM341">
            <v>162345.3</v>
          </cell>
          <cell r="AN341">
            <v>166327.24</v>
          </cell>
          <cell r="AO341">
            <v>54759.16</v>
          </cell>
          <cell r="AP341">
            <v>53314.73</v>
          </cell>
          <cell r="AQ341">
            <v>50588.85</v>
          </cell>
          <cell r="AR341">
            <v>49986.71</v>
          </cell>
          <cell r="AS341">
            <v>59455.47</v>
          </cell>
          <cell r="AT341">
            <v>53620.984</v>
          </cell>
          <cell r="AU341">
            <v>78098.95</v>
          </cell>
          <cell r="AV341">
            <v>115183.86</v>
          </cell>
          <cell r="AW341">
            <v>12866.4</v>
          </cell>
          <cell r="AX341">
            <v>12490.12</v>
          </cell>
          <cell r="AY341">
            <v>13888.29</v>
          </cell>
          <cell r="AZ341">
            <v>7031.04</v>
          </cell>
          <cell r="BA341">
            <v>3617.45</v>
          </cell>
        </row>
        <row r="341">
          <cell r="BC341">
            <v>59871.96</v>
          </cell>
          <cell r="BD341">
            <v>57402.16</v>
          </cell>
          <cell r="BE341">
            <v>119635.06</v>
          </cell>
        </row>
        <row r="342">
          <cell r="A342">
            <v>24258</v>
          </cell>
          <cell r="B342" t="str">
            <v>RAVENSWOOD_GT_10</v>
          </cell>
          <cell r="C342" t="str">
            <v>N.Y.C.</v>
          </cell>
          <cell r="D342">
            <v>-35413.05</v>
          </cell>
          <cell r="E342">
            <v>-22441.57</v>
          </cell>
          <cell r="F342">
            <v>8515.53</v>
          </cell>
          <cell r="G342">
            <v>13106.28</v>
          </cell>
          <cell r="H342">
            <v>40945.16</v>
          </cell>
          <cell r="I342">
            <v>942.47</v>
          </cell>
          <cell r="J342">
            <v>36492.78</v>
          </cell>
          <cell r="K342">
            <v>23910.88</v>
          </cell>
          <cell r="L342">
            <v>23756.53</v>
          </cell>
          <cell r="M342">
            <v>28053.3966666667</v>
          </cell>
          <cell r="N342">
            <v>4663.63</v>
          </cell>
          <cell r="O342">
            <v>10738.96</v>
          </cell>
          <cell r="P342">
            <v>9387.45</v>
          </cell>
          <cell r="Q342">
            <v>21294.13</v>
          </cell>
          <cell r="R342">
            <v>10243.98</v>
          </cell>
          <cell r="S342">
            <v>67593.78</v>
          </cell>
          <cell r="T342">
            <v>4617.47</v>
          </cell>
          <cell r="U342">
            <v>8281.64</v>
          </cell>
          <cell r="V342">
            <v>5643.96</v>
          </cell>
          <cell r="W342">
            <v>2688.15</v>
          </cell>
          <cell r="X342">
            <v>2700.99</v>
          </cell>
          <cell r="Y342">
            <v>28718.652</v>
          </cell>
          <cell r="Z342">
            <v>154707.56</v>
          </cell>
          <cell r="AA342">
            <v>133063.21</v>
          </cell>
          <cell r="AB342">
            <v>180867.39</v>
          </cell>
          <cell r="AC342">
            <v>223780.96</v>
          </cell>
          <cell r="AD342">
            <v>173104.78</v>
          </cell>
          <cell r="AE342">
            <v>131447.94</v>
          </cell>
          <cell r="AF342">
            <v>69229.07</v>
          </cell>
          <cell r="AG342">
            <v>24940.95</v>
          </cell>
          <cell r="AH342">
            <v>-46598.4</v>
          </cell>
          <cell r="AI342">
            <v>70136.95</v>
          </cell>
          <cell r="AJ342">
            <v>49831.302</v>
          </cell>
          <cell r="AK342">
            <v>192469.27</v>
          </cell>
          <cell r="AL342">
            <v>144167.15</v>
          </cell>
          <cell r="AM342">
            <v>162345.3</v>
          </cell>
          <cell r="AN342">
            <v>166327.24</v>
          </cell>
          <cell r="AO342">
            <v>54759.16</v>
          </cell>
          <cell r="AP342">
            <v>53314.73</v>
          </cell>
          <cell r="AQ342">
            <v>50588.85</v>
          </cell>
          <cell r="AR342">
            <v>49986.71</v>
          </cell>
          <cell r="AS342">
            <v>59455.47</v>
          </cell>
          <cell r="AT342">
            <v>53620.984</v>
          </cell>
          <cell r="AU342">
            <v>78098.95</v>
          </cell>
          <cell r="AV342">
            <v>115183.86</v>
          </cell>
          <cell r="AW342">
            <v>12866.4</v>
          </cell>
          <cell r="AX342">
            <v>12490.12</v>
          </cell>
          <cell r="AY342">
            <v>13888.29</v>
          </cell>
          <cell r="AZ342">
            <v>7031.04</v>
          </cell>
          <cell r="BA342">
            <v>3617.45</v>
          </cell>
        </row>
        <row r="342">
          <cell r="BC342">
            <v>59871.96</v>
          </cell>
          <cell r="BD342">
            <v>57402.16</v>
          </cell>
          <cell r="BE342">
            <v>119635.06</v>
          </cell>
        </row>
        <row r="343">
          <cell r="A343">
            <v>24259</v>
          </cell>
          <cell r="B343" t="str">
            <v>RAVENSWOOD_GT_11</v>
          </cell>
          <cell r="C343" t="str">
            <v>N.Y.C.</v>
          </cell>
          <cell r="D343">
            <v>-35413.05</v>
          </cell>
          <cell r="E343">
            <v>-22441.57</v>
          </cell>
          <cell r="F343">
            <v>8515.53</v>
          </cell>
          <cell r="G343">
            <v>13106.28</v>
          </cell>
          <cell r="H343">
            <v>40945.16</v>
          </cell>
          <cell r="I343">
            <v>942.47</v>
          </cell>
          <cell r="J343">
            <v>36492.78</v>
          </cell>
          <cell r="K343">
            <v>23910.88</v>
          </cell>
          <cell r="L343">
            <v>23756.53</v>
          </cell>
          <cell r="M343">
            <v>28053.3966666667</v>
          </cell>
          <cell r="N343">
            <v>4663.63</v>
          </cell>
          <cell r="O343">
            <v>10738.96</v>
          </cell>
          <cell r="P343">
            <v>9387.45</v>
          </cell>
          <cell r="Q343">
            <v>21294.13</v>
          </cell>
          <cell r="R343">
            <v>10243.98</v>
          </cell>
          <cell r="S343">
            <v>67593.78</v>
          </cell>
          <cell r="T343">
            <v>4617.47</v>
          </cell>
          <cell r="U343">
            <v>8281.64</v>
          </cell>
          <cell r="V343">
            <v>5643.96</v>
          </cell>
          <cell r="W343">
            <v>2688.15</v>
          </cell>
          <cell r="X343">
            <v>2700.99</v>
          </cell>
          <cell r="Y343">
            <v>28718.652</v>
          </cell>
          <cell r="Z343">
            <v>154707.56</v>
          </cell>
          <cell r="AA343">
            <v>133063.21</v>
          </cell>
          <cell r="AB343">
            <v>180867.39</v>
          </cell>
          <cell r="AC343">
            <v>223780.96</v>
          </cell>
          <cell r="AD343">
            <v>173104.78</v>
          </cell>
          <cell r="AE343">
            <v>131447.94</v>
          </cell>
          <cell r="AF343">
            <v>69229.07</v>
          </cell>
          <cell r="AG343">
            <v>24940.95</v>
          </cell>
          <cell r="AH343">
            <v>-46598.4</v>
          </cell>
          <cell r="AI343">
            <v>70136.95</v>
          </cell>
          <cell r="AJ343">
            <v>49831.302</v>
          </cell>
          <cell r="AK343">
            <v>192469.27</v>
          </cell>
          <cell r="AL343">
            <v>144167.15</v>
          </cell>
          <cell r="AM343">
            <v>162345.3</v>
          </cell>
          <cell r="AN343">
            <v>166327.24</v>
          </cell>
          <cell r="AO343">
            <v>54759.16</v>
          </cell>
          <cell r="AP343">
            <v>53314.73</v>
          </cell>
          <cell r="AQ343">
            <v>50588.85</v>
          </cell>
          <cell r="AR343">
            <v>49986.71</v>
          </cell>
          <cell r="AS343">
            <v>59455.47</v>
          </cell>
          <cell r="AT343">
            <v>53620.984</v>
          </cell>
          <cell r="AU343">
            <v>78098.95</v>
          </cell>
          <cell r="AV343">
            <v>115183.86</v>
          </cell>
          <cell r="AW343">
            <v>12866.4</v>
          </cell>
          <cell r="AX343">
            <v>12490.12</v>
          </cell>
          <cell r="AY343">
            <v>13888.29</v>
          </cell>
          <cell r="AZ343">
            <v>7031.04</v>
          </cell>
          <cell r="BA343">
            <v>3617.45</v>
          </cell>
        </row>
        <row r="343">
          <cell r="BC343">
            <v>59871.96</v>
          </cell>
          <cell r="BD343">
            <v>57402.16</v>
          </cell>
          <cell r="BE343">
            <v>119635.06</v>
          </cell>
        </row>
        <row r="344">
          <cell r="A344">
            <v>24260</v>
          </cell>
          <cell r="B344" t="str">
            <v>74TH_STREET_GT_1</v>
          </cell>
          <cell r="C344" t="str">
            <v>N.Y.C.</v>
          </cell>
          <cell r="D344">
            <v>53222.09</v>
          </cell>
          <cell r="E344">
            <v>41178</v>
          </cell>
          <cell r="F344">
            <v>50509.31</v>
          </cell>
          <cell r="G344">
            <v>32791</v>
          </cell>
          <cell r="H344">
            <v>32316.69</v>
          </cell>
          <cell r="I344">
            <v>42003.418</v>
          </cell>
          <cell r="J344">
            <v>37083.16</v>
          </cell>
          <cell r="K344">
            <v>27604.24</v>
          </cell>
          <cell r="L344">
            <v>29411.99</v>
          </cell>
          <cell r="M344">
            <v>31366.4633333333</v>
          </cell>
          <cell r="N344">
            <v>4616.41</v>
          </cell>
          <cell r="O344">
            <v>8360.81</v>
          </cell>
          <cell r="P344">
            <v>8920.06</v>
          </cell>
          <cell r="Q344">
            <v>21126.3</v>
          </cell>
          <cell r="R344">
            <v>10089.47</v>
          </cell>
          <cell r="S344">
            <v>63735.66</v>
          </cell>
          <cell r="T344">
            <v>4601.62</v>
          </cell>
          <cell r="U344">
            <v>8346.52</v>
          </cell>
          <cell r="V344">
            <v>5645.71</v>
          </cell>
          <cell r="W344">
            <v>2680.47</v>
          </cell>
          <cell r="X344">
            <v>2675.98</v>
          </cell>
          <cell r="Y344">
            <v>28740.36</v>
          </cell>
          <cell r="Z344">
            <v>154029.02</v>
          </cell>
          <cell r="AA344">
            <v>135613.67</v>
          </cell>
          <cell r="AB344">
            <v>180935.53</v>
          </cell>
          <cell r="AC344">
            <v>225950.3</v>
          </cell>
          <cell r="AD344">
            <v>174132.13</v>
          </cell>
          <cell r="AE344">
            <v>115454.25</v>
          </cell>
          <cell r="AF344">
            <v>111794.01</v>
          </cell>
          <cell r="AG344">
            <v>116087.01</v>
          </cell>
          <cell r="AH344">
            <v>94330.85</v>
          </cell>
          <cell r="AI344">
            <v>86277.88</v>
          </cell>
          <cell r="AJ344">
            <v>104788.8</v>
          </cell>
          <cell r="AK344">
            <v>192513.67</v>
          </cell>
          <cell r="AL344">
            <v>144301.76</v>
          </cell>
          <cell r="AM344">
            <v>162404.29</v>
          </cell>
          <cell r="AN344">
            <v>166406.573333333</v>
          </cell>
          <cell r="AO344">
            <v>54883.88</v>
          </cell>
          <cell r="AP344">
            <v>53543.75</v>
          </cell>
          <cell r="AQ344">
            <v>53100.45</v>
          </cell>
          <cell r="AR344">
            <v>52088.54</v>
          </cell>
          <cell r="AS344">
            <v>55026.48</v>
          </cell>
          <cell r="AT344">
            <v>53728.62</v>
          </cell>
          <cell r="AU344">
            <v>79792.34</v>
          </cell>
          <cell r="AV344">
            <v>132160.44</v>
          </cell>
          <cell r="AW344">
            <v>8997.79</v>
          </cell>
          <cell r="AX344">
            <v>11986.46</v>
          </cell>
          <cell r="AY344">
            <v>13547.66</v>
          </cell>
          <cell r="AZ344">
            <v>7142.64</v>
          </cell>
          <cell r="BA344">
            <v>3590.25</v>
          </cell>
        </row>
        <row r="344">
          <cell r="BC344">
            <v>54317.76</v>
          </cell>
          <cell r="BD344">
            <v>56423.12</v>
          </cell>
          <cell r="BE344">
            <v>116971.95</v>
          </cell>
        </row>
        <row r="345">
          <cell r="A345">
            <v>24261</v>
          </cell>
          <cell r="B345" t="str">
            <v>74TH_STREET_GT_2</v>
          </cell>
          <cell r="C345" t="str">
            <v>N.Y.C.</v>
          </cell>
          <cell r="D345">
            <v>53222.09</v>
          </cell>
          <cell r="E345">
            <v>41178</v>
          </cell>
          <cell r="F345">
            <v>50509.31</v>
          </cell>
          <cell r="G345">
            <v>32791</v>
          </cell>
          <cell r="H345">
            <v>32316.69</v>
          </cell>
          <cell r="I345">
            <v>42003.418</v>
          </cell>
          <cell r="J345">
            <v>37083.16</v>
          </cell>
          <cell r="K345">
            <v>27604.24</v>
          </cell>
          <cell r="L345">
            <v>29411.99</v>
          </cell>
          <cell r="M345">
            <v>31366.4633333333</v>
          </cell>
          <cell r="N345">
            <v>4616.41</v>
          </cell>
          <cell r="O345">
            <v>8360.81</v>
          </cell>
          <cell r="P345">
            <v>8920.06</v>
          </cell>
          <cell r="Q345">
            <v>21126.3</v>
          </cell>
          <cell r="R345">
            <v>10089.47</v>
          </cell>
          <cell r="S345">
            <v>63735.66</v>
          </cell>
          <cell r="T345">
            <v>4601.62</v>
          </cell>
          <cell r="U345">
            <v>8346.52</v>
          </cell>
          <cell r="V345">
            <v>5645.71</v>
          </cell>
          <cell r="W345">
            <v>2680.47</v>
          </cell>
          <cell r="X345">
            <v>2675.98</v>
          </cell>
          <cell r="Y345">
            <v>28740.36</v>
          </cell>
          <cell r="Z345">
            <v>154029.02</v>
          </cell>
          <cell r="AA345">
            <v>135613.67</v>
          </cell>
          <cell r="AB345">
            <v>180935.53</v>
          </cell>
          <cell r="AC345">
            <v>225950.3</v>
          </cell>
          <cell r="AD345">
            <v>174132.13</v>
          </cell>
          <cell r="AE345">
            <v>115454.25</v>
          </cell>
          <cell r="AF345">
            <v>111794.01</v>
          </cell>
          <cell r="AG345">
            <v>116087.01</v>
          </cell>
          <cell r="AH345">
            <v>94330.85</v>
          </cell>
          <cell r="AI345">
            <v>86277.88</v>
          </cell>
          <cell r="AJ345">
            <v>104788.8</v>
          </cell>
          <cell r="AK345">
            <v>192513.67</v>
          </cell>
          <cell r="AL345">
            <v>144301.76</v>
          </cell>
          <cell r="AM345">
            <v>162404.29</v>
          </cell>
          <cell r="AN345">
            <v>166406.573333333</v>
          </cell>
          <cell r="AO345">
            <v>54883.88</v>
          </cell>
          <cell r="AP345">
            <v>53543.75</v>
          </cell>
          <cell r="AQ345">
            <v>53100.45</v>
          </cell>
          <cell r="AR345">
            <v>52088.54</v>
          </cell>
          <cell r="AS345">
            <v>55026.48</v>
          </cell>
          <cell r="AT345">
            <v>53728.62</v>
          </cell>
          <cell r="AU345">
            <v>79792.34</v>
          </cell>
          <cell r="AV345">
            <v>132160.44</v>
          </cell>
          <cell r="AW345">
            <v>8997.79</v>
          </cell>
          <cell r="AX345">
            <v>11986.46</v>
          </cell>
          <cell r="AY345">
            <v>13547.66</v>
          </cell>
          <cell r="AZ345">
            <v>7142.64</v>
          </cell>
          <cell r="BA345">
            <v>3590.25</v>
          </cell>
        </row>
        <row r="345">
          <cell r="BC345">
            <v>54317.76</v>
          </cell>
          <cell r="BD345">
            <v>56423.12</v>
          </cell>
          <cell r="BE345">
            <v>116971.95</v>
          </cell>
        </row>
        <row r="346">
          <cell r="A346">
            <v>61752</v>
          </cell>
          <cell r="B346" t="str">
            <v>WEST</v>
          </cell>
          <cell r="C346" t="str">
            <v>WEST</v>
          </cell>
          <cell r="D346">
            <v>3707.77</v>
          </cell>
          <cell r="E346">
            <v>2706.54</v>
          </cell>
          <cell r="F346">
            <v>9240.7</v>
          </cell>
          <cell r="G346">
            <v>1995.87</v>
          </cell>
          <cell r="H346">
            <v>1773.73</v>
          </cell>
          <cell r="I346">
            <v>3884.922</v>
          </cell>
          <cell r="J346">
            <v>766.31</v>
          </cell>
          <cell r="K346">
            <v>-1575.71</v>
          </cell>
          <cell r="L346">
            <v>-3782.53</v>
          </cell>
          <cell r="M346">
            <v>-1530.64333333333</v>
          </cell>
          <cell r="N346">
            <v>1297.09</v>
          </cell>
          <cell r="O346">
            <v>927.9</v>
          </cell>
          <cell r="P346">
            <v>2382.39</v>
          </cell>
          <cell r="Q346">
            <v>2449.86</v>
          </cell>
          <cell r="R346">
            <v>812.26</v>
          </cell>
          <cell r="S346">
            <v>9443.4</v>
          </cell>
          <cell r="T346">
            <v>51.13</v>
          </cell>
          <cell r="U346">
            <v>229.18</v>
          </cell>
          <cell r="V346">
            <v>319.75</v>
          </cell>
          <cell r="W346">
            <v>112.12</v>
          </cell>
          <cell r="X346">
            <v>190.77</v>
          </cell>
          <cell r="Y346">
            <v>1083.54</v>
          </cell>
          <cell r="Z346">
            <v>20589.04</v>
          </cell>
          <cell r="AA346">
            <v>16279.93</v>
          </cell>
          <cell r="AB346">
            <v>20565.68</v>
          </cell>
          <cell r="AC346">
            <v>27722.39</v>
          </cell>
          <cell r="AD346">
            <v>21289.26</v>
          </cell>
          <cell r="AE346">
            <v>12287.06</v>
          </cell>
          <cell r="AF346">
            <v>5356.59</v>
          </cell>
          <cell r="AG346">
            <v>4694.03</v>
          </cell>
          <cell r="AH346">
            <v>4215.62</v>
          </cell>
          <cell r="AI346">
            <v>4390.74</v>
          </cell>
          <cell r="AJ346">
            <v>6188.808</v>
          </cell>
          <cell r="AK346">
            <v>32391.71</v>
          </cell>
          <cell r="AL346">
            <v>9840.15</v>
          </cell>
          <cell r="AM346">
            <v>20901.92</v>
          </cell>
          <cell r="AN346">
            <v>21044.5933333333</v>
          </cell>
          <cell r="AO346">
            <v>5269.81</v>
          </cell>
          <cell r="AP346">
            <v>4651.03</v>
          </cell>
          <cell r="AQ346">
            <v>4652.03</v>
          </cell>
          <cell r="AR346">
            <v>4820.78</v>
          </cell>
          <cell r="AS346">
            <v>4930.67</v>
          </cell>
          <cell r="AT346">
            <v>4864.864</v>
          </cell>
          <cell r="AU346">
            <v>6500.93</v>
          </cell>
          <cell r="AV346">
            <v>11376.93</v>
          </cell>
          <cell r="AW346">
            <v>944.73</v>
          </cell>
          <cell r="AX346">
            <v>1015.38</v>
          </cell>
          <cell r="AY346">
            <v>974.99</v>
          </cell>
          <cell r="AZ346">
            <v>360.16</v>
          </cell>
          <cell r="BA346">
            <v>-230.97</v>
          </cell>
        </row>
        <row r="346">
          <cell r="BC346">
            <v>3677.148</v>
          </cell>
          <cell r="BD346">
            <v>4296.8</v>
          </cell>
          <cell r="BE346">
            <v>15399.82</v>
          </cell>
        </row>
        <row r="347">
          <cell r="A347">
            <v>61753</v>
          </cell>
          <cell r="B347" t="str">
            <v>GENESE</v>
          </cell>
          <cell r="C347" t="str">
            <v>GENESE</v>
          </cell>
          <cell r="D347">
            <v>2885.82</v>
          </cell>
          <cell r="E347">
            <v>2139.82</v>
          </cell>
          <cell r="F347">
            <v>6059.6</v>
          </cell>
          <cell r="G347">
            <v>1554.87</v>
          </cell>
          <cell r="H347">
            <v>1403.87</v>
          </cell>
          <cell r="I347">
            <v>2808.796</v>
          </cell>
          <cell r="J347">
            <v>1100.33</v>
          </cell>
          <cell r="K347">
            <v>-413.54</v>
          </cell>
          <cell r="L347">
            <v>-1692.29</v>
          </cell>
          <cell r="M347">
            <v>-335.166666666667</v>
          </cell>
          <cell r="N347">
            <v>865.23</v>
          </cell>
          <cell r="O347">
            <v>707.39</v>
          </cell>
          <cell r="P347">
            <v>1680.19</v>
          </cell>
          <cell r="Q347">
            <v>1899.1</v>
          </cell>
          <cell r="R347">
            <v>632.75</v>
          </cell>
          <cell r="S347">
            <v>6941.592</v>
          </cell>
          <cell r="T347">
            <v>-149.27</v>
          </cell>
          <cell r="U347">
            <v>89.3</v>
          </cell>
          <cell r="V347">
            <v>278.02</v>
          </cell>
          <cell r="W347">
            <v>69.1</v>
          </cell>
          <cell r="X347">
            <v>148.18</v>
          </cell>
          <cell r="Y347">
            <v>522.396</v>
          </cell>
          <cell r="Z347">
            <v>15085.98</v>
          </cell>
          <cell r="AA347">
            <v>12103.1</v>
          </cell>
          <cell r="AB347">
            <v>16473.61</v>
          </cell>
          <cell r="AC347">
            <v>22099.11</v>
          </cell>
          <cell r="AD347">
            <v>16440.45</v>
          </cell>
          <cell r="AE347">
            <v>3527.06</v>
          </cell>
          <cell r="AF347">
            <v>3486.25</v>
          </cell>
          <cell r="AG347">
            <v>2760.52</v>
          </cell>
          <cell r="AH347">
            <v>2857.75</v>
          </cell>
          <cell r="AI347">
            <v>3498.1</v>
          </cell>
          <cell r="AJ347">
            <v>3225.936</v>
          </cell>
          <cell r="AK347">
            <v>11515.84</v>
          </cell>
          <cell r="AL347">
            <v>8210.98</v>
          </cell>
          <cell r="AM347">
            <v>15037.79</v>
          </cell>
          <cell r="AN347">
            <v>11588.2033333333</v>
          </cell>
          <cell r="AO347">
            <v>3846.57</v>
          </cell>
          <cell r="AP347">
            <v>3581.5</v>
          </cell>
          <cell r="AQ347">
            <v>3423.19</v>
          </cell>
          <cell r="AR347">
            <v>3466.83</v>
          </cell>
          <cell r="AS347">
            <v>3073.37</v>
          </cell>
          <cell r="AT347">
            <v>3478.292</v>
          </cell>
          <cell r="AU347">
            <v>4593.59</v>
          </cell>
          <cell r="AV347">
            <v>8983.2</v>
          </cell>
          <cell r="AW347">
            <v>717.19</v>
          </cell>
          <cell r="AX347">
            <v>760.64</v>
          </cell>
          <cell r="AY347">
            <v>777.9</v>
          </cell>
          <cell r="AZ347">
            <v>276.32</v>
          </cell>
          <cell r="BA347">
            <v>-150.7</v>
          </cell>
        </row>
        <row r="347">
          <cell r="BC347">
            <v>2857.62</v>
          </cell>
          <cell r="BD347">
            <v>2205.78</v>
          </cell>
          <cell r="BE347">
            <v>3968.7</v>
          </cell>
        </row>
        <row r="348">
          <cell r="A348">
            <v>61754</v>
          </cell>
          <cell r="B348" t="str">
            <v>CENTRL</v>
          </cell>
          <cell r="C348" t="str">
            <v>CENTRL</v>
          </cell>
          <cell r="D348">
            <v>4565.7</v>
          </cell>
          <cell r="E348">
            <v>2989.55</v>
          </cell>
          <cell r="F348">
            <v>6976.32</v>
          </cell>
          <cell r="G348">
            <v>2264.78</v>
          </cell>
          <cell r="H348">
            <v>1996.54</v>
          </cell>
          <cell r="I348">
            <v>3758.578</v>
          </cell>
          <cell r="J348">
            <v>2368.02</v>
          </cell>
          <cell r="K348">
            <v>786.14</v>
          </cell>
          <cell r="L348">
            <v>-87.04</v>
          </cell>
          <cell r="M348">
            <v>1022.37333333333</v>
          </cell>
          <cell r="N348">
            <v>967.64</v>
          </cell>
          <cell r="O348">
            <v>1018.3</v>
          </cell>
          <cell r="P348">
            <v>1801.62</v>
          </cell>
          <cell r="Q348">
            <v>2592.85</v>
          </cell>
          <cell r="R348">
            <v>898.65</v>
          </cell>
          <cell r="S348">
            <v>8734.872</v>
          </cell>
          <cell r="T348">
            <v>11.02</v>
          </cell>
          <cell r="U348">
            <v>434.32</v>
          </cell>
          <cell r="V348">
            <v>472.52</v>
          </cell>
          <cell r="W348">
            <v>187.05</v>
          </cell>
          <cell r="X348">
            <v>243.31</v>
          </cell>
          <cell r="Y348">
            <v>1617.864</v>
          </cell>
          <cell r="Z348">
            <v>20241.23</v>
          </cell>
          <cell r="AA348">
            <v>16902.2</v>
          </cell>
          <cell r="AB348">
            <v>22810.73</v>
          </cell>
          <cell r="AC348">
            <v>29481.08</v>
          </cell>
          <cell r="AD348">
            <v>22358.81</v>
          </cell>
          <cell r="AE348">
            <v>13397.42</v>
          </cell>
          <cell r="AF348">
            <v>4009.14</v>
          </cell>
          <cell r="AG348">
            <v>3606.57</v>
          </cell>
          <cell r="AH348">
            <v>3033.92</v>
          </cell>
          <cell r="AI348">
            <v>5187.51</v>
          </cell>
          <cell r="AJ348">
            <v>5846.912</v>
          </cell>
          <cell r="AK348">
            <v>34028.31</v>
          </cell>
          <cell r="AL348">
            <v>12570.79</v>
          </cell>
          <cell r="AM348">
            <v>20020.25</v>
          </cell>
          <cell r="AN348">
            <v>22206.45</v>
          </cell>
          <cell r="AO348">
            <v>5455.53</v>
          </cell>
          <cell r="AP348">
            <v>5263.07</v>
          </cell>
          <cell r="AQ348">
            <v>5025.28</v>
          </cell>
          <cell r="AR348">
            <v>5092.8</v>
          </cell>
          <cell r="AS348">
            <v>4866.98</v>
          </cell>
          <cell r="AT348">
            <v>5140.732</v>
          </cell>
          <cell r="AU348">
            <v>5859.04</v>
          </cell>
          <cell r="AV348">
            <v>13288.5</v>
          </cell>
          <cell r="AW348">
            <v>1040.09</v>
          </cell>
          <cell r="AX348">
            <v>888</v>
          </cell>
          <cell r="AY348">
            <v>1029.58</v>
          </cell>
          <cell r="AZ348">
            <v>305.74</v>
          </cell>
          <cell r="BA348">
            <v>-46.69</v>
          </cell>
        </row>
        <row r="348">
          <cell r="BC348">
            <v>3860.064</v>
          </cell>
          <cell r="BD348">
            <v>3229.22</v>
          </cell>
          <cell r="BE348">
            <v>6727.48</v>
          </cell>
        </row>
        <row r="349">
          <cell r="A349">
            <v>61755</v>
          </cell>
          <cell r="B349" t="str">
            <v>NORTH</v>
          </cell>
          <cell r="C349" t="str">
            <v>NORTH</v>
          </cell>
          <cell r="D349">
            <v>677.82</v>
          </cell>
          <cell r="E349">
            <v>-74.33</v>
          </cell>
          <cell r="F349">
            <v>1643.6</v>
          </cell>
          <cell r="G349">
            <v>-53.37</v>
          </cell>
          <cell r="H349">
            <v>-47.67</v>
          </cell>
          <cell r="I349">
            <v>429.21</v>
          </cell>
          <cell r="J349">
            <v>-672.47</v>
          </cell>
          <cell r="K349">
            <v>-877.4</v>
          </cell>
          <cell r="L349">
            <v>-567.02</v>
          </cell>
          <cell r="M349">
            <v>-705.63</v>
          </cell>
          <cell r="N349">
            <v>11.58</v>
          </cell>
          <cell r="O349">
            <v>-16.98</v>
          </cell>
          <cell r="P349">
            <v>193.24</v>
          </cell>
          <cell r="Q349">
            <v>-133.79</v>
          </cell>
          <cell r="R349">
            <v>-50.14</v>
          </cell>
          <cell r="S349">
            <v>4.69200000000001</v>
          </cell>
          <cell r="T349">
            <v>-102.34</v>
          </cell>
          <cell r="U349">
            <v>-150.73</v>
          </cell>
          <cell r="V349">
            <v>-120.1</v>
          </cell>
          <cell r="W349">
            <v>-59.08</v>
          </cell>
          <cell r="X349">
            <v>-38.22</v>
          </cell>
          <cell r="Y349">
            <v>-564.564</v>
          </cell>
          <cell r="Z349">
            <v>-3003.84</v>
          </cell>
          <cell r="AA349">
            <v>-2957.86</v>
          </cell>
          <cell r="AB349">
            <v>-3804.09</v>
          </cell>
          <cell r="AC349">
            <v>-4177.6</v>
          </cell>
          <cell r="AD349">
            <v>-3485.8475</v>
          </cell>
          <cell r="AE349">
            <v>1797.76</v>
          </cell>
          <cell r="AF349">
            <v>1183.57</v>
          </cell>
          <cell r="AG349">
            <v>314.03</v>
          </cell>
          <cell r="AH349">
            <v>79.22</v>
          </cell>
          <cell r="AI349">
            <v>10.74</v>
          </cell>
          <cell r="AJ349">
            <v>677.064</v>
          </cell>
          <cell r="AK349">
            <v>-3427.7</v>
          </cell>
          <cell r="AL349">
            <v>-2731.15</v>
          </cell>
          <cell r="AM349">
            <v>-2386.24</v>
          </cell>
          <cell r="AN349">
            <v>-2848.36333333333</v>
          </cell>
          <cell r="AO349">
            <v>-740.07</v>
          </cell>
          <cell r="AP349">
            <v>-905.9</v>
          </cell>
          <cell r="AQ349">
            <v>-1134.48</v>
          </cell>
          <cell r="AR349">
            <v>-1316.54</v>
          </cell>
          <cell r="AS349">
            <v>-1035.09</v>
          </cell>
          <cell r="AT349">
            <v>-1026.416</v>
          </cell>
          <cell r="AU349">
            <v>-3044.97</v>
          </cell>
          <cell r="AV349">
            <v>-5091.1</v>
          </cell>
          <cell r="AW349">
            <v>-473.11</v>
          </cell>
          <cell r="AX349">
            <v>-504.55</v>
          </cell>
          <cell r="AY349">
            <v>-300.88</v>
          </cell>
          <cell r="AZ349">
            <v>-238.7</v>
          </cell>
          <cell r="BA349">
            <v>-224.33</v>
          </cell>
        </row>
        <row r="349">
          <cell r="BC349">
            <v>-2089.884</v>
          </cell>
          <cell r="BD349">
            <v>-1015.39</v>
          </cell>
          <cell r="BE349">
            <v>-4673.55</v>
          </cell>
        </row>
        <row r="350">
          <cell r="A350">
            <v>61756</v>
          </cell>
          <cell r="B350" t="str">
            <v>MHK VL</v>
          </cell>
          <cell r="C350" t="str">
            <v>MHK VL</v>
          </cell>
          <cell r="D350">
            <v>2824.57</v>
          </cell>
          <cell r="E350">
            <v>2503.27</v>
          </cell>
          <cell r="F350">
            <v>3952.41</v>
          </cell>
          <cell r="G350">
            <v>1871.85</v>
          </cell>
          <cell r="H350">
            <v>1650.17</v>
          </cell>
          <cell r="I350">
            <v>2560.454</v>
          </cell>
          <cell r="J350">
            <v>2826.16</v>
          </cell>
          <cell r="K350">
            <v>1742.68</v>
          </cell>
          <cell r="L350">
            <v>1686.24</v>
          </cell>
          <cell r="M350">
            <v>2085.02666666667</v>
          </cell>
          <cell r="N350">
            <v>565.28</v>
          </cell>
          <cell r="O350">
            <v>811.45</v>
          </cell>
          <cell r="P350">
            <v>1093.24</v>
          </cell>
          <cell r="Q350">
            <v>2089.86</v>
          </cell>
          <cell r="R350">
            <v>830.05</v>
          </cell>
          <cell r="S350">
            <v>6467.856</v>
          </cell>
          <cell r="T350">
            <v>262.12</v>
          </cell>
          <cell r="U350">
            <v>504.4</v>
          </cell>
          <cell r="V350">
            <v>435.38</v>
          </cell>
          <cell r="W350">
            <v>200.74</v>
          </cell>
          <cell r="X350">
            <v>212.63</v>
          </cell>
          <cell r="Y350">
            <v>1938.324</v>
          </cell>
          <cell r="Z350">
            <v>14365.46</v>
          </cell>
          <cell r="AA350">
            <v>12806.52</v>
          </cell>
          <cell r="AB350">
            <v>17091.28</v>
          </cell>
          <cell r="AC350">
            <v>19938.56</v>
          </cell>
          <cell r="AD350">
            <v>16050.455</v>
          </cell>
          <cell r="AE350">
            <v>6355.62</v>
          </cell>
          <cell r="AF350">
            <v>3709.84</v>
          </cell>
          <cell r="AG350">
            <v>3448.55</v>
          </cell>
          <cell r="AH350">
            <v>2464.59</v>
          </cell>
          <cell r="AI350">
            <v>4174.81</v>
          </cell>
          <cell r="AJ350">
            <v>4030.682</v>
          </cell>
          <cell r="AK350">
            <v>19013.62</v>
          </cell>
          <cell r="AL350">
            <v>12339.44</v>
          </cell>
          <cell r="AM350">
            <v>13659.49</v>
          </cell>
          <cell r="AN350">
            <v>15004.1833333333</v>
          </cell>
          <cell r="AO350">
            <v>4096.65</v>
          </cell>
          <cell r="AP350">
            <v>3782.07</v>
          </cell>
          <cell r="AQ350">
            <v>3625.19</v>
          </cell>
          <cell r="AR350">
            <v>3629.85</v>
          </cell>
          <cell r="AS350">
            <v>3402.89</v>
          </cell>
          <cell r="AT350">
            <v>3707.33</v>
          </cell>
          <cell r="AU350">
            <v>4637.22</v>
          </cell>
          <cell r="AV350">
            <v>8900.39</v>
          </cell>
          <cell r="AW350">
            <v>714.57</v>
          </cell>
          <cell r="AX350">
            <v>510.53</v>
          </cell>
          <cell r="AY350">
            <v>847.06</v>
          </cell>
          <cell r="AZ350">
            <v>307.78</v>
          </cell>
          <cell r="BA350">
            <v>67.38</v>
          </cell>
        </row>
        <row r="350">
          <cell r="BC350">
            <v>2936.784</v>
          </cell>
          <cell r="BD350">
            <v>2341.18</v>
          </cell>
          <cell r="BE350">
            <v>5574.41</v>
          </cell>
        </row>
        <row r="351">
          <cell r="A351">
            <v>61757</v>
          </cell>
          <cell r="B351" t="str">
            <v>CAPITL</v>
          </cell>
          <cell r="C351" t="str">
            <v>CAPITL</v>
          </cell>
          <cell r="D351">
            <v>18898.98</v>
          </cell>
          <cell r="E351">
            <v>29202.54</v>
          </cell>
          <cell r="F351">
            <v>35736.7</v>
          </cell>
          <cell r="G351">
            <v>21945.05</v>
          </cell>
          <cell r="H351">
            <v>19134.44</v>
          </cell>
          <cell r="I351">
            <v>24983.542</v>
          </cell>
          <cell r="J351">
            <v>37492.79</v>
          </cell>
          <cell r="K351">
            <v>27009.37</v>
          </cell>
          <cell r="L351">
            <v>27814.49</v>
          </cell>
          <cell r="M351">
            <v>30772.2166666667</v>
          </cell>
          <cell r="N351">
            <v>5627.7</v>
          </cell>
          <cell r="O351">
            <v>9731.47</v>
          </cell>
          <cell r="P351">
            <v>9193.23</v>
          </cell>
          <cell r="Q351">
            <v>24609.78</v>
          </cell>
          <cell r="R351">
            <v>8703.64</v>
          </cell>
          <cell r="S351">
            <v>69438.984</v>
          </cell>
          <cell r="T351">
            <v>4475.02</v>
          </cell>
          <cell r="U351">
            <v>7430.96</v>
          </cell>
          <cell r="V351">
            <v>6106.58</v>
          </cell>
          <cell r="W351">
            <v>2891.5</v>
          </cell>
          <cell r="X351">
            <v>2869.2</v>
          </cell>
          <cell r="Y351">
            <v>28527.912</v>
          </cell>
          <cell r="Z351">
            <v>183405.87</v>
          </cell>
          <cell r="AA351">
            <v>159100.29</v>
          </cell>
          <cell r="AB351">
            <v>215917.55</v>
          </cell>
          <cell r="AC351">
            <v>255481.61</v>
          </cell>
          <cell r="AD351">
            <v>203476.33</v>
          </cell>
          <cell r="AE351">
            <v>42071.06</v>
          </cell>
          <cell r="AF351">
            <v>21704.34</v>
          </cell>
          <cell r="AG351">
            <v>19761.23</v>
          </cell>
          <cell r="AH351">
            <v>17869.26</v>
          </cell>
          <cell r="AI351">
            <v>50602.81</v>
          </cell>
          <cell r="AJ351">
            <v>30401.74</v>
          </cell>
          <cell r="AK351">
            <v>196846.31</v>
          </cell>
          <cell r="AL351">
            <v>151353.83</v>
          </cell>
          <cell r="AM351">
            <v>163525.44</v>
          </cell>
          <cell r="AN351">
            <v>170575.193333333</v>
          </cell>
          <cell r="AO351">
            <v>49182.13</v>
          </cell>
          <cell r="AP351">
            <v>46446.41</v>
          </cell>
          <cell r="AQ351">
            <v>46267.37</v>
          </cell>
          <cell r="AR351">
            <v>46868.91</v>
          </cell>
          <cell r="AS351">
            <v>42670.46</v>
          </cell>
          <cell r="AT351">
            <v>46287.056</v>
          </cell>
          <cell r="AU351">
            <v>64594.34</v>
          </cell>
          <cell r="AV351">
            <v>120787.28</v>
          </cell>
          <cell r="AW351">
            <v>9787.34</v>
          </cell>
          <cell r="AX351">
            <v>12164.05</v>
          </cell>
          <cell r="AY351">
            <v>10646.99</v>
          </cell>
          <cell r="AZ351">
            <v>3927.83</v>
          </cell>
          <cell r="BA351">
            <v>1625.64</v>
          </cell>
        </row>
        <row r="351">
          <cell r="BC351">
            <v>45782.22</v>
          </cell>
          <cell r="BD351">
            <v>32335.6</v>
          </cell>
          <cell r="BE351">
            <v>63006.41</v>
          </cell>
        </row>
        <row r="352">
          <cell r="A352">
            <v>61758</v>
          </cell>
          <cell r="B352" t="str">
            <v>HUD VL</v>
          </cell>
          <cell r="C352" t="str">
            <v>HUD VL</v>
          </cell>
          <cell r="D352">
            <v>30203.77</v>
          </cell>
          <cell r="E352">
            <v>26171.13</v>
          </cell>
          <cell r="F352">
            <v>33528.7</v>
          </cell>
          <cell r="G352">
            <v>18532.56</v>
          </cell>
          <cell r="H352">
            <v>17264.03</v>
          </cell>
          <cell r="I352">
            <v>25140.038</v>
          </cell>
          <cell r="J352">
            <v>29804.78</v>
          </cell>
          <cell r="K352">
            <v>20578.69</v>
          </cell>
          <cell r="L352">
            <v>22411.1</v>
          </cell>
          <cell r="M352">
            <v>24264.8566666667</v>
          </cell>
          <cell r="N352">
            <v>4659.43</v>
          </cell>
          <cell r="O352">
            <v>8221.75</v>
          </cell>
          <cell r="P352">
            <v>8434.35</v>
          </cell>
          <cell r="Q352">
            <v>20777.46</v>
          </cell>
          <cell r="R352">
            <v>9385.79</v>
          </cell>
          <cell r="S352">
            <v>61774.536</v>
          </cell>
          <cell r="T352">
            <v>3764.47</v>
          </cell>
          <cell r="U352">
            <v>6181.18</v>
          </cell>
          <cell r="V352">
            <v>4855.75</v>
          </cell>
          <cell r="W352">
            <v>2376.84</v>
          </cell>
          <cell r="X352">
            <v>2311.33</v>
          </cell>
          <cell r="Y352">
            <v>23387.484</v>
          </cell>
          <cell r="Z352">
            <v>148271.55</v>
          </cell>
          <cell r="AA352">
            <v>128603.21</v>
          </cell>
          <cell r="AB352">
            <v>173865.67</v>
          </cell>
          <cell r="AC352">
            <v>204038.03</v>
          </cell>
          <cell r="AD352">
            <v>163694.615</v>
          </cell>
          <cell r="AE352">
            <v>71746.75</v>
          </cell>
          <cell r="AF352">
            <v>56054.85</v>
          </cell>
          <cell r="AG352">
            <v>55278.09</v>
          </cell>
          <cell r="AH352">
            <v>35532.65</v>
          </cell>
          <cell r="AI352">
            <v>42806.07</v>
          </cell>
          <cell r="AJ352">
            <v>52283.682</v>
          </cell>
          <cell r="AK352">
            <v>179284.07</v>
          </cell>
          <cell r="AL352">
            <v>136860.15</v>
          </cell>
          <cell r="AM352">
            <v>150725.1</v>
          </cell>
          <cell r="AN352">
            <v>155623.106666667</v>
          </cell>
          <cell r="AO352">
            <v>44130.61</v>
          </cell>
          <cell r="AP352">
            <v>41651.03</v>
          </cell>
          <cell r="AQ352">
            <v>41838.48</v>
          </cell>
          <cell r="AR352">
            <v>41820.87</v>
          </cell>
          <cell r="AS352">
            <v>38029.64</v>
          </cell>
          <cell r="AT352">
            <v>41494.126</v>
          </cell>
          <cell r="AU352">
            <v>63500.96</v>
          </cell>
          <cell r="AV352">
            <v>98976.93</v>
          </cell>
          <cell r="AW352">
            <v>8390.76</v>
          </cell>
          <cell r="AX352">
            <v>10395.65</v>
          </cell>
          <cell r="AY352">
            <v>10652.45</v>
          </cell>
          <cell r="AZ352">
            <v>5196.16</v>
          </cell>
          <cell r="BA352">
            <v>2227.38</v>
          </cell>
        </row>
        <row r="352">
          <cell r="BC352">
            <v>44234.88</v>
          </cell>
          <cell r="BD352">
            <v>39336.8</v>
          </cell>
          <cell r="BE352">
            <v>79079.18</v>
          </cell>
        </row>
        <row r="353">
          <cell r="A353">
            <v>61759</v>
          </cell>
          <cell r="B353" t="str">
            <v>MILLWD</v>
          </cell>
          <cell r="C353" t="str">
            <v>MILLWD</v>
          </cell>
          <cell r="D353">
            <v>34150.53</v>
          </cell>
          <cell r="E353">
            <v>27056.7</v>
          </cell>
          <cell r="F353">
            <v>34542.82</v>
          </cell>
          <cell r="G353">
            <v>18845.01</v>
          </cell>
          <cell r="H353">
            <v>17684.95</v>
          </cell>
          <cell r="I353">
            <v>26456.002</v>
          </cell>
          <cell r="J353">
            <v>34297.59</v>
          </cell>
          <cell r="K353">
            <v>26697.04</v>
          </cell>
          <cell r="L353">
            <v>28413.91</v>
          </cell>
          <cell r="M353">
            <v>29802.8466666667</v>
          </cell>
          <cell r="N353">
            <v>4714.14</v>
          </cell>
          <cell r="O353">
            <v>8337.25</v>
          </cell>
          <cell r="P353">
            <v>8857</v>
          </cell>
          <cell r="Q353">
            <v>21065.2</v>
          </cell>
          <cell r="R353">
            <v>9908.9</v>
          </cell>
          <cell r="S353">
            <v>63458.988</v>
          </cell>
          <cell r="T353">
            <v>4475.82</v>
          </cell>
          <cell r="U353">
            <v>6987.75</v>
          </cell>
          <cell r="V353">
            <v>5533.76</v>
          </cell>
          <cell r="W353">
            <v>2625.92</v>
          </cell>
          <cell r="X353">
            <v>2549</v>
          </cell>
          <cell r="Y353">
            <v>26606.7</v>
          </cell>
          <cell r="Z353">
            <v>151398.94</v>
          </cell>
          <cell r="AA353">
            <v>131726.55</v>
          </cell>
          <cell r="AB353">
            <v>177000</v>
          </cell>
          <cell r="AC353">
            <v>207974.48</v>
          </cell>
          <cell r="AD353">
            <v>167024.9925</v>
          </cell>
          <cell r="AE353">
            <v>80594.6</v>
          </cell>
          <cell r="AF353">
            <v>66961.03</v>
          </cell>
          <cell r="AG353">
            <v>66220.17</v>
          </cell>
          <cell r="AH353">
            <v>41406.42</v>
          </cell>
          <cell r="AI353">
            <v>45821.87</v>
          </cell>
          <cell r="AJ353">
            <v>60200.818</v>
          </cell>
          <cell r="AK353">
            <v>189692.98</v>
          </cell>
          <cell r="AL353">
            <v>141274.05</v>
          </cell>
          <cell r="AM353">
            <v>157347.02</v>
          </cell>
          <cell r="AN353">
            <v>162771.35</v>
          </cell>
          <cell r="AO353">
            <v>45789.04</v>
          </cell>
          <cell r="AP353">
            <v>43249.8</v>
          </cell>
          <cell r="AQ353">
            <v>43515.26</v>
          </cell>
          <cell r="AR353">
            <v>43297.36</v>
          </cell>
          <cell r="AS353">
            <v>39487.06</v>
          </cell>
          <cell r="AT353">
            <v>43067.704</v>
          </cell>
          <cell r="AU353">
            <v>67441.52</v>
          </cell>
          <cell r="AV353">
            <v>100940.9</v>
          </cell>
          <cell r="AW353">
            <v>8659.47</v>
          </cell>
          <cell r="AX353">
            <v>10731.36</v>
          </cell>
          <cell r="AY353">
            <v>11249.66</v>
          </cell>
          <cell r="AZ353">
            <v>5703.84</v>
          </cell>
          <cell r="BA353">
            <v>2412.46</v>
          </cell>
        </row>
        <row r="353">
          <cell r="BC353">
            <v>46508.148</v>
          </cell>
          <cell r="BD353">
            <v>42931.65</v>
          </cell>
          <cell r="BE353">
            <v>98312.73</v>
          </cell>
        </row>
        <row r="354">
          <cell r="A354">
            <v>61760</v>
          </cell>
          <cell r="B354" t="str">
            <v>DUNWOD</v>
          </cell>
          <cell r="C354" t="str">
            <v>DUNWOD</v>
          </cell>
          <cell r="D354">
            <v>34532.84</v>
          </cell>
          <cell r="E354">
            <v>26635.54</v>
          </cell>
          <cell r="F354">
            <v>31210.86</v>
          </cell>
          <cell r="G354">
            <v>19188.22</v>
          </cell>
          <cell r="H354">
            <v>17549.28</v>
          </cell>
          <cell r="I354">
            <v>25823.348</v>
          </cell>
          <cell r="J354">
            <v>34496.3</v>
          </cell>
          <cell r="K354">
            <v>26994.29</v>
          </cell>
          <cell r="L354">
            <v>29110.13</v>
          </cell>
          <cell r="M354">
            <v>30200.24</v>
          </cell>
          <cell r="N354">
            <v>4594.05</v>
          </cell>
          <cell r="O354">
            <v>8251.75</v>
          </cell>
          <cell r="P354">
            <v>8484.35</v>
          </cell>
          <cell r="Q354">
            <v>20837.45</v>
          </cell>
          <cell r="R354">
            <v>9539.64</v>
          </cell>
          <cell r="S354">
            <v>62048.688</v>
          </cell>
          <cell r="T354">
            <v>4439.41</v>
          </cell>
          <cell r="U354">
            <v>6981.18</v>
          </cell>
          <cell r="V354">
            <v>5613.27</v>
          </cell>
          <cell r="W354">
            <v>2636.05</v>
          </cell>
          <cell r="X354">
            <v>2565.78</v>
          </cell>
          <cell r="Y354">
            <v>26682.828</v>
          </cell>
          <cell r="Z354">
            <v>149168.98</v>
          </cell>
          <cell r="AA354">
            <v>130067.97</v>
          </cell>
          <cell r="AB354">
            <v>177776.14</v>
          </cell>
          <cell r="AC354">
            <v>207829.54</v>
          </cell>
          <cell r="AD354">
            <v>166210.6575</v>
          </cell>
          <cell r="AE354">
            <v>76219.83</v>
          </cell>
          <cell r="AF354">
            <v>68367.97</v>
          </cell>
          <cell r="AG354">
            <v>69764.34</v>
          </cell>
          <cell r="AH354">
            <v>44084.46</v>
          </cell>
          <cell r="AI354">
            <v>45833.66</v>
          </cell>
          <cell r="AJ354">
            <v>60854.052</v>
          </cell>
          <cell r="AK354">
            <v>189011.39</v>
          </cell>
          <cell r="AL354">
            <v>141660.77</v>
          </cell>
          <cell r="AM354">
            <v>157747.02</v>
          </cell>
          <cell r="AN354">
            <v>162806.393333333</v>
          </cell>
          <cell r="AO354">
            <v>45630.61</v>
          </cell>
          <cell r="AP354">
            <v>43201.03</v>
          </cell>
          <cell r="AQ354">
            <v>43695.87</v>
          </cell>
          <cell r="AR354">
            <v>43565.57</v>
          </cell>
          <cell r="AS354">
            <v>39929.86</v>
          </cell>
          <cell r="AT354">
            <v>43204.588</v>
          </cell>
          <cell r="AU354">
            <v>68056.16</v>
          </cell>
          <cell r="AV354">
            <v>101604.93</v>
          </cell>
          <cell r="AW354">
            <v>8715.56</v>
          </cell>
          <cell r="AX354">
            <v>10789.54</v>
          </cell>
          <cell r="AY354">
            <v>11326.03</v>
          </cell>
          <cell r="AZ354">
            <v>5785.01</v>
          </cell>
          <cell r="BA354">
            <v>2447.39</v>
          </cell>
        </row>
        <row r="354">
          <cell r="BC354">
            <v>46876.236</v>
          </cell>
          <cell r="BD354">
            <v>43680.65</v>
          </cell>
          <cell r="BE354">
            <v>99846.02</v>
          </cell>
        </row>
        <row r="355">
          <cell r="A355">
            <v>61761</v>
          </cell>
          <cell r="B355" t="str">
            <v>N.Y.C.</v>
          </cell>
          <cell r="C355" t="str">
            <v>N.Y.C.</v>
          </cell>
          <cell r="D355">
            <v>56966.84</v>
          </cell>
          <cell r="E355">
            <v>50470.12</v>
          </cell>
          <cell r="F355">
            <v>59336.82</v>
          </cell>
          <cell r="G355">
            <v>42085.39</v>
          </cell>
          <cell r="H355">
            <v>39149.28</v>
          </cell>
          <cell r="I355">
            <v>49601.69</v>
          </cell>
          <cell r="J355">
            <v>38492.78</v>
          </cell>
          <cell r="K355">
            <v>31034.21</v>
          </cell>
          <cell r="L355">
            <v>33106.46</v>
          </cell>
          <cell r="M355">
            <v>34211.15</v>
          </cell>
          <cell r="N355">
            <v>4649.34</v>
          </cell>
          <cell r="O355">
            <v>9602.42</v>
          </cell>
          <cell r="P355">
            <v>10056.27</v>
          </cell>
          <cell r="Q355">
            <v>21428.34</v>
          </cell>
          <cell r="R355">
            <v>10885.78</v>
          </cell>
          <cell r="S355">
            <v>67946.58</v>
          </cell>
          <cell r="T355">
            <v>5500.37</v>
          </cell>
          <cell r="U355">
            <v>9246.46</v>
          </cell>
          <cell r="V355">
            <v>6834.28</v>
          </cell>
          <cell r="W355">
            <v>3492.84</v>
          </cell>
          <cell r="X355">
            <v>3398.53</v>
          </cell>
          <cell r="Y355">
            <v>34166.976</v>
          </cell>
          <cell r="Z355">
            <v>166970.99</v>
          </cell>
          <cell r="AA355">
            <v>148993.93</v>
          </cell>
          <cell r="AB355">
            <v>198865.67</v>
          </cell>
          <cell r="AC355">
            <v>255481.62</v>
          </cell>
          <cell r="AD355">
            <v>192578.0525</v>
          </cell>
          <cell r="AE355">
            <v>117582.26</v>
          </cell>
          <cell r="AF355">
            <v>109479.54</v>
          </cell>
          <cell r="AG355">
            <v>114194.03</v>
          </cell>
          <cell r="AH355">
            <v>96884.46</v>
          </cell>
          <cell r="AI355">
            <v>98633.66</v>
          </cell>
          <cell r="AJ355">
            <v>107354.79</v>
          </cell>
          <cell r="AK355">
            <v>205564.07</v>
          </cell>
          <cell r="AL355">
            <v>171900.15</v>
          </cell>
          <cell r="AM355">
            <v>187709.82</v>
          </cell>
          <cell r="AN355">
            <v>188391.346666667</v>
          </cell>
          <cell r="AO355">
            <v>62677.81</v>
          </cell>
          <cell r="AP355">
            <v>60463.19</v>
          </cell>
          <cell r="AQ355">
            <v>61088.51</v>
          </cell>
          <cell r="AR355">
            <v>61213.1</v>
          </cell>
          <cell r="AS355">
            <v>61455.47</v>
          </cell>
          <cell r="AT355">
            <v>61379.616</v>
          </cell>
          <cell r="AU355">
            <v>90832.16</v>
          </cell>
          <cell r="AV355">
            <v>156968.13</v>
          </cell>
          <cell r="AW355">
            <v>12944.44</v>
          </cell>
          <cell r="AX355">
            <v>15415.38</v>
          </cell>
          <cell r="AY355">
            <v>16226.99</v>
          </cell>
          <cell r="AZ355">
            <v>10685.01</v>
          </cell>
          <cell r="BA355">
            <v>4815.65</v>
          </cell>
        </row>
        <row r="355">
          <cell r="BC355">
            <v>72104.964</v>
          </cell>
          <cell r="BD355">
            <v>68459.42</v>
          </cell>
          <cell r="BE355">
            <v>133834.82</v>
          </cell>
        </row>
        <row r="356">
          <cell r="A356">
            <v>61762</v>
          </cell>
          <cell r="B356" t="str">
            <v>LONGIL</v>
          </cell>
          <cell r="C356" t="str">
            <v>LONGIL</v>
          </cell>
          <cell r="D356">
            <v>32068.83</v>
          </cell>
          <cell r="E356">
            <v>28893.24</v>
          </cell>
          <cell r="F356">
            <v>33977.37</v>
          </cell>
          <cell r="G356">
            <v>20755.67</v>
          </cell>
          <cell r="H356">
            <v>18028.87</v>
          </cell>
          <cell r="I356">
            <v>26744.796</v>
          </cell>
          <cell r="J356">
            <v>35983.28</v>
          </cell>
          <cell r="K356">
            <v>28245.38</v>
          </cell>
          <cell r="L356">
            <v>30129.13</v>
          </cell>
          <cell r="M356">
            <v>31452.5966666667</v>
          </cell>
          <cell r="N356">
            <v>4763.37</v>
          </cell>
          <cell r="O356">
            <v>8575.33</v>
          </cell>
          <cell r="P356">
            <v>9120.2</v>
          </cell>
          <cell r="Q356">
            <v>21683.67</v>
          </cell>
          <cell r="R356">
            <v>10269.75</v>
          </cell>
          <cell r="S356">
            <v>65294.784</v>
          </cell>
          <cell r="T356">
            <v>4707.23</v>
          </cell>
          <cell r="U356">
            <v>7348.05</v>
          </cell>
          <cell r="V356">
            <v>5793.08</v>
          </cell>
          <cell r="W356">
            <v>2743.39</v>
          </cell>
          <cell r="X356">
            <v>2685.67</v>
          </cell>
          <cell r="Y356">
            <v>27932.904</v>
          </cell>
          <cell r="Z356">
            <v>156135.38</v>
          </cell>
          <cell r="AA356">
            <v>135684.41</v>
          </cell>
          <cell r="AB356">
            <v>184566.07</v>
          </cell>
          <cell r="AC356">
            <v>213444.19</v>
          </cell>
          <cell r="AD356">
            <v>172457.5125</v>
          </cell>
          <cell r="AE356">
            <v>75755.51</v>
          </cell>
          <cell r="AF356">
            <v>63885.3</v>
          </cell>
          <cell r="AG356">
            <v>62150.56</v>
          </cell>
          <cell r="AH356">
            <v>36438.95</v>
          </cell>
          <cell r="AI356">
            <v>54306.46</v>
          </cell>
          <cell r="AJ356">
            <v>58507.356</v>
          </cell>
          <cell r="AK356">
            <v>196921.04</v>
          </cell>
          <cell r="AL356">
            <v>147378.42</v>
          </cell>
          <cell r="AM356">
            <v>163956.45</v>
          </cell>
          <cell r="AN356">
            <v>169418.636666667</v>
          </cell>
          <cell r="AO356">
            <v>47255.11</v>
          </cell>
          <cell r="AP356">
            <v>44736.96</v>
          </cell>
          <cell r="AQ356">
            <v>44678.4</v>
          </cell>
          <cell r="AR356">
            <v>44715.39</v>
          </cell>
          <cell r="AS356">
            <v>40841.43</v>
          </cell>
          <cell r="AT356">
            <v>44445.458</v>
          </cell>
          <cell r="AU356">
            <v>71529.54</v>
          </cell>
          <cell r="AV356">
            <v>104673.95</v>
          </cell>
          <cell r="AW356">
            <v>9018.22</v>
          </cell>
          <cell r="AX356">
            <v>11025.15</v>
          </cell>
          <cell r="AY356">
            <v>11420.25</v>
          </cell>
          <cell r="AZ356">
            <v>5849.32</v>
          </cell>
          <cell r="BA356">
            <v>2594.75</v>
          </cell>
        </row>
        <row r="356">
          <cell r="BC356">
            <v>47889.228</v>
          </cell>
          <cell r="BD356">
            <v>45041.97</v>
          </cell>
          <cell r="BE356">
            <v>102302</v>
          </cell>
        </row>
        <row r="357">
          <cell r="A357">
            <v>61844</v>
          </cell>
          <cell r="B357" t="str">
            <v>HQ_PROXY_BUS</v>
          </cell>
          <cell r="C357" t="str">
            <v>HQ</v>
          </cell>
          <cell r="D357">
            <v>443.45</v>
          </cell>
          <cell r="E357">
            <v>-5.18</v>
          </cell>
          <cell r="F357">
            <v>1123.08</v>
          </cell>
          <cell r="G357">
            <v>2</v>
          </cell>
          <cell r="H357">
            <v>1.18</v>
          </cell>
          <cell r="I357">
            <v>312.906</v>
          </cell>
          <cell r="J357">
            <v>-319.44</v>
          </cell>
          <cell r="K357">
            <v>-369.94</v>
          </cell>
          <cell r="L357">
            <v>-286.9</v>
          </cell>
          <cell r="M357">
            <v>-325.426666666667</v>
          </cell>
          <cell r="N357">
            <v>28.18</v>
          </cell>
          <cell r="O357">
            <v>4.52</v>
          </cell>
          <cell r="P357">
            <v>187.05</v>
          </cell>
          <cell r="Q357">
            <v>44.23</v>
          </cell>
          <cell r="R357">
            <v>12.63</v>
          </cell>
          <cell r="S357">
            <v>331.932</v>
          </cell>
          <cell r="T357">
            <v>-44.83</v>
          </cell>
          <cell r="U357">
            <v>-65.91</v>
          </cell>
          <cell r="V357">
            <v>-51.23</v>
          </cell>
          <cell r="W357">
            <v>-25.18</v>
          </cell>
          <cell r="X357">
            <v>-36</v>
          </cell>
          <cell r="Y357">
            <v>-267.78</v>
          </cell>
          <cell r="Z357">
            <v>-927.85</v>
          </cell>
          <cell r="AA357">
            <v>-1083.25</v>
          </cell>
          <cell r="AB357">
            <v>-1324.49</v>
          </cell>
          <cell r="AC357">
            <v>-1253.77</v>
          </cell>
          <cell r="AD357">
            <v>-1147.34</v>
          </cell>
          <cell r="AE357">
            <v>1387.22</v>
          </cell>
          <cell r="AF357">
            <v>857.52</v>
          </cell>
          <cell r="AG357">
            <v>127.07</v>
          </cell>
          <cell r="AH357">
            <v>59.94</v>
          </cell>
          <cell r="AI357">
            <v>32.7</v>
          </cell>
          <cell r="AJ357">
            <v>492.89</v>
          </cell>
          <cell r="AK357">
            <v>-1115.43</v>
          </cell>
          <cell r="AL357">
            <v>-1098.04</v>
          </cell>
          <cell r="AM357">
            <v>-675.11</v>
          </cell>
          <cell r="AN357">
            <v>-962.86</v>
          </cell>
          <cell r="AO357">
            <v>-118.58</v>
          </cell>
          <cell r="AP357">
            <v>-441.6</v>
          </cell>
          <cell r="AQ357">
            <v>-883.2</v>
          </cell>
          <cell r="AR357">
            <v>-1104</v>
          </cell>
          <cell r="AS357">
            <v>-1489</v>
          </cell>
          <cell r="AT357">
            <v>-807.276</v>
          </cell>
          <cell r="AU357">
            <v>-2900</v>
          </cell>
          <cell r="AV357">
            <v>-3405.85</v>
          </cell>
          <cell r="AW357">
            <v>-372</v>
          </cell>
          <cell r="AX357">
            <v>-288</v>
          </cell>
          <cell r="AY357">
            <v>-186</v>
          </cell>
          <cell r="AZ357">
            <v>-190</v>
          </cell>
          <cell r="BA357">
            <v>-183.16</v>
          </cell>
        </row>
        <row r="357">
          <cell r="BC357">
            <v>-1462.992</v>
          </cell>
          <cell r="BD357">
            <v>-2458.29</v>
          </cell>
          <cell r="BE357">
            <v>-3498.64</v>
          </cell>
        </row>
        <row r="358">
          <cell r="A358">
            <v>61845</v>
          </cell>
          <cell r="B358" t="str">
            <v>NPX_PROXY_BUS</v>
          </cell>
          <cell r="C358" t="str">
            <v>NPX</v>
          </cell>
          <cell r="D358">
            <v>24001.7</v>
          </cell>
          <cell r="E358">
            <v>28261.9</v>
          </cell>
          <cell r="F358">
            <v>35160.98</v>
          </cell>
          <cell r="G358">
            <v>20744.37</v>
          </cell>
          <cell r="H358">
            <v>18485.65</v>
          </cell>
          <cell r="I358">
            <v>25330.92</v>
          </cell>
          <cell r="J358">
            <v>35592.87</v>
          </cell>
          <cell r="K358">
            <v>26194.55</v>
          </cell>
          <cell r="L358">
            <v>27053.04</v>
          </cell>
          <cell r="M358">
            <v>29613.4866666667</v>
          </cell>
          <cell r="N358">
            <v>5287.64</v>
          </cell>
          <cell r="O358">
            <v>9173.3</v>
          </cell>
          <cell r="P358">
            <v>9048.77</v>
          </cell>
          <cell r="Q358">
            <v>23183.18</v>
          </cell>
          <cell r="R358">
            <v>9073.66</v>
          </cell>
          <cell r="S358">
            <v>66919.86</v>
          </cell>
          <cell r="T358">
            <v>4329.38</v>
          </cell>
          <cell r="U358">
            <v>7121.39</v>
          </cell>
          <cell r="V358">
            <v>5814.26</v>
          </cell>
          <cell r="W358">
            <v>2751.77</v>
          </cell>
          <cell r="X358">
            <v>2703.31</v>
          </cell>
          <cell r="Y358">
            <v>27264.132</v>
          </cell>
          <cell r="Z358">
            <v>169112.69</v>
          </cell>
          <cell r="AA358">
            <v>146045.13</v>
          </cell>
          <cell r="AB358">
            <v>198237.41</v>
          </cell>
          <cell r="AC358">
            <v>234605.61</v>
          </cell>
          <cell r="AD358">
            <v>187000.21</v>
          </cell>
          <cell r="AE358">
            <v>55446.12</v>
          </cell>
          <cell r="AF358">
            <v>37872.11</v>
          </cell>
          <cell r="AG358">
            <v>35397.94</v>
          </cell>
          <cell r="AH358">
            <v>25742.53</v>
          </cell>
          <cell r="AI358">
            <v>48921.07</v>
          </cell>
          <cell r="AJ358">
            <v>40675.954</v>
          </cell>
          <cell r="AK358">
            <v>192612.48</v>
          </cell>
          <cell r="AL358">
            <v>146426.7</v>
          </cell>
          <cell r="AM358">
            <v>159691.98</v>
          </cell>
          <cell r="AN358">
            <v>166243.72</v>
          </cell>
          <cell r="AO358">
            <v>47112.72</v>
          </cell>
          <cell r="AP358">
            <v>44526.49</v>
          </cell>
          <cell r="AQ358">
            <v>44445.51</v>
          </cell>
          <cell r="AR358">
            <v>44812.18</v>
          </cell>
          <cell r="AS358">
            <v>40832.64</v>
          </cell>
          <cell r="AT358">
            <v>44345.908</v>
          </cell>
          <cell r="AU358">
            <v>64552.16</v>
          </cell>
          <cell r="AV358">
            <v>111678.48</v>
          </cell>
          <cell r="AW358">
            <v>9217</v>
          </cell>
          <cell r="AX358">
            <v>11475.85</v>
          </cell>
          <cell r="AY358">
            <v>10464.69</v>
          </cell>
          <cell r="AZ358">
            <v>4429.84</v>
          </cell>
          <cell r="BA358">
            <v>1852.98</v>
          </cell>
        </row>
        <row r="358">
          <cell r="BC358">
            <v>44928.432</v>
          </cell>
          <cell r="BD358">
            <v>34869.2</v>
          </cell>
          <cell r="BE358">
            <v>74348.78</v>
          </cell>
        </row>
        <row r="359">
          <cell r="A359">
            <v>61846</v>
          </cell>
          <cell r="B359" t="str">
            <v>OH_PROXY_BUS</v>
          </cell>
          <cell r="C359" t="str">
            <v>OH</v>
          </cell>
          <cell r="D359">
            <v>2309.75</v>
          </cell>
          <cell r="E359">
            <v>2815.17</v>
          </cell>
          <cell r="F359">
            <v>5842.34</v>
          </cell>
          <cell r="G359">
            <v>1722.79</v>
          </cell>
          <cell r="H359">
            <v>1530.27</v>
          </cell>
          <cell r="I359">
            <v>2844.064</v>
          </cell>
          <cell r="J359">
            <v>732.07</v>
          </cell>
          <cell r="K359">
            <v>-1169.71</v>
          </cell>
          <cell r="L359">
            <v>-2949.89</v>
          </cell>
          <cell r="M359">
            <v>-1129.17666666667</v>
          </cell>
          <cell r="N359">
            <v>1088.23</v>
          </cell>
          <cell r="O359">
            <v>793.5</v>
          </cell>
          <cell r="P359">
            <v>2031.89</v>
          </cell>
          <cell r="Q359">
            <v>2116.86</v>
          </cell>
          <cell r="R359">
            <v>701.99</v>
          </cell>
          <cell r="S359">
            <v>8078.964</v>
          </cell>
          <cell r="T359">
            <v>-377.95</v>
          </cell>
          <cell r="U359">
            <v>-158.83</v>
          </cell>
          <cell r="V359">
            <v>244.78</v>
          </cell>
          <cell r="W359">
            <v>0.96</v>
          </cell>
          <cell r="X359">
            <v>123.43</v>
          </cell>
          <cell r="Y359">
            <v>-201.132</v>
          </cell>
          <cell r="Z359">
            <v>15815.68</v>
          </cell>
          <cell r="AA359">
            <v>13029</v>
          </cell>
          <cell r="AB359">
            <v>17774.09</v>
          </cell>
          <cell r="AC359">
            <v>23999.05</v>
          </cell>
          <cell r="AD359">
            <v>17654.455</v>
          </cell>
          <cell r="AE359">
            <v>6241.9</v>
          </cell>
          <cell r="AF359">
            <v>3454.44</v>
          </cell>
          <cell r="AG359">
            <v>3906.99</v>
          </cell>
          <cell r="AH359">
            <v>3575.26</v>
          </cell>
          <cell r="AI359">
            <v>3833.66</v>
          </cell>
          <cell r="AJ359">
            <v>4202.45</v>
          </cell>
          <cell r="AK359">
            <v>24302.55</v>
          </cell>
          <cell r="AL359">
            <v>7801.98</v>
          </cell>
          <cell r="AM359">
            <v>15520.23</v>
          </cell>
          <cell r="AN359">
            <v>15874.92</v>
          </cell>
          <cell r="AO359">
            <v>3848.07</v>
          </cell>
          <cell r="AP359">
            <v>4093.17</v>
          </cell>
          <cell r="AQ359">
            <v>3335.11</v>
          </cell>
          <cell r="AR359">
            <v>3396.34</v>
          </cell>
          <cell r="AS359">
            <v>2618.49</v>
          </cell>
          <cell r="AT359">
            <v>3458.236</v>
          </cell>
          <cell r="AU359">
            <v>4630.21</v>
          </cell>
          <cell r="AV359">
            <v>9240.81</v>
          </cell>
          <cell r="AW359">
            <v>745.16</v>
          </cell>
          <cell r="AX359">
            <v>802.05</v>
          </cell>
          <cell r="AY359">
            <v>770.83</v>
          </cell>
          <cell r="AZ359">
            <v>289.47</v>
          </cell>
          <cell r="BA359">
            <v>-273.07</v>
          </cell>
        </row>
        <row r="359">
          <cell r="BC359">
            <v>2801.328</v>
          </cell>
          <cell r="BD359">
            <v>1674.79</v>
          </cell>
          <cell r="BE359">
            <v>1299.76</v>
          </cell>
        </row>
        <row r="360">
          <cell r="A360">
            <v>61847</v>
          </cell>
          <cell r="B360" t="str">
            <v>PJM_PROXY_BUS</v>
          </cell>
          <cell r="C360" t="str">
            <v>PJM</v>
          </cell>
          <cell r="D360">
            <v>15070.68</v>
          </cell>
          <cell r="E360">
            <v>4043.46</v>
          </cell>
          <cell r="F360">
            <v>24707.54</v>
          </cell>
          <cell r="G360">
            <v>3534.8</v>
          </cell>
          <cell r="H360">
            <v>3149.28</v>
          </cell>
          <cell r="I360">
            <v>10101.152</v>
          </cell>
          <cell r="J360">
            <v>-1188.24</v>
          </cell>
          <cell r="K360">
            <v>-5485.31</v>
          </cell>
          <cell r="L360">
            <v>-10297.03</v>
          </cell>
          <cell r="M360">
            <v>-5656.86</v>
          </cell>
          <cell r="N360">
            <v>2929.02</v>
          </cell>
          <cell r="O360">
            <v>1662.68</v>
          </cell>
          <cell r="P360">
            <v>5050.65</v>
          </cell>
          <cell r="Q360">
            <v>4185.76</v>
          </cell>
          <cell r="R360">
            <v>1410.46</v>
          </cell>
          <cell r="S360">
            <v>18286.284</v>
          </cell>
          <cell r="T360">
            <v>-1994.87</v>
          </cell>
          <cell r="U360">
            <v>-730.9</v>
          </cell>
          <cell r="V360">
            <v>119.75</v>
          </cell>
          <cell r="W360">
            <v>-137.88</v>
          </cell>
          <cell r="X360">
            <v>151.33</v>
          </cell>
          <cell r="Y360">
            <v>-3111.084</v>
          </cell>
          <cell r="Z360">
            <v>33764.81</v>
          </cell>
          <cell r="AA360">
            <v>27715.94</v>
          </cell>
          <cell r="AB360">
            <v>35924.67</v>
          </cell>
          <cell r="AC360">
            <v>45827.61</v>
          </cell>
          <cell r="AD360">
            <v>35808.2575</v>
          </cell>
          <cell r="AE360">
            <v>46983.72</v>
          </cell>
          <cell r="AF360">
            <v>12829.14</v>
          </cell>
          <cell r="AG360">
            <v>10886.03</v>
          </cell>
          <cell r="AH360">
            <v>8770.82</v>
          </cell>
          <cell r="AI360">
            <v>7493.51</v>
          </cell>
          <cell r="AJ360">
            <v>17392.644</v>
          </cell>
          <cell r="AK360">
            <v>89932.07</v>
          </cell>
          <cell r="AL360">
            <v>11112.68</v>
          </cell>
          <cell r="AM360">
            <v>33302.18</v>
          </cell>
          <cell r="AN360">
            <v>44782.31</v>
          </cell>
          <cell r="AO360">
            <v>8568.67</v>
          </cell>
          <cell r="AP360">
            <v>9096.62</v>
          </cell>
          <cell r="AQ360">
            <v>8269.23</v>
          </cell>
          <cell r="AR360">
            <v>8363.13</v>
          </cell>
          <cell r="AS360">
            <v>8230.67</v>
          </cell>
          <cell r="AT360">
            <v>8505.664</v>
          </cell>
          <cell r="AU360">
            <v>10880.93</v>
          </cell>
          <cell r="AV360">
            <v>21160.08</v>
          </cell>
          <cell r="AW360">
            <v>1541.24</v>
          </cell>
          <cell r="AX360">
            <v>1615.38</v>
          </cell>
          <cell r="AY360">
            <v>1974.99</v>
          </cell>
          <cell r="AZ360">
            <v>624.59</v>
          </cell>
          <cell r="BA360">
            <v>-720</v>
          </cell>
        </row>
        <row r="360">
          <cell r="BC360">
            <v>6043.44</v>
          </cell>
          <cell r="BD360">
            <v>6379.24</v>
          </cell>
          <cell r="BE360">
            <v>15399.81</v>
          </cell>
        </row>
        <row r="361">
          <cell r="A361">
            <v>99996</v>
          </cell>
          <cell r="B361" t="str">
            <v>CE_WEST_138</v>
          </cell>
          <cell r="C361" t="str">
            <v>SPECIAL</v>
          </cell>
          <cell r="D361">
            <v>64342.37</v>
          </cell>
          <cell r="E361">
            <v>58109.38</v>
          </cell>
          <cell r="F361">
            <v>69657.94</v>
          </cell>
          <cell r="G361">
            <v>49699.09</v>
          </cell>
          <cell r="H361">
            <v>46225.47</v>
          </cell>
          <cell r="I361">
            <v>57606.85</v>
          </cell>
          <cell r="J361">
            <v>37203.78</v>
          </cell>
          <cell r="K361">
            <v>27680.81</v>
          </cell>
          <cell r="L361">
            <v>29481.81</v>
          </cell>
          <cell r="M361">
            <v>31455.4666666667</v>
          </cell>
          <cell r="N361">
            <v>4672.51</v>
          </cell>
          <cell r="O361">
            <v>11268.05</v>
          </cell>
          <cell r="P361">
            <v>11097.47</v>
          </cell>
          <cell r="Q361">
            <v>21658.39</v>
          </cell>
          <cell r="R361">
            <v>10141.86</v>
          </cell>
          <cell r="S361">
            <v>70605.936</v>
          </cell>
          <cell r="T361">
            <v>4651.79</v>
          </cell>
          <cell r="U361">
            <v>8149.07</v>
          </cell>
          <cell r="V361">
            <v>5642.94</v>
          </cell>
          <cell r="W361">
            <v>2717.3</v>
          </cell>
          <cell r="X361">
            <v>2721.57</v>
          </cell>
          <cell r="Y361">
            <v>28659.204</v>
          </cell>
          <cell r="Z361">
            <v>179161.75</v>
          </cell>
          <cell r="AA361">
            <v>163023.4</v>
          </cell>
          <cell r="AB361">
            <v>217129.98</v>
          </cell>
          <cell r="AC361">
            <v>223441.68</v>
          </cell>
          <cell r="AD361">
            <v>195689.2025</v>
          </cell>
          <cell r="AE361">
            <v>127235.74</v>
          </cell>
          <cell r="AF361">
            <v>115522.68</v>
          </cell>
          <cell r="AG361">
            <v>121600.98</v>
          </cell>
          <cell r="AH361">
            <v>107209.43</v>
          </cell>
          <cell r="AI361">
            <v>104070.72</v>
          </cell>
          <cell r="AJ361">
            <v>115127.91</v>
          </cell>
          <cell r="AK361">
            <v>192561.16</v>
          </cell>
          <cell r="AL361">
            <v>144412.11</v>
          </cell>
          <cell r="AM361">
            <v>162219.59</v>
          </cell>
          <cell r="AN361">
            <v>166397.62</v>
          </cell>
          <cell r="AO361">
            <v>54580.86</v>
          </cell>
          <cell r="AP361">
            <v>53163.49</v>
          </cell>
          <cell r="AQ361">
            <v>52551.22</v>
          </cell>
          <cell r="AR361">
            <v>51670.38</v>
          </cell>
          <cell r="AS361">
            <v>54622.27</v>
          </cell>
          <cell r="AT361">
            <v>53317.644</v>
          </cell>
          <cell r="AU361">
            <v>80997.25</v>
          </cell>
          <cell r="AV361">
            <v>131916.4</v>
          </cell>
          <cell r="AW361">
            <v>8983.71</v>
          </cell>
          <cell r="AX361">
            <v>11795.11</v>
          </cell>
          <cell r="AY361">
            <v>13169.45</v>
          </cell>
          <cell r="AZ361">
            <v>6986.81</v>
          </cell>
          <cell r="BA361">
            <v>3657.3</v>
          </cell>
        </row>
        <row r="361">
          <cell r="BC361">
            <v>53510.856</v>
          </cell>
          <cell r="BD361">
            <v>56417.04</v>
          </cell>
          <cell r="BE361">
            <v>115865.73</v>
          </cell>
        </row>
        <row r="362">
          <cell r="A362">
            <v>99997</v>
          </cell>
          <cell r="B362" t="str">
            <v>CE_EAST_345</v>
          </cell>
          <cell r="C362" t="str">
            <v>SPECIAL</v>
          </cell>
          <cell r="D362">
            <v>49795.29</v>
          </cell>
          <cell r="E362">
            <v>43042.13</v>
          </cell>
          <cell r="F362">
            <v>49301.15</v>
          </cell>
          <cell r="G362">
            <v>34682.26</v>
          </cell>
          <cell r="H362">
            <v>32268.79</v>
          </cell>
          <cell r="I362">
            <v>41817.924</v>
          </cell>
          <cell r="J362">
            <v>39818.42</v>
          </cell>
          <cell r="K362">
            <v>34482.91</v>
          </cell>
          <cell r="L362">
            <v>36834.13</v>
          </cell>
          <cell r="M362">
            <v>37045.1533333333</v>
          </cell>
          <cell r="N362">
            <v>4626.81</v>
          </cell>
          <cell r="O362">
            <v>7982.86</v>
          </cell>
          <cell r="P362">
            <v>9043.86</v>
          </cell>
          <cell r="Q362">
            <v>21204.66</v>
          </cell>
          <cell r="R362">
            <v>11650.86</v>
          </cell>
          <cell r="S362">
            <v>65410.86</v>
          </cell>
          <cell r="T362">
            <v>6373.07</v>
          </cell>
          <cell r="U362">
            <v>10375.03</v>
          </cell>
          <cell r="V362">
            <v>8059.49</v>
          </cell>
          <cell r="W362">
            <v>4290.42</v>
          </cell>
          <cell r="X362">
            <v>4094.73</v>
          </cell>
          <cell r="Y362">
            <v>39831.288</v>
          </cell>
          <cell r="Z362">
            <v>155117.39</v>
          </cell>
          <cell r="AA362">
            <v>135352.47</v>
          </cell>
          <cell r="AB362">
            <v>181106.5</v>
          </cell>
          <cell r="AC362">
            <v>288432.89</v>
          </cell>
          <cell r="AD362">
            <v>190002.3125</v>
          </cell>
          <cell r="AE362">
            <v>108195.75</v>
          </cell>
          <cell r="AF362">
            <v>103603.53</v>
          </cell>
          <cell r="AG362">
            <v>106991.95</v>
          </cell>
          <cell r="AH362">
            <v>86845.05</v>
          </cell>
          <cell r="AI362">
            <v>93346.98</v>
          </cell>
          <cell r="AJ362">
            <v>99796.652</v>
          </cell>
          <cell r="AK362">
            <v>218936.84</v>
          </cell>
          <cell r="AL362">
            <v>200170.05</v>
          </cell>
          <cell r="AM362">
            <v>213925.09</v>
          </cell>
          <cell r="AN362">
            <v>211010.66</v>
          </cell>
          <cell r="AO362">
            <v>71013.08</v>
          </cell>
          <cell r="AP362">
            <v>67977.75</v>
          </cell>
          <cell r="AQ362">
            <v>69877.09</v>
          </cell>
          <cell r="AR362">
            <v>71036.69</v>
          </cell>
          <cell r="AS362">
            <v>68489.79</v>
          </cell>
          <cell r="AT362">
            <v>69678.88</v>
          </cell>
          <cell r="AU362">
            <v>100956.55</v>
          </cell>
          <cell r="AV362">
            <v>182757.23</v>
          </cell>
          <cell r="AW362">
            <v>17021.75</v>
          </cell>
          <cell r="AX362">
            <v>19142.2</v>
          </cell>
          <cell r="AY362">
            <v>19374.54</v>
          </cell>
          <cell r="AZ362">
            <v>14492.06</v>
          </cell>
          <cell r="BA362">
            <v>6008.1</v>
          </cell>
        </row>
        <row r="362">
          <cell r="BC362">
            <v>91246.38</v>
          </cell>
          <cell r="BD362">
            <v>80856.19</v>
          </cell>
          <cell r="BE362">
            <v>152332.81</v>
          </cell>
        </row>
        <row r="363">
          <cell r="A363">
            <v>99998</v>
          </cell>
          <cell r="B363" t="str">
            <v>HOMER_CITY_345</v>
          </cell>
          <cell r="C363" t="str">
            <v>EXTERNAL</v>
          </cell>
          <cell r="D363">
            <v>12665.88</v>
          </cell>
          <cell r="E363">
            <v>4084.17</v>
          </cell>
          <cell r="F363">
            <v>21107.27</v>
          </cell>
          <cell r="G363">
            <v>3455.19</v>
          </cell>
          <cell r="H363">
            <v>3075.51</v>
          </cell>
          <cell r="I363">
            <v>8877.604</v>
          </cell>
          <cell r="J363">
            <v>-112.01</v>
          </cell>
          <cell r="K363">
            <v>-3982.66</v>
          </cell>
          <cell r="L363">
            <v>-8027.2</v>
          </cell>
          <cell r="M363">
            <v>-4040.62333333333</v>
          </cell>
          <cell r="N363">
            <v>2557.5</v>
          </cell>
          <cell r="O363">
            <v>1620.3</v>
          </cell>
          <cell r="P363">
            <v>4441.7</v>
          </cell>
          <cell r="Q363">
            <v>4096.33</v>
          </cell>
          <cell r="R363">
            <v>1378.26</v>
          </cell>
          <cell r="S363">
            <v>16912.908</v>
          </cell>
          <cell r="T363">
            <v>-1535.71</v>
          </cell>
          <cell r="U363">
            <v>-385.9</v>
          </cell>
          <cell r="V363">
            <v>255.36</v>
          </cell>
          <cell r="W363">
            <v>-33.02</v>
          </cell>
          <cell r="X363">
            <v>203.19</v>
          </cell>
          <cell r="Y363">
            <v>-1795.296</v>
          </cell>
          <cell r="Z363">
            <v>33140.05</v>
          </cell>
          <cell r="AA363">
            <v>27170.64</v>
          </cell>
          <cell r="AB363">
            <v>35139.72</v>
          </cell>
          <cell r="AC363">
            <v>45079.23</v>
          </cell>
          <cell r="AD363">
            <v>35132.41</v>
          </cell>
          <cell r="AE363">
            <v>39279.25</v>
          </cell>
          <cell r="AF363">
            <v>10971.46</v>
          </cell>
          <cell r="AG363">
            <v>9409.35</v>
          </cell>
          <cell r="AH363">
            <v>7679.05</v>
          </cell>
          <cell r="AI363">
            <v>7198.24</v>
          </cell>
          <cell r="AJ363">
            <v>14907.47</v>
          </cell>
          <cell r="AK363">
            <v>78362.75</v>
          </cell>
          <cell r="AL363">
            <v>13003.04</v>
          </cell>
          <cell r="AM363">
            <v>32440.93</v>
          </cell>
          <cell r="AN363">
            <v>41268.9066666667</v>
          </cell>
          <cell r="AO363">
            <v>8341.56</v>
          </cell>
          <cell r="AP363">
            <v>8949</v>
          </cell>
          <cell r="AQ363">
            <v>8064.22</v>
          </cell>
          <cell r="AR363">
            <v>8157.4</v>
          </cell>
          <cell r="AS363">
            <v>8048.21</v>
          </cell>
          <cell r="AT363">
            <v>8312.078</v>
          </cell>
          <cell r="AU363">
            <v>10643.03</v>
          </cell>
          <cell r="AV363">
            <v>20588.49</v>
          </cell>
          <cell r="AW363">
            <v>1516.49</v>
          </cell>
          <cell r="AX363">
            <v>1601.13</v>
          </cell>
          <cell r="AY363">
            <v>1906.55</v>
          </cell>
          <cell r="AZ363">
            <v>609.44</v>
          </cell>
          <cell r="BA363">
            <v>-548.44</v>
          </cell>
        </row>
        <row r="363">
          <cell r="BC363">
            <v>6102.204</v>
          </cell>
          <cell r="BD363">
            <v>6215.96</v>
          </cell>
          <cell r="BE363">
            <v>15034.33</v>
          </cell>
        </row>
        <row r="364">
          <cell r="A364">
            <v>23536</v>
          </cell>
          <cell r="B364" t="str">
            <v>ASTORIA_GT__</v>
          </cell>
          <cell r="C364" t="str">
            <v>N.Y.C.</v>
          </cell>
          <cell r="D364">
            <v>58361.02</v>
          </cell>
          <cell r="E364">
            <v>64918.71</v>
          </cell>
          <cell r="F364">
            <v>74021.83</v>
          </cell>
          <cell r="G364">
            <v>50233.83</v>
          </cell>
          <cell r="H364">
            <v>45966.05</v>
          </cell>
          <cell r="I364">
            <v>58700.288</v>
          </cell>
          <cell r="J364">
            <v>39777.01</v>
          </cell>
          <cell r="K364">
            <v>34504.29</v>
          </cell>
          <cell r="L364">
            <v>37961.19</v>
          </cell>
          <cell r="M364">
            <v>37414.1633333333</v>
          </cell>
          <cell r="N364">
            <v>4690.25</v>
          </cell>
          <cell r="O364">
            <v>11834.42</v>
          </cell>
          <cell r="P364">
            <v>10837.84</v>
          </cell>
          <cell r="Q364">
            <v>21646.21</v>
          </cell>
          <cell r="R364">
            <v>11735.38</v>
          </cell>
          <cell r="S364">
            <v>72892.92</v>
          </cell>
        </row>
        <row r="364">
          <cell r="Z364">
            <v>182867.91</v>
          </cell>
          <cell r="AA364">
            <v>166305.54</v>
          </cell>
          <cell r="AB364">
            <v>216866.99</v>
          </cell>
          <cell r="AC364">
            <v>301879.76</v>
          </cell>
          <cell r="AD364">
            <v>216980.05</v>
          </cell>
          <cell r="AE364">
            <v>121105.42</v>
          </cell>
          <cell r="AF364">
            <v>120903.12</v>
          </cell>
          <cell r="AG364">
            <v>134930.79</v>
          </cell>
          <cell r="AH364">
            <v>116903.35</v>
          </cell>
          <cell r="AI364">
            <v>91393.86</v>
          </cell>
          <cell r="AJ364">
            <v>117047.308</v>
          </cell>
          <cell r="AK364">
            <v>218824.95</v>
          </cell>
          <cell r="AL364">
            <v>199980.76</v>
          </cell>
          <cell r="AM364">
            <v>213689.03</v>
          </cell>
          <cell r="AN364">
            <v>210831.58</v>
          </cell>
        </row>
        <row r="365">
          <cell r="A365">
            <v>23599</v>
          </cell>
          <cell r="B365" t="str">
            <v>GILBOA____</v>
          </cell>
          <cell r="C365" t="str">
            <v>CAPITL</v>
          </cell>
          <cell r="D365">
            <v>9947.86</v>
          </cell>
          <cell r="E365">
            <v>21774.37</v>
          </cell>
          <cell r="F365">
            <v>24994.95</v>
          </cell>
          <cell r="G365">
            <v>16661.5</v>
          </cell>
          <cell r="H365">
            <v>14247.13</v>
          </cell>
          <cell r="I365">
            <v>17525.162</v>
          </cell>
          <cell r="J365">
            <v>28131.85</v>
          </cell>
          <cell r="K365">
            <v>20255.12</v>
          </cell>
          <cell r="L365">
            <v>21007.01</v>
          </cell>
          <cell r="M365">
            <v>23131.3266666667</v>
          </cell>
          <cell r="N365">
            <v>4196.41</v>
          </cell>
          <cell r="O365">
            <v>7386.03</v>
          </cell>
          <cell r="P365">
            <v>6642.71</v>
          </cell>
          <cell r="Q365">
            <v>18661.24</v>
          </cell>
          <cell r="R365">
            <v>6071.34</v>
          </cell>
          <cell r="S365">
            <v>51549.276</v>
          </cell>
          <cell r="T365">
            <v>3366.27</v>
          </cell>
          <cell r="U365">
            <v>5604.72</v>
          </cell>
          <cell r="V365">
            <v>4595.87</v>
          </cell>
          <cell r="W365">
            <v>2166.84</v>
          </cell>
        </row>
        <row r="365">
          <cell r="Y365">
            <v>23600.55</v>
          </cell>
          <cell r="Z365">
            <v>136339.54</v>
          </cell>
          <cell r="AA365">
            <v>117273.46</v>
          </cell>
          <cell r="AB365">
            <v>159971.64</v>
          </cell>
          <cell r="AC365">
            <v>187852.89</v>
          </cell>
          <cell r="AD365">
            <v>150359.3825</v>
          </cell>
          <cell r="AE365">
            <v>19563.37</v>
          </cell>
          <cell r="AF365">
            <v>5340.26</v>
          </cell>
          <cell r="AG365">
            <v>3601.68</v>
          </cell>
          <cell r="AH365">
            <v>7466.99</v>
          </cell>
          <cell r="AI365">
            <v>37764.12</v>
          </cell>
          <cell r="AJ365">
            <v>14747.284</v>
          </cell>
          <cell r="AK365">
            <v>135848.87</v>
          </cell>
          <cell r="AL365">
            <v>110873.46</v>
          </cell>
          <cell r="AM365">
            <v>115977.95</v>
          </cell>
          <cell r="AN365">
            <v>120900.093333333</v>
          </cell>
        </row>
        <row r="366">
          <cell r="A366">
            <v>23617</v>
          </cell>
          <cell r="B366" t="str">
            <v>GOWANUS_GT_2_GRP</v>
          </cell>
          <cell r="C366" t="str">
            <v>N.Y.C.</v>
          </cell>
          <cell r="D366">
            <v>64875.54</v>
          </cell>
          <cell r="E366">
            <v>58679.36</v>
          </cell>
          <cell r="F366">
            <v>64613.23</v>
          </cell>
          <cell r="G366">
            <v>50111.91</v>
          </cell>
          <cell r="H366">
            <v>47820.15</v>
          </cell>
          <cell r="I366">
            <v>57220.038</v>
          </cell>
          <cell r="J366">
            <v>40064.45</v>
          </cell>
          <cell r="K366">
            <v>34764.12</v>
          </cell>
          <cell r="L366">
            <v>37957.48</v>
          </cell>
          <cell r="M366">
            <v>37595.35</v>
          </cell>
          <cell r="N366">
            <v>4655.85</v>
          </cell>
          <cell r="O366">
            <v>11834.42</v>
          </cell>
          <cell r="P366">
            <v>11838.24</v>
          </cell>
          <cell r="Q366">
            <v>21747.93</v>
          </cell>
          <cell r="R366">
            <v>11236.33</v>
          </cell>
          <cell r="S366">
            <v>73575.324</v>
          </cell>
        </row>
        <row r="366">
          <cell r="Z366">
            <v>182686.3</v>
          </cell>
          <cell r="AA366">
            <v>166065.24</v>
          </cell>
          <cell r="AB366">
            <v>216988.77</v>
          </cell>
          <cell r="AC366">
            <v>301536.62</v>
          </cell>
          <cell r="AD366">
            <v>216819.2325</v>
          </cell>
          <cell r="AE366">
            <v>137049.57</v>
          </cell>
          <cell r="AF366">
            <v>121475.71</v>
          </cell>
          <cell r="AG366">
            <v>127603.43</v>
          </cell>
          <cell r="AH366">
            <v>112723.03</v>
          </cell>
          <cell r="AI366">
            <v>123169.8</v>
          </cell>
          <cell r="AJ366">
            <v>124404.308</v>
          </cell>
          <cell r="AK366">
            <v>218538.4</v>
          </cell>
          <cell r="AL366">
            <v>199964.71</v>
          </cell>
          <cell r="AM366">
            <v>213650.64</v>
          </cell>
          <cell r="AN366">
            <v>210717.916666667</v>
          </cell>
        </row>
        <row r="367">
          <cell r="A367">
            <v>23618</v>
          </cell>
          <cell r="B367" t="str">
            <v>GOWANUS_GT_3_GRP</v>
          </cell>
          <cell r="C367" t="str">
            <v>N.Y.C.</v>
          </cell>
          <cell r="D367">
            <v>64875.57</v>
          </cell>
          <cell r="E367">
            <v>58528.74</v>
          </cell>
          <cell r="F367">
            <v>64457.79</v>
          </cell>
          <cell r="G367">
            <v>50033.01</v>
          </cell>
          <cell r="H367">
            <v>47827.99</v>
          </cell>
          <cell r="I367">
            <v>57144.62</v>
          </cell>
          <cell r="J367">
            <v>40132.69</v>
          </cell>
          <cell r="K367">
            <v>34825.99</v>
          </cell>
          <cell r="L367">
            <v>38035.87</v>
          </cell>
          <cell r="M367">
            <v>37664.85</v>
          </cell>
          <cell r="N367">
            <v>4659.01</v>
          </cell>
          <cell r="O367">
            <v>11845.12</v>
          </cell>
          <cell r="P367">
            <v>11837.84</v>
          </cell>
          <cell r="Q367">
            <v>21763.64</v>
          </cell>
          <cell r="R367">
            <v>11245.04</v>
          </cell>
          <cell r="S367">
            <v>73620.78</v>
          </cell>
        </row>
        <row r="367">
          <cell r="Z367">
            <v>182985.41</v>
          </cell>
          <cell r="AA367">
            <v>166313.65</v>
          </cell>
          <cell r="AB367">
            <v>217373.05</v>
          </cell>
          <cell r="AC367">
            <v>302097.57</v>
          </cell>
          <cell r="AD367">
            <v>217192.42</v>
          </cell>
          <cell r="AE367">
            <v>137011.5</v>
          </cell>
          <cell r="AF367">
            <v>121475.72</v>
          </cell>
          <cell r="AG367">
            <v>127603.43</v>
          </cell>
          <cell r="AH367">
            <v>112723.03</v>
          </cell>
          <cell r="AI367">
            <v>123169.8</v>
          </cell>
          <cell r="AJ367">
            <v>124396.696</v>
          </cell>
          <cell r="AK367">
            <v>218896.99</v>
          </cell>
          <cell r="AL367">
            <v>200305.07</v>
          </cell>
          <cell r="AM367">
            <v>214028.43</v>
          </cell>
          <cell r="AN367">
            <v>211076.83</v>
          </cell>
        </row>
        <row r="368">
          <cell r="A368">
            <v>23633</v>
          </cell>
          <cell r="B368" t="str">
            <v>NM_MOHAWK___NUG</v>
          </cell>
          <cell r="C368" t="str">
            <v>MHK_VL</v>
          </cell>
          <cell r="D368">
            <v>-407.82</v>
          </cell>
          <cell r="E368">
            <v>-716.37</v>
          </cell>
          <cell r="F368">
            <v>-1119.51</v>
          </cell>
          <cell r="G368">
            <v>-539.49</v>
          </cell>
          <cell r="H368">
            <v>-473.54</v>
          </cell>
          <cell r="I368">
            <v>-651.346</v>
          </cell>
          <cell r="J368">
            <v>-566.36</v>
          </cell>
          <cell r="K368">
            <v>-391.59</v>
          </cell>
          <cell r="L368">
            <v>-422.61</v>
          </cell>
          <cell r="M368">
            <v>-460.186666666667</v>
          </cell>
          <cell r="N368">
            <v>-171.69</v>
          </cell>
          <cell r="O368">
            <v>-238.21</v>
          </cell>
          <cell r="P368">
            <v>-127.55</v>
          </cell>
          <cell r="Q368">
            <v>-617.38</v>
          </cell>
          <cell r="R368">
            <v>-195.21</v>
          </cell>
          <cell r="S368">
            <v>-1620.048</v>
          </cell>
        </row>
        <row r="368">
          <cell r="Z368">
            <v>-4404</v>
          </cell>
          <cell r="AA368">
            <v>-3364.81</v>
          </cell>
          <cell r="AB368">
            <v>-4756.63</v>
          </cell>
          <cell r="AC368">
            <v>-6488.52</v>
          </cell>
          <cell r="AD368">
            <v>-4753.49</v>
          </cell>
          <cell r="AE368">
            <v>-1946.76</v>
          </cell>
          <cell r="AF368">
            <v>-483.9</v>
          </cell>
          <cell r="AG368">
            <v>-339.24</v>
          </cell>
          <cell r="AH368">
            <v>-354.42</v>
          </cell>
          <cell r="AI368">
            <v>-1135.15</v>
          </cell>
          <cell r="AJ368">
            <v>-851.894</v>
          </cell>
          <cell r="AK368">
            <v>-4894.95</v>
          </cell>
          <cell r="AL368">
            <v>-2755.75</v>
          </cell>
          <cell r="AM368">
            <v>-4243.4</v>
          </cell>
          <cell r="AN368">
            <v>-3964.7</v>
          </cell>
        </row>
        <row r="369">
          <cell r="A369">
            <v>23634</v>
          </cell>
          <cell r="B369" t="str">
            <v>NM_CENTRAL___NUG</v>
          </cell>
          <cell r="C369" t="str">
            <v>CENTRL</v>
          </cell>
          <cell r="D369">
            <v>1835.44</v>
          </cell>
          <cell r="E369">
            <v>1346.79</v>
          </cell>
          <cell r="F369">
            <v>3205.27</v>
          </cell>
          <cell r="G369">
            <v>996.1</v>
          </cell>
          <cell r="H369">
            <v>892.49</v>
          </cell>
          <cell r="I369">
            <v>1655.218</v>
          </cell>
          <cell r="J369">
            <v>1023.09</v>
          </cell>
          <cell r="K369">
            <v>278.96</v>
          </cell>
          <cell r="L369">
            <v>-140.76</v>
          </cell>
          <cell r="M369">
            <v>387.096666666667</v>
          </cell>
          <cell r="N369">
            <v>435.66</v>
          </cell>
          <cell r="O369">
            <v>452.08</v>
          </cell>
          <cell r="P369">
            <v>936</v>
          </cell>
          <cell r="Q369">
            <v>1172.34</v>
          </cell>
          <cell r="R369">
            <v>399.67</v>
          </cell>
          <cell r="S369">
            <v>4074.9</v>
          </cell>
        </row>
        <row r="369">
          <cell r="Z369">
            <v>9183.73</v>
          </cell>
          <cell r="AA369">
            <v>7471.9</v>
          </cell>
          <cell r="AB369">
            <v>10292.48</v>
          </cell>
          <cell r="AC369">
            <v>14628.49</v>
          </cell>
          <cell r="AD369">
            <v>10394.15</v>
          </cell>
          <cell r="AE369">
            <v>6848.7</v>
          </cell>
          <cell r="AF369">
            <v>1860.15</v>
          </cell>
          <cell r="AG369">
            <v>1623.43</v>
          </cell>
          <cell r="AH369">
            <v>1394.75</v>
          </cell>
          <cell r="AI369">
            <v>2357.61</v>
          </cell>
          <cell r="AJ369">
            <v>2816.928</v>
          </cell>
          <cell r="AK369">
            <v>15869.33</v>
          </cell>
          <cell r="AL369">
            <v>5496.18</v>
          </cell>
          <cell r="AM369">
            <v>10406.74</v>
          </cell>
          <cell r="AN369">
            <v>10590.75</v>
          </cell>
        </row>
        <row r="370">
          <cell r="A370">
            <v>23643</v>
          </cell>
          <cell r="B370" t="str">
            <v>NM_CAPITAL___NUG</v>
          </cell>
          <cell r="C370" t="str">
            <v>CAPITL</v>
          </cell>
          <cell r="D370">
            <v>18372.75</v>
          </cell>
          <cell r="E370">
            <v>28486.53</v>
          </cell>
          <cell r="F370">
            <v>34551.38</v>
          </cell>
          <cell r="G370">
            <v>21368</v>
          </cell>
          <cell r="H370">
            <v>18621.66</v>
          </cell>
          <cell r="I370">
            <v>24280.064</v>
          </cell>
          <cell r="J370">
            <v>36639.41</v>
          </cell>
          <cell r="K370">
            <v>26495.75</v>
          </cell>
          <cell r="L370">
            <v>27314.38</v>
          </cell>
          <cell r="M370">
            <v>30149.8466666667</v>
          </cell>
          <cell r="N370">
            <v>5450.82</v>
          </cell>
          <cell r="O370">
            <v>9473.81</v>
          </cell>
          <cell r="P370">
            <v>8909.9</v>
          </cell>
          <cell r="Q370">
            <v>23949.22</v>
          </cell>
          <cell r="R370">
            <v>8478.89</v>
          </cell>
          <cell r="S370">
            <v>67515.168</v>
          </cell>
        </row>
        <row r="370">
          <cell r="Z370">
            <v>178490.5</v>
          </cell>
          <cell r="AA370">
            <v>154585.24</v>
          </cell>
          <cell r="AB370">
            <v>210014.7</v>
          </cell>
          <cell r="AC370">
            <v>248175.26</v>
          </cell>
          <cell r="AD370">
            <v>197816.425</v>
          </cell>
          <cell r="AE370">
            <v>40044.9</v>
          </cell>
          <cell r="AF370">
            <v>20950.75</v>
          </cell>
          <cell r="AG370">
            <v>19296.43</v>
          </cell>
          <cell r="AH370">
            <v>17399.95</v>
          </cell>
          <cell r="AI370">
            <v>49358.26</v>
          </cell>
          <cell r="AJ370">
            <v>29410.058</v>
          </cell>
          <cell r="AK370">
            <v>190773.08</v>
          </cell>
          <cell r="AL370">
            <v>147251.17</v>
          </cell>
          <cell r="AM370">
            <v>158962.38</v>
          </cell>
          <cell r="AN370">
            <v>165662.21</v>
          </cell>
        </row>
        <row r="371">
          <cell r="A371">
            <v>23662</v>
          </cell>
          <cell r="B371" t="str">
            <v>ASTORIA_5-9___</v>
          </cell>
          <cell r="C371" t="str">
            <v>N.Y.C.</v>
          </cell>
          <cell r="D371">
            <v>58318.13</v>
          </cell>
          <cell r="E371">
            <v>64880.21</v>
          </cell>
          <cell r="F371">
            <v>73983.97</v>
          </cell>
          <cell r="G371">
            <v>50217.72</v>
          </cell>
          <cell r="H371">
            <v>45956.24</v>
          </cell>
          <cell r="I371">
            <v>58671.254</v>
          </cell>
          <cell r="J371">
            <v>39868.32</v>
          </cell>
          <cell r="K371">
            <v>34583.55</v>
          </cell>
          <cell r="L371">
            <v>37985.87</v>
          </cell>
          <cell r="M371">
            <v>37479.2466666667</v>
          </cell>
          <cell r="N371">
            <v>4688.87</v>
          </cell>
          <cell r="O371">
            <v>11830.46</v>
          </cell>
          <cell r="P371">
            <v>10833.58</v>
          </cell>
          <cell r="Q371">
            <v>21639.22</v>
          </cell>
          <cell r="R371">
            <v>11732.9</v>
          </cell>
          <cell r="S371">
            <v>72870.036</v>
          </cell>
        </row>
        <row r="371">
          <cell r="Z371">
            <v>182985.39</v>
          </cell>
          <cell r="AA371">
            <v>166413.66</v>
          </cell>
          <cell r="AB371">
            <v>217011.78</v>
          </cell>
          <cell r="AC371">
            <v>302077.57</v>
          </cell>
          <cell r="AD371">
            <v>217122.1</v>
          </cell>
          <cell r="AE371">
            <v>121105.42</v>
          </cell>
          <cell r="AF371">
            <v>120903.12</v>
          </cell>
          <cell r="AG371">
            <v>134910.11</v>
          </cell>
          <cell r="AH371">
            <v>116902.15</v>
          </cell>
          <cell r="AI371">
            <v>91385.76</v>
          </cell>
          <cell r="AJ371">
            <v>117041.312</v>
          </cell>
          <cell r="AK371">
            <v>218945.72</v>
          </cell>
          <cell r="AL371">
            <v>200105.08</v>
          </cell>
          <cell r="AM371">
            <v>213828.44</v>
          </cell>
          <cell r="AN371">
            <v>210959.746666667</v>
          </cell>
        </row>
        <row r="372">
          <cell r="A372">
            <v>23667</v>
          </cell>
          <cell r="B372" t="str">
            <v>RAVNSWD_8-11___</v>
          </cell>
          <cell r="C372" t="str">
            <v>N.Y.C.</v>
          </cell>
          <cell r="D372">
            <v>-35413.05</v>
          </cell>
          <cell r="E372">
            <v>-22441.57</v>
          </cell>
          <cell r="F372">
            <v>8515.53</v>
          </cell>
          <cell r="G372">
            <v>13106.28</v>
          </cell>
          <cell r="H372">
            <v>40945.16</v>
          </cell>
          <cell r="I372">
            <v>942.47</v>
          </cell>
          <cell r="J372">
            <v>36492.78</v>
          </cell>
          <cell r="K372">
            <v>23910.88</v>
          </cell>
          <cell r="L372">
            <v>23756.53</v>
          </cell>
          <cell r="M372">
            <v>28053.3966666667</v>
          </cell>
          <cell r="N372">
            <v>4663.63</v>
          </cell>
          <cell r="O372">
            <v>10738.96</v>
          </cell>
          <cell r="P372">
            <v>9387.45</v>
          </cell>
          <cell r="Q372">
            <v>21294.13</v>
          </cell>
          <cell r="R372">
            <v>10243.98</v>
          </cell>
          <cell r="S372">
            <v>67593.78</v>
          </cell>
        </row>
        <row r="372">
          <cell r="Z372">
            <v>154707.56</v>
          </cell>
          <cell r="AA372">
            <v>133063.21</v>
          </cell>
          <cell r="AB372">
            <v>180867.39</v>
          </cell>
          <cell r="AC372">
            <v>223780.96</v>
          </cell>
          <cell r="AD372">
            <v>173104.78</v>
          </cell>
          <cell r="AE372">
            <v>131447.94</v>
          </cell>
          <cell r="AF372">
            <v>69229.07</v>
          </cell>
          <cell r="AG372">
            <v>24940.95</v>
          </cell>
          <cell r="AH372">
            <v>-46598.4</v>
          </cell>
          <cell r="AI372">
            <v>70136.95</v>
          </cell>
          <cell r="AJ372">
            <v>49831.302</v>
          </cell>
          <cell r="AK372">
            <v>192469.27</v>
          </cell>
          <cell r="AL372">
            <v>144167.15</v>
          </cell>
          <cell r="AM372">
            <v>162345.3</v>
          </cell>
          <cell r="AN372">
            <v>166327.24</v>
          </cell>
        </row>
        <row r="373">
          <cell r="A373">
            <v>23726</v>
          </cell>
          <cell r="B373" t="str">
            <v>NARROWS_GT1_GRP</v>
          </cell>
          <cell r="C373" t="str">
            <v>N.Y.C.</v>
          </cell>
          <cell r="D373">
            <v>65115.77</v>
          </cell>
          <cell r="E373">
            <v>58642.09</v>
          </cell>
          <cell r="F373">
            <v>64475.41</v>
          </cell>
          <cell r="G373">
            <v>50038.12</v>
          </cell>
          <cell r="H373">
            <v>47823.71</v>
          </cell>
          <cell r="I373">
            <v>57219.02</v>
          </cell>
          <cell r="J373">
            <v>40024.16</v>
          </cell>
          <cell r="K373">
            <v>34726.99</v>
          </cell>
          <cell r="L373">
            <v>37908.07</v>
          </cell>
          <cell r="M373">
            <v>37553.0733333333</v>
          </cell>
          <cell r="N373">
            <v>4659.12</v>
          </cell>
          <cell r="O373">
            <v>11845.15</v>
          </cell>
          <cell r="P373">
            <v>11837.84</v>
          </cell>
          <cell r="Q373">
            <v>21764.36</v>
          </cell>
          <cell r="R373">
            <v>11245.53</v>
          </cell>
          <cell r="S373">
            <v>73622.4</v>
          </cell>
        </row>
        <row r="373">
          <cell r="Z373">
            <v>182513.07</v>
          </cell>
          <cell r="AA373">
            <v>165926.72</v>
          </cell>
          <cell r="AB373">
            <v>216758.61</v>
          </cell>
          <cell r="AC373">
            <v>301195.76</v>
          </cell>
          <cell r="AD373">
            <v>216598.54</v>
          </cell>
          <cell r="AE373">
            <v>137011.51</v>
          </cell>
          <cell r="AF373">
            <v>121702.01</v>
          </cell>
          <cell r="AG373">
            <v>128203.92</v>
          </cell>
          <cell r="AH373">
            <v>112766.13</v>
          </cell>
          <cell r="AI373">
            <v>123303.29</v>
          </cell>
          <cell r="AJ373">
            <v>124597.372</v>
          </cell>
          <cell r="AK373">
            <v>218330.46</v>
          </cell>
          <cell r="AL373">
            <v>199764.28</v>
          </cell>
          <cell r="AM373">
            <v>213424.72</v>
          </cell>
          <cell r="AN373">
            <v>210506.486666667</v>
          </cell>
        </row>
        <row r="374">
          <cell r="A374">
            <v>23727</v>
          </cell>
          <cell r="B374" t="str">
            <v>ASTORIA_GT4__</v>
          </cell>
          <cell r="C374" t="str">
            <v>N.Y.C.</v>
          </cell>
          <cell r="D374">
            <v>58361.02</v>
          </cell>
          <cell r="E374">
            <v>64918.71</v>
          </cell>
          <cell r="F374">
            <v>74021.83</v>
          </cell>
          <cell r="G374">
            <v>50233.83</v>
          </cell>
          <cell r="H374">
            <v>45966.05</v>
          </cell>
          <cell r="I374">
            <v>58700.288</v>
          </cell>
          <cell r="J374">
            <v>39777.01</v>
          </cell>
          <cell r="K374">
            <v>34504.29</v>
          </cell>
          <cell r="L374">
            <v>37961.19</v>
          </cell>
          <cell r="M374">
            <v>37414.1633333333</v>
          </cell>
          <cell r="N374">
            <v>4690.25</v>
          </cell>
          <cell r="O374">
            <v>11834.42</v>
          </cell>
          <cell r="P374">
            <v>10837.84</v>
          </cell>
          <cell r="Q374">
            <v>21646.21</v>
          </cell>
          <cell r="R374">
            <v>11735.38</v>
          </cell>
          <cell r="S374">
            <v>72892.92</v>
          </cell>
        </row>
        <row r="374">
          <cell r="Z374">
            <v>182867.91</v>
          </cell>
          <cell r="AA374">
            <v>166305.54</v>
          </cell>
          <cell r="AB374">
            <v>216866.99</v>
          </cell>
          <cell r="AC374">
            <v>301879.76</v>
          </cell>
          <cell r="AD374">
            <v>216980.05</v>
          </cell>
          <cell r="AE374">
            <v>121105.42</v>
          </cell>
          <cell r="AF374">
            <v>120903.12</v>
          </cell>
          <cell r="AG374">
            <v>134930.79</v>
          </cell>
          <cell r="AH374">
            <v>116903.35</v>
          </cell>
          <cell r="AI374">
            <v>91393.86</v>
          </cell>
          <cell r="AJ374">
            <v>117047.308</v>
          </cell>
          <cell r="AK374">
            <v>218824.95</v>
          </cell>
          <cell r="AL374">
            <v>199980.76</v>
          </cell>
          <cell r="AM374">
            <v>213689.03</v>
          </cell>
          <cell r="AN374">
            <v>210831.58</v>
          </cell>
        </row>
        <row r="375">
          <cell r="A375">
            <v>23728</v>
          </cell>
          <cell r="B375" t="str">
            <v>RAVENS_GT4-7___</v>
          </cell>
          <cell r="C375" t="str">
            <v>N.Y.C.</v>
          </cell>
          <cell r="D375">
            <v>80498.06</v>
          </cell>
          <cell r="E375">
            <v>65158.43</v>
          </cell>
          <cell r="F375">
            <v>64445.8</v>
          </cell>
          <cell r="G375">
            <v>50021.02</v>
          </cell>
          <cell r="H375">
            <v>27543.44</v>
          </cell>
          <cell r="I375">
            <v>57533.35</v>
          </cell>
          <cell r="J375">
            <v>38559.5</v>
          </cell>
          <cell r="K375">
            <v>33326.09</v>
          </cell>
          <cell r="L375">
            <v>36635.96</v>
          </cell>
          <cell r="M375">
            <v>36173.85</v>
          </cell>
          <cell r="N375">
            <v>4662.75</v>
          </cell>
          <cell r="O375">
            <v>10743.42</v>
          </cell>
          <cell r="P375">
            <v>10796.83</v>
          </cell>
          <cell r="Q375">
            <v>21186.29</v>
          </cell>
          <cell r="R375">
            <v>10149.46</v>
          </cell>
          <cell r="S375">
            <v>69046.5</v>
          </cell>
        </row>
        <row r="375">
          <cell r="Z375">
            <v>171979.42</v>
          </cell>
          <cell r="AA375">
            <v>155307.67</v>
          </cell>
          <cell r="AB375">
            <v>184856.05</v>
          </cell>
          <cell r="AC375">
            <v>230943.58</v>
          </cell>
          <cell r="AD375">
            <v>185771.68</v>
          </cell>
          <cell r="AE375">
            <v>137904.47</v>
          </cell>
          <cell r="AF375">
            <v>127975.09</v>
          </cell>
          <cell r="AG375">
            <v>137310.7</v>
          </cell>
          <cell r="AH375">
            <v>132436.2</v>
          </cell>
          <cell r="AI375">
            <v>120652.66</v>
          </cell>
          <cell r="AJ375">
            <v>131255.824</v>
          </cell>
          <cell r="AK375">
            <v>192514.88</v>
          </cell>
          <cell r="AL375">
            <v>147179.16</v>
          </cell>
          <cell r="AM375">
            <v>165076.97</v>
          </cell>
          <cell r="AN375">
            <v>168257.003333333</v>
          </cell>
        </row>
        <row r="376">
          <cell r="A376">
            <v>23730</v>
          </cell>
          <cell r="B376" t="str">
            <v>RAVENSWD_GT2___</v>
          </cell>
          <cell r="C376" t="str">
            <v>N.Y.C.</v>
          </cell>
          <cell r="D376">
            <v>53222.09</v>
          </cell>
          <cell r="E376">
            <v>41178</v>
          </cell>
          <cell r="F376">
            <v>50509.31</v>
          </cell>
          <cell r="G376">
            <v>32791</v>
          </cell>
          <cell r="H376">
            <v>32316.69</v>
          </cell>
          <cell r="I376">
            <v>42003.418</v>
          </cell>
          <cell r="J376">
            <v>37083.16</v>
          </cell>
          <cell r="K376">
            <v>27604.24</v>
          </cell>
          <cell r="L376">
            <v>29411.99</v>
          </cell>
          <cell r="M376">
            <v>31366.4633333333</v>
          </cell>
          <cell r="N376">
            <v>4616.41</v>
          </cell>
          <cell r="O376">
            <v>8360.81</v>
          </cell>
          <cell r="P376">
            <v>8920.06</v>
          </cell>
          <cell r="Q376">
            <v>21126.3</v>
          </cell>
          <cell r="R376">
            <v>10089.47</v>
          </cell>
          <cell r="S376">
            <v>63735.66</v>
          </cell>
        </row>
        <row r="376">
          <cell r="Z376">
            <v>154029.02</v>
          </cell>
          <cell r="AA376">
            <v>135613.67</v>
          </cell>
          <cell r="AB376">
            <v>180935.53</v>
          </cell>
          <cell r="AC376">
            <v>225950.3</v>
          </cell>
          <cell r="AD376">
            <v>174132.13</v>
          </cell>
          <cell r="AE376">
            <v>115454.25</v>
          </cell>
          <cell r="AF376">
            <v>111794.01</v>
          </cell>
          <cell r="AG376">
            <v>116087.01</v>
          </cell>
          <cell r="AH376">
            <v>94330.85</v>
          </cell>
          <cell r="AI376">
            <v>86277.88</v>
          </cell>
          <cell r="AJ376">
            <v>104788.8</v>
          </cell>
          <cell r="AK376">
            <v>192513.67</v>
          </cell>
          <cell r="AL376">
            <v>144301.76</v>
          </cell>
          <cell r="AM376">
            <v>162404.29</v>
          </cell>
          <cell r="AN376">
            <v>166406.573333333</v>
          </cell>
        </row>
        <row r="377">
          <cell r="A377">
            <v>23731</v>
          </cell>
          <cell r="B377" t="str">
            <v>ASTORIA_GT3__</v>
          </cell>
          <cell r="C377" t="str">
            <v>N.Y.C.</v>
          </cell>
          <cell r="D377">
            <v>58361.02</v>
          </cell>
          <cell r="E377">
            <v>64918.71</v>
          </cell>
          <cell r="F377">
            <v>74021.83</v>
          </cell>
          <cell r="G377">
            <v>50233.83</v>
          </cell>
          <cell r="H377">
            <v>45966.05</v>
          </cell>
          <cell r="I377">
            <v>58700.288</v>
          </cell>
          <cell r="J377">
            <v>39777.01</v>
          </cell>
          <cell r="K377">
            <v>34504.29</v>
          </cell>
          <cell r="L377">
            <v>37961.19</v>
          </cell>
          <cell r="M377">
            <v>37414.1633333333</v>
          </cell>
          <cell r="N377">
            <v>4690.25</v>
          </cell>
          <cell r="O377">
            <v>11834.42</v>
          </cell>
          <cell r="P377">
            <v>10837.84</v>
          </cell>
          <cell r="Q377">
            <v>21646.21</v>
          </cell>
          <cell r="R377">
            <v>11735.38</v>
          </cell>
          <cell r="S377">
            <v>72892.92</v>
          </cell>
        </row>
        <row r="377">
          <cell r="Z377">
            <v>182867.91</v>
          </cell>
          <cell r="AA377">
            <v>166305.54</v>
          </cell>
          <cell r="AB377">
            <v>216866.99</v>
          </cell>
          <cell r="AC377">
            <v>301879.76</v>
          </cell>
          <cell r="AD377">
            <v>216980.05</v>
          </cell>
          <cell r="AE377">
            <v>121105.42</v>
          </cell>
          <cell r="AF377">
            <v>120903.12</v>
          </cell>
          <cell r="AG377">
            <v>134930.79</v>
          </cell>
          <cell r="AH377">
            <v>116903.35</v>
          </cell>
          <cell r="AI377">
            <v>91393.86</v>
          </cell>
          <cell r="AJ377">
            <v>117047.308</v>
          </cell>
          <cell r="AK377">
            <v>218824.95</v>
          </cell>
          <cell r="AL377">
            <v>199980.76</v>
          </cell>
          <cell r="AM377">
            <v>213689.03</v>
          </cell>
          <cell r="AN377">
            <v>210831.58</v>
          </cell>
        </row>
        <row r="378">
          <cell r="A378">
            <v>23732</v>
          </cell>
          <cell r="B378" t="str">
            <v>GOWANUS_GT_1_GRP</v>
          </cell>
          <cell r="C378" t="str">
            <v>N.Y.C.</v>
          </cell>
          <cell r="D378">
            <v>64875.54</v>
          </cell>
          <cell r="E378">
            <v>58679.36</v>
          </cell>
          <cell r="F378">
            <v>64613.23</v>
          </cell>
          <cell r="G378">
            <v>50111.91</v>
          </cell>
          <cell r="H378">
            <v>47820.15</v>
          </cell>
          <cell r="I378">
            <v>57220.038</v>
          </cell>
          <cell r="J378">
            <v>40064.45</v>
          </cell>
          <cell r="K378">
            <v>34764.12</v>
          </cell>
          <cell r="L378">
            <v>37957.48</v>
          </cell>
          <cell r="M378">
            <v>37595.35</v>
          </cell>
          <cell r="N378">
            <v>4655.85</v>
          </cell>
          <cell r="O378">
            <v>11834.42</v>
          </cell>
          <cell r="P378">
            <v>11838.24</v>
          </cell>
          <cell r="Q378">
            <v>21747.93</v>
          </cell>
          <cell r="R378">
            <v>11236.33</v>
          </cell>
          <cell r="S378">
            <v>73575.324</v>
          </cell>
        </row>
        <row r="378">
          <cell r="Z378">
            <v>182686.3</v>
          </cell>
          <cell r="AA378">
            <v>166065.24</v>
          </cell>
          <cell r="AB378">
            <v>216988.77</v>
          </cell>
          <cell r="AC378">
            <v>301536.62</v>
          </cell>
          <cell r="AD378">
            <v>216819.2325</v>
          </cell>
          <cell r="AE378">
            <v>137049.57</v>
          </cell>
          <cell r="AF378">
            <v>121475.71</v>
          </cell>
          <cell r="AG378">
            <v>127603.43</v>
          </cell>
          <cell r="AH378">
            <v>112723.03</v>
          </cell>
          <cell r="AI378">
            <v>123169.8</v>
          </cell>
          <cell r="AJ378">
            <v>124404.308</v>
          </cell>
          <cell r="AK378">
            <v>218538.4</v>
          </cell>
          <cell r="AL378">
            <v>199964.71</v>
          </cell>
          <cell r="AM378">
            <v>213650.64</v>
          </cell>
          <cell r="AN378">
            <v>210717.916666667</v>
          </cell>
        </row>
        <row r="379">
          <cell r="A379">
            <v>23733</v>
          </cell>
          <cell r="B379" t="str">
            <v>RAVENSWD_GT3___</v>
          </cell>
          <cell r="C379" t="str">
            <v>N.Y.C.</v>
          </cell>
          <cell r="D379">
            <v>53222.09</v>
          </cell>
          <cell r="E379">
            <v>41178</v>
          </cell>
          <cell r="F379">
            <v>50509.31</v>
          </cell>
          <cell r="G379">
            <v>32791</v>
          </cell>
          <cell r="H379">
            <v>32316.69</v>
          </cell>
          <cell r="I379">
            <v>42003.418</v>
          </cell>
          <cell r="J379">
            <v>37083.16</v>
          </cell>
          <cell r="K379">
            <v>27604.24</v>
          </cell>
          <cell r="L379">
            <v>29411.99</v>
          </cell>
          <cell r="M379">
            <v>31366.4633333333</v>
          </cell>
          <cell r="N379">
            <v>4616.41</v>
          </cell>
          <cell r="O379">
            <v>8360.81</v>
          </cell>
          <cell r="P379">
            <v>8920.06</v>
          </cell>
          <cell r="Q379">
            <v>21126.3</v>
          </cell>
          <cell r="R379">
            <v>10089.47</v>
          </cell>
          <cell r="S379">
            <v>63735.66</v>
          </cell>
        </row>
        <row r="379">
          <cell r="Z379">
            <v>154029.02</v>
          </cell>
          <cell r="AA379">
            <v>135613.67</v>
          </cell>
          <cell r="AB379">
            <v>180935.53</v>
          </cell>
          <cell r="AC379">
            <v>225950.3</v>
          </cell>
          <cell r="AD379">
            <v>174132.13</v>
          </cell>
          <cell r="AE379">
            <v>115454.25</v>
          </cell>
          <cell r="AF379">
            <v>111794.01</v>
          </cell>
          <cell r="AG379">
            <v>116087.01</v>
          </cell>
          <cell r="AH379">
            <v>94330.85</v>
          </cell>
          <cell r="AI379">
            <v>86277.88</v>
          </cell>
          <cell r="AJ379">
            <v>104788.8</v>
          </cell>
          <cell r="AK379">
            <v>192513.67</v>
          </cell>
          <cell r="AL379">
            <v>144301.76</v>
          </cell>
          <cell r="AM379">
            <v>162404.29</v>
          </cell>
          <cell r="AN379">
            <v>166406.573333333</v>
          </cell>
        </row>
        <row r="380">
          <cell r="A380">
            <v>23741</v>
          </cell>
          <cell r="B380" t="str">
            <v>NARROWS_GT2_GRP</v>
          </cell>
          <cell r="C380" t="str">
            <v>N.Y.C.</v>
          </cell>
          <cell r="D380">
            <v>64875.53</v>
          </cell>
          <cell r="E380">
            <v>58957.23</v>
          </cell>
          <cell r="F380">
            <v>64885.31</v>
          </cell>
          <cell r="G380">
            <v>50205.74</v>
          </cell>
          <cell r="H380">
            <v>47819.33</v>
          </cell>
          <cell r="I380">
            <v>57348.628</v>
          </cell>
          <cell r="J380">
            <v>40132.69</v>
          </cell>
          <cell r="K380">
            <v>34825.99</v>
          </cell>
          <cell r="L380">
            <v>38035.86</v>
          </cell>
          <cell r="M380">
            <v>37664.8466666667</v>
          </cell>
          <cell r="N380">
            <v>4655.5</v>
          </cell>
          <cell r="O380">
            <v>11837.4</v>
          </cell>
          <cell r="P380">
            <v>11837.84</v>
          </cell>
          <cell r="Q380">
            <v>21746.2</v>
          </cell>
          <cell r="R380">
            <v>11235.38</v>
          </cell>
          <cell r="S380">
            <v>73574.784</v>
          </cell>
        </row>
        <row r="380">
          <cell r="Z380">
            <v>182985.41</v>
          </cell>
          <cell r="AA380">
            <v>166313.66</v>
          </cell>
          <cell r="AB380">
            <v>217373.05</v>
          </cell>
          <cell r="AC380">
            <v>302097.57</v>
          </cell>
          <cell r="AD380">
            <v>217192.4225</v>
          </cell>
          <cell r="AE380">
            <v>137011.51</v>
          </cell>
          <cell r="AF380">
            <v>121475.71</v>
          </cell>
          <cell r="AG380">
            <v>127603.44</v>
          </cell>
          <cell r="AH380">
            <v>112723.04</v>
          </cell>
          <cell r="AI380">
            <v>123169.8</v>
          </cell>
          <cell r="AJ380">
            <v>124396.7</v>
          </cell>
          <cell r="AK380">
            <v>218896.99</v>
          </cell>
          <cell r="AL380">
            <v>200305.07</v>
          </cell>
          <cell r="AM380">
            <v>214028.43</v>
          </cell>
          <cell r="AN380">
            <v>211076.83</v>
          </cell>
        </row>
        <row r="381">
          <cell r="A381">
            <v>23751</v>
          </cell>
          <cell r="B381" t="str">
            <v>GOWANUS_GT_4_GRP</v>
          </cell>
          <cell r="C381" t="str">
            <v>N.Y.C.</v>
          </cell>
          <cell r="D381">
            <v>64875.57</v>
          </cell>
          <cell r="E381">
            <v>58528.74</v>
          </cell>
          <cell r="F381">
            <v>64457.79</v>
          </cell>
          <cell r="G381">
            <v>50033.01</v>
          </cell>
          <cell r="H381">
            <v>47827.99</v>
          </cell>
          <cell r="I381">
            <v>57144.62</v>
          </cell>
          <cell r="J381">
            <v>40132.69</v>
          </cell>
          <cell r="K381">
            <v>34825.99</v>
          </cell>
          <cell r="L381">
            <v>38035.87</v>
          </cell>
          <cell r="M381">
            <v>37664.85</v>
          </cell>
          <cell r="N381">
            <v>4659.01</v>
          </cell>
          <cell r="O381">
            <v>11845.12</v>
          </cell>
          <cell r="P381">
            <v>11837.84</v>
          </cell>
          <cell r="Q381">
            <v>21763.64</v>
          </cell>
          <cell r="R381">
            <v>11245.04</v>
          </cell>
          <cell r="S381">
            <v>73620.78</v>
          </cell>
        </row>
        <row r="381">
          <cell r="Z381">
            <v>182985.41</v>
          </cell>
          <cell r="AA381">
            <v>166313.65</v>
          </cell>
          <cell r="AB381">
            <v>217373.05</v>
          </cell>
          <cell r="AC381">
            <v>302097.57</v>
          </cell>
          <cell r="AD381">
            <v>217192.42</v>
          </cell>
          <cell r="AE381">
            <v>137011.5</v>
          </cell>
          <cell r="AF381">
            <v>121475.72</v>
          </cell>
          <cell r="AG381">
            <v>127603.43</v>
          </cell>
          <cell r="AH381">
            <v>112723.03</v>
          </cell>
          <cell r="AI381">
            <v>123169.8</v>
          </cell>
          <cell r="AJ381">
            <v>124396.696</v>
          </cell>
          <cell r="AK381">
            <v>218896.99</v>
          </cell>
          <cell r="AL381">
            <v>200305.07</v>
          </cell>
          <cell r="AM381">
            <v>214028.43</v>
          </cell>
          <cell r="AN381">
            <v>211076.83</v>
          </cell>
        </row>
        <row r="382">
          <cell r="A382">
            <v>23752</v>
          </cell>
          <cell r="B382" t="str">
            <v>CORNELL____</v>
          </cell>
          <cell r="C382" t="str">
            <v>CENTRL</v>
          </cell>
          <cell r="D382">
            <v>6091.35</v>
          </cell>
          <cell r="E382">
            <v>3773.12</v>
          </cell>
          <cell r="F382">
            <v>8917.24</v>
          </cell>
          <cell r="G382">
            <v>2884.39</v>
          </cell>
          <cell r="H382">
            <v>2548.92</v>
          </cell>
          <cell r="I382">
            <v>4843.004</v>
          </cell>
          <cell r="J382">
            <v>3020.93</v>
          </cell>
          <cell r="K382">
            <v>1045.22</v>
          </cell>
          <cell r="L382">
            <v>-102.69</v>
          </cell>
          <cell r="M382">
            <v>1321.15333333333</v>
          </cell>
          <cell r="N382">
            <v>1225.65</v>
          </cell>
          <cell r="O382">
            <v>1278.04</v>
          </cell>
          <cell r="P382">
            <v>2227.69</v>
          </cell>
          <cell r="Q382">
            <v>3269.59</v>
          </cell>
          <cell r="R382">
            <v>1161.62</v>
          </cell>
          <cell r="S382">
            <v>10995.108</v>
          </cell>
        </row>
        <row r="382">
          <cell r="Z382">
            <v>25482.78</v>
          </cell>
          <cell r="AA382">
            <v>21298.82</v>
          </cell>
          <cell r="AB382">
            <v>28834.14</v>
          </cell>
          <cell r="AC382">
            <v>36706.85</v>
          </cell>
          <cell r="AD382">
            <v>28080.6475</v>
          </cell>
          <cell r="AE382">
            <v>16619.57</v>
          </cell>
          <cell r="AF382">
            <v>5000.9</v>
          </cell>
          <cell r="AG382">
            <v>4540.91</v>
          </cell>
          <cell r="AH382">
            <v>3778.61</v>
          </cell>
          <cell r="AI382">
            <v>6342.68</v>
          </cell>
          <cell r="AJ382">
            <v>7256.534</v>
          </cell>
          <cell r="AK382">
            <v>42376.84</v>
          </cell>
          <cell r="AL382">
            <v>15076.35</v>
          </cell>
          <cell r="AM382">
            <v>24288.44</v>
          </cell>
          <cell r="AN382">
            <v>27247.21</v>
          </cell>
        </row>
        <row r="383">
          <cell r="A383">
            <v>23774</v>
          </cell>
          <cell r="B383" t="str">
            <v>NM_WEST___NUG</v>
          </cell>
          <cell r="C383" t="str">
            <v>WEST</v>
          </cell>
          <cell r="D383">
            <v>3001.06</v>
          </cell>
          <cell r="E383">
            <v>2528.98</v>
          </cell>
          <cell r="F383">
            <v>7843.81</v>
          </cell>
          <cell r="G383">
            <v>1811.64</v>
          </cell>
          <cell r="H383">
            <v>1608.86</v>
          </cell>
          <cell r="I383">
            <v>3358.87</v>
          </cell>
          <cell r="J383">
            <v>790.29</v>
          </cell>
          <cell r="K383">
            <v>-1270.12</v>
          </cell>
          <cell r="L383">
            <v>-3190.8</v>
          </cell>
          <cell r="M383">
            <v>-1223.54333333333</v>
          </cell>
          <cell r="N383">
            <v>1145.43</v>
          </cell>
          <cell r="O383">
            <v>837.87</v>
          </cell>
          <cell r="P383">
            <v>2131.58</v>
          </cell>
          <cell r="Q383">
            <v>2232.05</v>
          </cell>
          <cell r="R383">
            <v>739.24</v>
          </cell>
          <cell r="S383">
            <v>8503.404</v>
          </cell>
        </row>
        <row r="383">
          <cell r="Z383">
            <v>17482.49</v>
          </cell>
          <cell r="AA383">
            <v>14144.56</v>
          </cell>
          <cell r="AB383">
            <v>18668.99</v>
          </cell>
          <cell r="AC383">
            <v>25290.82</v>
          </cell>
          <cell r="AD383">
            <v>18896.715</v>
          </cell>
          <cell r="AE383">
            <v>9173.48</v>
          </cell>
          <cell r="AF383">
            <v>4618.14</v>
          </cell>
          <cell r="AG383">
            <v>4135.8</v>
          </cell>
          <cell r="AH383">
            <v>3777.52</v>
          </cell>
          <cell r="AI383">
            <v>4027.17</v>
          </cell>
          <cell r="AJ383">
            <v>5146.422</v>
          </cell>
          <cell r="AK383">
            <v>26494.22</v>
          </cell>
          <cell r="AL383">
            <v>8600.53</v>
          </cell>
          <cell r="AM383">
            <v>17408.23</v>
          </cell>
          <cell r="AN383">
            <v>17500.9933333333</v>
          </cell>
        </row>
        <row r="384">
          <cell r="A384">
            <v>23809</v>
          </cell>
          <cell r="B384" t="str">
            <v>US___GYPSUM</v>
          </cell>
          <cell r="C384" t="str">
            <v>GENESE</v>
          </cell>
          <cell r="D384">
            <v>2877.2</v>
          </cell>
          <cell r="E384">
            <v>2390.99</v>
          </cell>
          <cell r="F384">
            <v>7320.1</v>
          </cell>
          <cell r="G384">
            <v>1729.63</v>
          </cell>
          <cell r="H384">
            <v>1538.7</v>
          </cell>
          <cell r="I384">
            <v>3171.324</v>
          </cell>
          <cell r="J384">
            <v>886.15</v>
          </cell>
          <cell r="K384">
            <v>-1005.52</v>
          </cell>
          <cell r="L384">
            <v>-2721.86</v>
          </cell>
          <cell r="M384">
            <v>-947.076666666667</v>
          </cell>
          <cell r="N384">
            <v>1057.66</v>
          </cell>
          <cell r="O384">
            <v>797.96</v>
          </cell>
          <cell r="P384">
            <v>1991.31</v>
          </cell>
          <cell r="Q384">
            <v>2132.4</v>
          </cell>
          <cell r="R384">
            <v>706.45</v>
          </cell>
          <cell r="S384">
            <v>8022.936</v>
          </cell>
        </row>
        <row r="384">
          <cell r="Z384">
            <v>16973.86</v>
          </cell>
          <cell r="AA384">
            <v>13595.72</v>
          </cell>
          <cell r="AB384">
            <v>17921.81</v>
          </cell>
          <cell r="AC384">
            <v>24277.41</v>
          </cell>
          <cell r="AD384">
            <v>18192.2</v>
          </cell>
          <cell r="AE384">
            <v>7456.81</v>
          </cell>
          <cell r="AF384">
            <v>4295.94</v>
          </cell>
          <cell r="AG384">
            <v>3734.63</v>
          </cell>
          <cell r="AH384">
            <v>3489.01</v>
          </cell>
          <cell r="AI384">
            <v>3857.2</v>
          </cell>
          <cell r="AJ384">
            <v>4566.718</v>
          </cell>
          <cell r="AK384">
            <v>22344.5</v>
          </cell>
          <cell r="AL384">
            <v>8560.64</v>
          </cell>
          <cell r="AM384">
            <v>17008.83</v>
          </cell>
          <cell r="AN384">
            <v>15971.3233333333</v>
          </cell>
        </row>
        <row r="385">
          <cell r="A385">
            <v>24027</v>
          </cell>
          <cell r="B385" t="str">
            <v>BEEBEE_ISLND___HYD</v>
          </cell>
          <cell r="C385" t="str">
            <v>MHK_VL</v>
          </cell>
          <cell r="D385">
            <v>1236.2</v>
          </cell>
          <cell r="E385">
            <v>705.37</v>
          </cell>
          <cell r="F385">
            <v>2015.24</v>
          </cell>
          <cell r="G385">
            <v>519.54</v>
          </cell>
          <cell r="H385">
            <v>458.46</v>
          </cell>
          <cell r="I385">
            <v>986.962</v>
          </cell>
          <cell r="J385">
            <v>505.89</v>
          </cell>
          <cell r="K385">
            <v>19.78</v>
          </cell>
          <cell r="L385">
            <v>-206.6</v>
          </cell>
          <cell r="M385">
            <v>106.356666666667</v>
          </cell>
          <cell r="N385">
            <v>248.74</v>
          </cell>
          <cell r="O385">
            <v>242.01</v>
          </cell>
          <cell r="P385">
            <v>590.61</v>
          </cell>
          <cell r="Q385">
            <v>628.53</v>
          </cell>
          <cell r="R385">
            <v>229.03</v>
          </cell>
          <cell r="S385">
            <v>2326.704</v>
          </cell>
        </row>
        <row r="385">
          <cell r="Z385">
            <v>4697.79</v>
          </cell>
          <cell r="AA385">
            <v>3996.26</v>
          </cell>
          <cell r="AB385">
            <v>5401.08</v>
          </cell>
          <cell r="AC385">
            <v>7767.73</v>
          </cell>
          <cell r="AD385">
            <v>5465.715</v>
          </cell>
          <cell r="AE385">
            <v>4176.79</v>
          </cell>
          <cell r="AF385">
            <v>1323.67</v>
          </cell>
          <cell r="AG385">
            <v>1040.74</v>
          </cell>
          <cell r="AH385">
            <v>862.72</v>
          </cell>
          <cell r="AI385">
            <v>1366.11</v>
          </cell>
          <cell r="AJ385">
            <v>1754.006</v>
          </cell>
          <cell r="AK385">
            <v>9595.08</v>
          </cell>
          <cell r="AL385">
            <v>3108.1</v>
          </cell>
          <cell r="AM385">
            <v>5632.34</v>
          </cell>
          <cell r="AN385">
            <v>6111.84</v>
          </cell>
        </row>
        <row r="386">
          <cell r="A386">
            <v>24031</v>
          </cell>
          <cell r="B386" t="str">
            <v>HOLTSVIL_1-5__GRP1</v>
          </cell>
          <cell r="C386" t="str">
            <v>LONGIL</v>
          </cell>
        </row>
        <row r="386">
          <cell r="J386">
            <v>36104.03</v>
          </cell>
          <cell r="K386">
            <v>28342.96</v>
          </cell>
          <cell r="L386">
            <v>30230.24</v>
          </cell>
          <cell r="M386">
            <v>31559.0766666667</v>
          </cell>
        </row>
        <row r="386">
          <cell r="Z386">
            <v>156719.69</v>
          </cell>
          <cell r="AA386">
            <v>136166.91</v>
          </cell>
          <cell r="AB386">
            <v>185287.98</v>
          </cell>
          <cell r="AC386">
            <v>214256.69</v>
          </cell>
          <cell r="AD386">
            <v>173107.8175</v>
          </cell>
          <cell r="AE386">
            <v>76195.69</v>
          </cell>
          <cell r="AF386">
            <v>64108.75</v>
          </cell>
          <cell r="AG386">
            <v>62408.13</v>
          </cell>
          <cell r="AH386">
            <v>36654.13</v>
          </cell>
          <cell r="AI386">
            <v>54623.68</v>
          </cell>
          <cell r="AJ386">
            <v>58798.076</v>
          </cell>
          <cell r="AK386">
            <v>197644.69</v>
          </cell>
          <cell r="AL386">
            <v>147913.53</v>
          </cell>
          <cell r="AM386">
            <v>164551.26</v>
          </cell>
          <cell r="AN386">
            <v>170036.493333333</v>
          </cell>
        </row>
        <row r="387">
          <cell r="A387">
            <v>24032</v>
          </cell>
          <cell r="B387" t="str">
            <v>HOLTSVIL6-10__GRP2</v>
          </cell>
          <cell r="C387" t="str">
            <v>LONGIL</v>
          </cell>
        </row>
        <row r="387">
          <cell r="J387">
            <v>36281.27</v>
          </cell>
          <cell r="K387">
            <v>28480.26</v>
          </cell>
          <cell r="L387">
            <v>30376.16</v>
          </cell>
          <cell r="M387">
            <v>31712.5633333333</v>
          </cell>
        </row>
        <row r="387">
          <cell r="Z387">
            <v>157471.48</v>
          </cell>
          <cell r="AA387">
            <v>136827.46</v>
          </cell>
          <cell r="AB387">
            <v>186170.75</v>
          </cell>
          <cell r="AC387">
            <v>215290.49</v>
          </cell>
          <cell r="AD387">
            <v>173940.045</v>
          </cell>
          <cell r="AE387">
            <v>76529.92</v>
          </cell>
          <cell r="AF387">
            <v>64423.72</v>
          </cell>
          <cell r="AG387">
            <v>62676.33</v>
          </cell>
          <cell r="AH387">
            <v>36819.19</v>
          </cell>
          <cell r="AI387">
            <v>54874.99</v>
          </cell>
          <cell r="AJ387">
            <v>59064.83</v>
          </cell>
          <cell r="AK387">
            <v>198606.59</v>
          </cell>
          <cell r="AL387">
            <v>148631.73</v>
          </cell>
          <cell r="AM387">
            <v>165350.97</v>
          </cell>
          <cell r="AN387">
            <v>170863.096666667</v>
          </cell>
        </row>
        <row r="388">
          <cell r="A388">
            <v>24033</v>
          </cell>
          <cell r="B388" t="str">
            <v>BARRETT_9-12__GRP3</v>
          </cell>
          <cell r="C388" t="str">
            <v>LONGIL</v>
          </cell>
        </row>
        <row r="388">
          <cell r="J388">
            <v>35764.38</v>
          </cell>
          <cell r="K388">
            <v>28088.93</v>
          </cell>
          <cell r="L388">
            <v>29944.7</v>
          </cell>
          <cell r="M388">
            <v>31266.0033333333</v>
          </cell>
        </row>
        <row r="388">
          <cell r="Z388">
            <v>155280.66</v>
          </cell>
          <cell r="AA388">
            <v>134939.98</v>
          </cell>
          <cell r="AB388">
            <v>183579.14</v>
          </cell>
          <cell r="AC388">
            <v>212263.3</v>
          </cell>
          <cell r="AD388">
            <v>171515.77</v>
          </cell>
          <cell r="AE388">
            <v>75336.31</v>
          </cell>
          <cell r="AF388">
            <v>63623.23</v>
          </cell>
          <cell r="AG388">
            <v>61874.17</v>
          </cell>
          <cell r="AH388">
            <v>36276.12</v>
          </cell>
          <cell r="AI388">
            <v>54018.08</v>
          </cell>
          <cell r="AJ388">
            <v>58225.582</v>
          </cell>
          <cell r="AK388">
            <v>195860.62</v>
          </cell>
          <cell r="AL388">
            <v>146576.49</v>
          </cell>
          <cell r="AM388">
            <v>163064.73</v>
          </cell>
          <cell r="AN388">
            <v>168500.613333333</v>
          </cell>
        </row>
        <row r="389">
          <cell r="A389">
            <v>24034</v>
          </cell>
          <cell r="B389" t="str">
            <v>BARRETT_9-8__GRP4</v>
          </cell>
          <cell r="C389" t="str">
            <v>LONGIL</v>
          </cell>
        </row>
        <row r="389">
          <cell r="J389">
            <v>35764.38</v>
          </cell>
          <cell r="K389">
            <v>28088.93</v>
          </cell>
          <cell r="L389">
            <v>29944.7</v>
          </cell>
          <cell r="M389">
            <v>31266.0033333333</v>
          </cell>
        </row>
        <row r="389">
          <cell r="Z389">
            <v>155280.66</v>
          </cell>
          <cell r="AA389">
            <v>134939.98</v>
          </cell>
          <cell r="AB389">
            <v>183579.14</v>
          </cell>
          <cell r="AC389">
            <v>212263.3</v>
          </cell>
          <cell r="AD389">
            <v>171515.77</v>
          </cell>
          <cell r="AE389">
            <v>75336.31</v>
          </cell>
          <cell r="AF389">
            <v>63623.23</v>
          </cell>
          <cell r="AG389">
            <v>61874.17</v>
          </cell>
          <cell r="AH389">
            <v>36276.12</v>
          </cell>
          <cell r="AI389">
            <v>54018.08</v>
          </cell>
          <cell r="AJ389">
            <v>58225.582</v>
          </cell>
          <cell r="AK389">
            <v>195860.62</v>
          </cell>
          <cell r="AL389">
            <v>146576.49</v>
          </cell>
          <cell r="AM389">
            <v>163064.73</v>
          </cell>
          <cell r="AN389">
            <v>168500.613333333</v>
          </cell>
        </row>
        <row r="390">
          <cell r="A390">
            <v>24038</v>
          </cell>
          <cell r="B390" t="str">
            <v>WADING_RIVER_1-3_GRP5</v>
          </cell>
          <cell r="C390" t="str">
            <v>LONGIL</v>
          </cell>
        </row>
        <row r="390">
          <cell r="J390">
            <v>36272.03</v>
          </cell>
          <cell r="K390">
            <v>28474.01</v>
          </cell>
          <cell r="L390">
            <v>30369.64</v>
          </cell>
          <cell r="M390">
            <v>31705.2266666667</v>
          </cell>
        </row>
        <row r="390">
          <cell r="Z390">
            <v>157446.59</v>
          </cell>
          <cell r="AA390">
            <v>136797.56</v>
          </cell>
          <cell r="AB390">
            <v>186147.82</v>
          </cell>
          <cell r="AC390">
            <v>215247.78</v>
          </cell>
          <cell r="AD390">
            <v>173909.9375</v>
          </cell>
          <cell r="AE390">
            <v>76542.6</v>
          </cell>
          <cell r="AF390">
            <v>64398.15</v>
          </cell>
          <cell r="AG390">
            <v>62681.89</v>
          </cell>
          <cell r="AH390">
            <v>36820.34</v>
          </cell>
          <cell r="AI390">
            <v>54880.75</v>
          </cell>
          <cell r="AJ390">
            <v>59064.746</v>
          </cell>
          <cell r="AK390">
            <v>198561.59</v>
          </cell>
          <cell r="AL390">
            <v>148598.73</v>
          </cell>
          <cell r="AM390">
            <v>165313.78</v>
          </cell>
          <cell r="AN390">
            <v>170824.7</v>
          </cell>
        </row>
        <row r="391">
          <cell r="A391">
            <v>24055</v>
          </cell>
          <cell r="B391" t="str">
            <v>NMNORTH__NUG</v>
          </cell>
          <cell r="C391" t="str">
            <v>NORTH</v>
          </cell>
          <cell r="D391">
            <v>686.63</v>
          </cell>
          <cell r="E391">
            <v>-65.17</v>
          </cell>
          <cell r="F391">
            <v>1645.64</v>
          </cell>
          <cell r="G391">
            <v>-46.97</v>
          </cell>
          <cell r="H391">
            <v>-42.03</v>
          </cell>
          <cell r="I391">
            <v>435.62</v>
          </cell>
          <cell r="J391">
            <v>-524.49</v>
          </cell>
          <cell r="K391">
            <v>-613.48</v>
          </cell>
          <cell r="L391">
            <v>-460.23</v>
          </cell>
          <cell r="M391">
            <v>-532.733333333333</v>
          </cell>
          <cell r="N391">
            <v>8.56</v>
          </cell>
          <cell r="O391">
            <v>-14.83</v>
          </cell>
          <cell r="P391">
            <v>198.19</v>
          </cell>
          <cell r="Q391">
            <v>5.38</v>
          </cell>
          <cell r="R391">
            <v>3.12</v>
          </cell>
          <cell r="S391">
            <v>240.504</v>
          </cell>
        </row>
        <row r="391">
          <cell r="Z391">
            <v>-1726.67</v>
          </cell>
          <cell r="AA391">
            <v>-1817.79</v>
          </cell>
          <cell r="AB391">
            <v>-2332.37</v>
          </cell>
          <cell r="AC391">
            <v>-2357.97</v>
          </cell>
          <cell r="AD391">
            <v>-2058.7</v>
          </cell>
          <cell r="AE391">
            <v>2116.04</v>
          </cell>
          <cell r="AF391">
            <v>1198.38</v>
          </cell>
          <cell r="AG391">
            <v>228.22</v>
          </cell>
          <cell r="AH391">
            <v>90.52</v>
          </cell>
          <cell r="AI391">
            <v>30.91</v>
          </cell>
          <cell r="AJ391">
            <v>732.814</v>
          </cell>
          <cell r="AK391">
            <v>-1980.52</v>
          </cell>
          <cell r="AL391">
            <v>-1801.82</v>
          </cell>
          <cell r="AM391">
            <v>-1300.34</v>
          </cell>
          <cell r="AN391">
            <v>-1694.22666666667</v>
          </cell>
        </row>
        <row r="392">
          <cell r="A392">
            <v>24244</v>
          </cell>
          <cell r="B392" t="str">
            <v>RAVENSWOOD_GT2_1</v>
          </cell>
          <cell r="C392" t="str">
            <v>N.Y.C.</v>
          </cell>
          <cell r="D392">
            <v>53222.09</v>
          </cell>
          <cell r="E392">
            <v>41178</v>
          </cell>
          <cell r="F392">
            <v>50509.31</v>
          </cell>
          <cell r="G392">
            <v>32791</v>
          </cell>
          <cell r="H392">
            <v>32316.69</v>
          </cell>
          <cell r="I392">
            <v>42003.418</v>
          </cell>
          <cell r="J392">
            <v>37083.16</v>
          </cell>
          <cell r="K392">
            <v>27604.23</v>
          </cell>
          <cell r="L392">
            <v>29411.99</v>
          </cell>
          <cell r="M392">
            <v>31366.46</v>
          </cell>
          <cell r="N392">
            <v>4616.41</v>
          </cell>
          <cell r="O392">
            <v>8360.81</v>
          </cell>
          <cell r="P392">
            <v>8920.06</v>
          </cell>
          <cell r="Q392">
            <v>21126.3</v>
          </cell>
          <cell r="R392">
            <v>10089.47</v>
          </cell>
          <cell r="S392">
            <v>63735.66</v>
          </cell>
        </row>
        <row r="392">
          <cell r="Z392">
            <v>154029.03</v>
          </cell>
          <cell r="AA392">
            <v>135613.67</v>
          </cell>
          <cell r="AB392">
            <v>180935.53</v>
          </cell>
          <cell r="AC392">
            <v>225950.29</v>
          </cell>
          <cell r="AD392">
            <v>174132.13</v>
          </cell>
          <cell r="AE392">
            <v>115454.25</v>
          </cell>
          <cell r="AF392">
            <v>111794.01</v>
          </cell>
          <cell r="AG392">
            <v>116087</v>
          </cell>
          <cell r="AH392">
            <v>94330.85</v>
          </cell>
          <cell r="AI392">
            <v>86277.88</v>
          </cell>
          <cell r="AJ392">
            <v>104788.798</v>
          </cell>
          <cell r="AK392">
            <v>192513.67</v>
          </cell>
          <cell r="AL392">
            <v>144301.76</v>
          </cell>
          <cell r="AM392">
            <v>162404.29</v>
          </cell>
          <cell r="AN392">
            <v>166406.573333333</v>
          </cell>
        </row>
        <row r="393">
          <cell r="A393">
            <v>24248</v>
          </cell>
          <cell r="B393" t="str">
            <v>RAVENSWOOD_GT3_1</v>
          </cell>
          <cell r="C393" t="str">
            <v>N.Y.C.</v>
          </cell>
          <cell r="D393">
            <v>53222.09</v>
          </cell>
          <cell r="E393">
            <v>41178</v>
          </cell>
          <cell r="F393">
            <v>50509.31</v>
          </cell>
          <cell r="G393">
            <v>32791</v>
          </cell>
          <cell r="H393">
            <v>32316.69</v>
          </cell>
          <cell r="I393">
            <v>42003.418</v>
          </cell>
          <cell r="J393">
            <v>37083.16</v>
          </cell>
          <cell r="K393">
            <v>27604.24</v>
          </cell>
          <cell r="L393">
            <v>29411.99</v>
          </cell>
          <cell r="M393">
            <v>31366.4633333333</v>
          </cell>
          <cell r="N393">
            <v>4616.41</v>
          </cell>
          <cell r="O393">
            <v>8360.81</v>
          </cell>
          <cell r="P393">
            <v>8920.06</v>
          </cell>
          <cell r="Q393">
            <v>21126.3</v>
          </cell>
          <cell r="R393">
            <v>10089.47</v>
          </cell>
          <cell r="S393">
            <v>63735.66</v>
          </cell>
        </row>
        <row r="393">
          <cell r="Z393">
            <v>154029.02</v>
          </cell>
          <cell r="AA393">
            <v>135613.67</v>
          </cell>
          <cell r="AB393">
            <v>180935.53</v>
          </cell>
          <cell r="AC393">
            <v>225950.3</v>
          </cell>
          <cell r="AD393">
            <v>174132.13</v>
          </cell>
          <cell r="AE393">
            <v>115454.25</v>
          </cell>
          <cell r="AF393">
            <v>111794.01</v>
          </cell>
          <cell r="AG393">
            <v>116087.01</v>
          </cell>
          <cell r="AH393">
            <v>94330.85</v>
          </cell>
          <cell r="AI393">
            <v>86277.88</v>
          </cell>
          <cell r="AJ393">
            <v>104788.8</v>
          </cell>
          <cell r="AK393">
            <v>192513.67</v>
          </cell>
          <cell r="AL393">
            <v>144301.76</v>
          </cell>
          <cell r="AM393">
            <v>162404.29</v>
          </cell>
          <cell r="AN393">
            <v>166406.573333333</v>
          </cell>
        </row>
        <row r="394">
          <cell r="A394">
            <v>24256</v>
          </cell>
          <cell r="B394" t="str">
            <v>RAVENSWOOD_GT_8</v>
          </cell>
          <cell r="C394" t="str">
            <v>N.Y.C.</v>
          </cell>
          <cell r="D394">
            <v>-35413.05</v>
          </cell>
          <cell r="E394">
            <v>-22441.57</v>
          </cell>
          <cell r="F394">
            <v>8515.53</v>
          </cell>
          <cell r="G394">
            <v>13106.28</v>
          </cell>
          <cell r="H394">
            <v>40945.16</v>
          </cell>
          <cell r="I394">
            <v>942.47</v>
          </cell>
          <cell r="J394">
            <v>36492.78</v>
          </cell>
          <cell r="K394">
            <v>23910.88</v>
          </cell>
          <cell r="L394">
            <v>23756.53</v>
          </cell>
          <cell r="M394">
            <v>28053.3966666667</v>
          </cell>
          <cell r="N394">
            <v>4663.63</v>
          </cell>
          <cell r="O394">
            <v>10738.96</v>
          </cell>
          <cell r="P394">
            <v>9387.45</v>
          </cell>
          <cell r="Q394">
            <v>21294.13</v>
          </cell>
          <cell r="R394">
            <v>10243.98</v>
          </cell>
          <cell r="S394">
            <v>67593.78</v>
          </cell>
        </row>
        <row r="394">
          <cell r="Z394">
            <v>154707.56</v>
          </cell>
          <cell r="AA394">
            <v>133063.21</v>
          </cell>
          <cell r="AB394">
            <v>180867.39</v>
          </cell>
          <cell r="AC394">
            <v>223780.96</v>
          </cell>
          <cell r="AD394">
            <v>173104.78</v>
          </cell>
          <cell r="AE394">
            <v>131447.94</v>
          </cell>
          <cell r="AF394">
            <v>69229.07</v>
          </cell>
          <cell r="AG394">
            <v>24940.95</v>
          </cell>
          <cell r="AH394">
            <v>-46598.4</v>
          </cell>
          <cell r="AI394">
            <v>70136.95</v>
          </cell>
          <cell r="AJ394">
            <v>49831.302</v>
          </cell>
          <cell r="AK394">
            <v>192469.27</v>
          </cell>
          <cell r="AL394">
            <v>144167.15</v>
          </cell>
          <cell r="AM394">
            <v>162345.3</v>
          </cell>
          <cell r="AN394">
            <v>166327.24</v>
          </cell>
        </row>
        <row r="395">
          <cell r="A395">
            <v>43914</v>
          </cell>
          <cell r="B395" t="str">
            <v>RUSSELL___STATION</v>
          </cell>
          <cell r="C395" t="str">
            <v>GENESE</v>
          </cell>
          <cell r="D395">
            <v>2778.34</v>
          </cell>
          <cell r="E395">
            <v>2101.98</v>
          </cell>
          <cell r="F395">
            <v>5931.1</v>
          </cell>
          <cell r="G395">
            <v>1525.16</v>
          </cell>
          <cell r="H395">
            <v>1376.63</v>
          </cell>
          <cell r="I395">
            <v>2742.642</v>
          </cell>
          <cell r="J395">
            <v>1078.66</v>
          </cell>
          <cell r="K395">
            <v>-408.67</v>
          </cell>
          <cell r="L395">
            <v>-1666.49</v>
          </cell>
          <cell r="M395">
            <v>-332.166666666667</v>
          </cell>
          <cell r="N395">
            <v>849.79</v>
          </cell>
          <cell r="O395">
            <v>693.52</v>
          </cell>
          <cell r="P395">
            <v>1656.64</v>
          </cell>
          <cell r="Q395">
            <v>1864.95</v>
          </cell>
          <cell r="R395">
            <v>620.83</v>
          </cell>
          <cell r="S395">
            <v>6822.876</v>
          </cell>
        </row>
        <row r="395">
          <cell r="Z395">
            <v>14810.28</v>
          </cell>
          <cell r="AA395">
            <v>11842.56</v>
          </cell>
          <cell r="AB395">
            <v>16249.99</v>
          </cell>
          <cell r="AC395">
            <v>21829.18</v>
          </cell>
          <cell r="AD395">
            <v>16183.0025</v>
          </cell>
          <cell r="AE395">
            <v>2480.59</v>
          </cell>
          <cell r="AF395">
            <v>3417.38</v>
          </cell>
          <cell r="AG395">
            <v>2700.95</v>
          </cell>
          <cell r="AH395">
            <v>2808.03</v>
          </cell>
          <cell r="AI395">
            <v>3438.19</v>
          </cell>
          <cell r="AJ395">
            <v>2969.028</v>
          </cell>
          <cell r="AK395">
            <v>10802.68</v>
          </cell>
          <cell r="AL395">
            <v>8088.85</v>
          </cell>
          <cell r="AM395">
            <v>14834.95</v>
          </cell>
          <cell r="AN395">
            <v>11242.16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Zonal Totals"/>
      <sheetName val="Access Load"/>
      <sheetName val="MayJune Bill"/>
      <sheetName val="Map"/>
      <sheetName val="May Bill 2"/>
      <sheetName val="Present"/>
      <sheetName val="Congest May00-Oct00"/>
      <sheetName val="Congest Nov00-Apr01"/>
      <sheetName val="Congest May01-Oct01"/>
      <sheetName val="Pivot"/>
      <sheetName val="details"/>
      <sheetName val="Winter2000-01"/>
      <sheetName val="Summer200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NYISO Day-Ahead Congestion</v>
          </cell>
        </row>
        <row r="1">
          <cell r="C1" t="str">
            <v>Cumulative</v>
          </cell>
          <cell r="D1" t="str">
            <v>Monthly Subtotals</v>
          </cell>
        </row>
        <row r="2">
          <cell r="A2" t="str">
            <v>PTID</v>
          </cell>
          <cell r="B2" t="str">
            <v>Bus Name</v>
          </cell>
          <cell r="C2" t="str">
            <v>Total</v>
          </cell>
          <cell r="D2">
            <v>36647</v>
          </cell>
          <cell r="E2">
            <v>36678</v>
          </cell>
          <cell r="F2">
            <v>36708</v>
          </cell>
          <cell r="G2">
            <v>36739</v>
          </cell>
          <cell r="H2">
            <v>36770</v>
          </cell>
          <cell r="I2">
            <v>36800</v>
          </cell>
        </row>
        <row r="3">
          <cell r="A3">
            <v>23512</v>
          </cell>
          <cell r="B3" t="str">
            <v>ARTHUR_KILL_2</v>
          </cell>
          <cell r="C3">
            <v>-68050.54</v>
          </cell>
          <cell r="D3">
            <v>-7988.03</v>
          </cell>
          <cell r="E3">
            <v>-22056.83</v>
          </cell>
          <cell r="F3">
            <v>-14232.99</v>
          </cell>
          <cell r="G3">
            <v>-17387.62</v>
          </cell>
          <cell r="H3">
            <v>-5168.09</v>
          </cell>
          <cell r="I3">
            <v>-1216.98</v>
          </cell>
        </row>
        <row r="4">
          <cell r="A4">
            <v>23513</v>
          </cell>
          <cell r="B4" t="str">
            <v>ARTHUR_KILL_3</v>
          </cell>
          <cell r="C4">
            <v>-49278.52</v>
          </cell>
          <cell r="D4">
            <v>-6583.75</v>
          </cell>
          <cell r="E4">
            <v>-17222.45</v>
          </cell>
          <cell r="F4">
            <v>-11126.73</v>
          </cell>
          <cell r="G4">
            <v>-10230.23</v>
          </cell>
          <cell r="H4">
            <v>-3030.63</v>
          </cell>
          <cell r="I4">
            <v>-1084.73</v>
          </cell>
        </row>
        <row r="5">
          <cell r="A5">
            <v>23514</v>
          </cell>
          <cell r="B5" t="str">
            <v>ALLEGHENY___COGEN</v>
          </cell>
          <cell r="C5">
            <v>-8438.29</v>
          </cell>
          <cell r="D5">
            <v>-1042.53</v>
          </cell>
          <cell r="E5">
            <v>-2993.56</v>
          </cell>
          <cell r="F5">
            <v>-2162.46</v>
          </cell>
          <cell r="G5">
            <v>-2054.12</v>
          </cell>
          <cell r="H5">
            <v>-302.69</v>
          </cell>
          <cell r="I5">
            <v>117.07</v>
          </cell>
        </row>
        <row r="6">
          <cell r="A6">
            <v>23515</v>
          </cell>
          <cell r="B6" t="str">
            <v>BROOKLYN_NAVY_YARD</v>
          </cell>
          <cell r="C6">
            <v>-59116.49</v>
          </cell>
          <cell r="D6">
            <v>-6825.57</v>
          </cell>
          <cell r="E6">
            <v>-20890.81</v>
          </cell>
          <cell r="F6">
            <v>-13032.13</v>
          </cell>
          <cell r="G6">
            <v>-14252.62</v>
          </cell>
          <cell r="H6">
            <v>-3030.63</v>
          </cell>
          <cell r="I6">
            <v>-1084.73</v>
          </cell>
        </row>
        <row r="7">
          <cell r="A7">
            <v>23516</v>
          </cell>
          <cell r="B7" t="str">
            <v>ASTORIA___3</v>
          </cell>
          <cell r="C7">
            <v>-68050.54</v>
          </cell>
          <cell r="D7">
            <v>-7988.03</v>
          </cell>
          <cell r="E7">
            <v>-22056.83</v>
          </cell>
          <cell r="F7">
            <v>-14232.99</v>
          </cell>
          <cell r="G7">
            <v>-17387.62</v>
          </cell>
          <cell r="H7">
            <v>-5168.09</v>
          </cell>
          <cell r="I7">
            <v>-1216.98</v>
          </cell>
        </row>
        <row r="8">
          <cell r="A8">
            <v>23517</v>
          </cell>
          <cell r="B8" t="str">
            <v>ASTORIA___4</v>
          </cell>
          <cell r="C8">
            <v>-68050.54</v>
          </cell>
          <cell r="D8">
            <v>-7988.03</v>
          </cell>
          <cell r="E8">
            <v>-22056.83</v>
          </cell>
          <cell r="F8">
            <v>-14232.99</v>
          </cell>
          <cell r="G8">
            <v>-17387.62</v>
          </cell>
          <cell r="H8">
            <v>-5168.09</v>
          </cell>
          <cell r="I8">
            <v>-1216.98</v>
          </cell>
        </row>
        <row r="9">
          <cell r="A9">
            <v>23518</v>
          </cell>
          <cell r="B9" t="str">
            <v>ASTORIA___5</v>
          </cell>
          <cell r="C9">
            <v>-66791.97</v>
          </cell>
          <cell r="D9">
            <v>-7988.03</v>
          </cell>
          <cell r="E9">
            <v>-22056.83</v>
          </cell>
          <cell r="F9">
            <v>-12974.42</v>
          </cell>
          <cell r="G9">
            <v>-17387.62</v>
          </cell>
          <cell r="H9">
            <v>-5168.09</v>
          </cell>
          <cell r="I9">
            <v>-1216.98</v>
          </cell>
        </row>
        <row r="10">
          <cell r="A10">
            <v>23519</v>
          </cell>
          <cell r="B10" t="str">
            <v>POLETTI____</v>
          </cell>
          <cell r="C10">
            <v>-59116.49</v>
          </cell>
          <cell r="D10">
            <v>-6825.57</v>
          </cell>
          <cell r="E10">
            <v>-20890.81</v>
          </cell>
          <cell r="F10">
            <v>-13032.13</v>
          </cell>
          <cell r="G10">
            <v>-14252.62</v>
          </cell>
          <cell r="H10">
            <v>-3030.63</v>
          </cell>
          <cell r="I10">
            <v>-1084.73</v>
          </cell>
        </row>
        <row r="11">
          <cell r="A11">
            <v>23520</v>
          </cell>
          <cell r="B11" t="str">
            <v>ARTHUR KILL_GT_1</v>
          </cell>
          <cell r="C11">
            <v>-68050.54</v>
          </cell>
          <cell r="D11">
            <v>-7988.03</v>
          </cell>
          <cell r="E11">
            <v>-22056.83</v>
          </cell>
          <cell r="F11">
            <v>-14232.99</v>
          </cell>
          <cell r="G11">
            <v>-17387.62</v>
          </cell>
          <cell r="H11">
            <v>-5168.09</v>
          </cell>
          <cell r="I11">
            <v>-1216.98</v>
          </cell>
        </row>
        <row r="12">
          <cell r="A12">
            <v>23522</v>
          </cell>
          <cell r="B12" t="str">
            <v>WADING RIVER_IC_1</v>
          </cell>
          <cell r="C12">
            <v>-84268.9</v>
          </cell>
          <cell r="D12">
            <v>-12873.42</v>
          </cell>
          <cell r="E12">
            <v>-24803.82</v>
          </cell>
          <cell r="F12">
            <v>-17807.22</v>
          </cell>
          <cell r="G12">
            <v>-19309.18</v>
          </cell>
          <cell r="H12">
            <v>-7760.98</v>
          </cell>
          <cell r="I12">
            <v>-1714.28</v>
          </cell>
        </row>
        <row r="13">
          <cell r="A13">
            <v>23523</v>
          </cell>
          <cell r="B13" t="str">
            <v>ASTORIA_GT_1</v>
          </cell>
          <cell r="C13">
            <v>-68050.54</v>
          </cell>
          <cell r="D13">
            <v>-7988.03</v>
          </cell>
          <cell r="E13">
            <v>-22056.83</v>
          </cell>
          <cell r="F13">
            <v>-14232.99</v>
          </cell>
          <cell r="G13">
            <v>-17387.62</v>
          </cell>
          <cell r="H13">
            <v>-5168.09</v>
          </cell>
          <cell r="I13">
            <v>-1216.98</v>
          </cell>
        </row>
        <row r="14">
          <cell r="A14">
            <v>23524</v>
          </cell>
          <cell r="B14" t="str">
            <v>EAST RIVER___7</v>
          </cell>
          <cell r="C14">
            <v>-59116.49</v>
          </cell>
          <cell r="D14">
            <v>-6825.57</v>
          </cell>
          <cell r="E14">
            <v>-20890.81</v>
          </cell>
          <cell r="F14">
            <v>-13032.13</v>
          </cell>
          <cell r="G14">
            <v>-14252.62</v>
          </cell>
          <cell r="H14">
            <v>-3030.63</v>
          </cell>
          <cell r="I14">
            <v>-1084.73</v>
          </cell>
        </row>
        <row r="15">
          <cell r="A15">
            <v>23526</v>
          </cell>
          <cell r="B15" t="str">
            <v>BOWLINE___1</v>
          </cell>
          <cell r="C15">
            <v>-54546.14</v>
          </cell>
          <cell r="D15">
            <v>-6638.23</v>
          </cell>
          <cell r="E15">
            <v>-20148.24</v>
          </cell>
          <cell r="F15">
            <v>-12721.51</v>
          </cell>
          <cell r="G15">
            <v>-13960.19</v>
          </cell>
          <cell r="H15">
            <v>-2229.61</v>
          </cell>
          <cell r="I15">
            <v>1151.64</v>
          </cell>
        </row>
        <row r="16">
          <cell r="A16">
            <v>23527</v>
          </cell>
          <cell r="B16" t="str">
            <v>ADK_NYS___DAM</v>
          </cell>
          <cell r="C16">
            <v>-60307.94</v>
          </cell>
          <cell r="D16">
            <v>-8095.72</v>
          </cell>
          <cell r="E16">
            <v>-22696.65</v>
          </cell>
          <cell r="F16">
            <v>-13613.25</v>
          </cell>
          <cell r="G16">
            <v>-12376.92</v>
          </cell>
          <cell r="H16">
            <v>-2816.07</v>
          </cell>
          <cell r="I16">
            <v>-709.33</v>
          </cell>
        </row>
        <row r="17">
          <cell r="A17">
            <v>23528</v>
          </cell>
          <cell r="B17" t="str">
            <v>NEG_PENN_ALLEGHNY</v>
          </cell>
          <cell r="C17">
            <v>-17528.64</v>
          </cell>
          <cell r="D17">
            <v>-2100.87</v>
          </cell>
          <cell r="E17">
            <v>-5654.85</v>
          </cell>
          <cell r="F17">
            <v>-4321.04</v>
          </cell>
          <cell r="G17">
            <v>-4690.6</v>
          </cell>
          <cell r="H17">
            <v>-663.82</v>
          </cell>
          <cell r="I17">
            <v>-97.46</v>
          </cell>
        </row>
        <row r="18">
          <cell r="A18">
            <v>23530</v>
          </cell>
          <cell r="B18" t="str">
            <v>INDIAN POINT___2</v>
          </cell>
          <cell r="C18">
            <v>-56649.81</v>
          </cell>
          <cell r="D18">
            <v>-6705.52</v>
          </cell>
          <cell r="E18">
            <v>-19727.97</v>
          </cell>
          <cell r="F18">
            <v>-12799.84</v>
          </cell>
          <cell r="G18">
            <v>-14060.43</v>
          </cell>
          <cell r="H18">
            <v>-2990.33</v>
          </cell>
          <cell r="I18">
            <v>-365.72</v>
          </cell>
        </row>
        <row r="19">
          <cell r="A19">
            <v>23531</v>
          </cell>
          <cell r="B19" t="str">
            <v>INDIAN POINT___3</v>
          </cell>
          <cell r="C19">
            <v>-54720.94</v>
          </cell>
          <cell r="D19">
            <v>-6741.55</v>
          </cell>
          <cell r="E19">
            <v>-20109.81</v>
          </cell>
          <cell r="F19">
            <v>-12935.58</v>
          </cell>
          <cell r="G19">
            <v>-14195.73</v>
          </cell>
          <cell r="H19">
            <v>-2215.42</v>
          </cell>
          <cell r="I19">
            <v>1477.15</v>
          </cell>
        </row>
        <row r="20">
          <cell r="A20">
            <v>23533</v>
          </cell>
          <cell r="B20" t="str">
            <v>RAVENSWOOD___1</v>
          </cell>
          <cell r="C20">
            <v>-68050.54</v>
          </cell>
          <cell r="D20">
            <v>-7988.03</v>
          </cell>
          <cell r="E20">
            <v>-22056.83</v>
          </cell>
          <cell r="F20">
            <v>-14232.99</v>
          </cell>
          <cell r="G20">
            <v>-17387.62</v>
          </cell>
          <cell r="H20">
            <v>-5168.09</v>
          </cell>
          <cell r="I20">
            <v>-1216.98</v>
          </cell>
        </row>
        <row r="21">
          <cell r="A21">
            <v>23534</v>
          </cell>
          <cell r="B21" t="str">
            <v>RAVENSWOOD___2</v>
          </cell>
          <cell r="C21">
            <v>-68050.54</v>
          </cell>
          <cell r="D21">
            <v>-7988.03</v>
          </cell>
          <cell r="E21">
            <v>-22056.83</v>
          </cell>
          <cell r="F21">
            <v>-14232.99</v>
          </cell>
          <cell r="G21">
            <v>-17387.62</v>
          </cell>
          <cell r="H21">
            <v>-5168.09</v>
          </cell>
          <cell r="I21">
            <v>-1216.98</v>
          </cell>
        </row>
        <row r="22">
          <cell r="A22">
            <v>23535</v>
          </cell>
          <cell r="B22" t="str">
            <v>RAVENSWOOD___3</v>
          </cell>
          <cell r="C22">
            <v>-59121.43</v>
          </cell>
          <cell r="D22">
            <v>-6825.57</v>
          </cell>
          <cell r="E22">
            <v>-20895.97</v>
          </cell>
          <cell r="F22">
            <v>-13033.08</v>
          </cell>
          <cell r="G22">
            <v>-14253.35</v>
          </cell>
          <cell r="H22">
            <v>-3030.23</v>
          </cell>
          <cell r="I22">
            <v>-1083.23</v>
          </cell>
        </row>
        <row r="23">
          <cell r="A23">
            <v>23536</v>
          </cell>
          <cell r="B23" t="str">
            <v>ASTORIA GT2____</v>
          </cell>
          <cell r="C23">
            <v>-51470.63</v>
          </cell>
          <cell r="D23">
            <v>0</v>
          </cell>
          <cell r="E23">
            <v>-13464.95</v>
          </cell>
          <cell r="F23">
            <v>-14232.99</v>
          </cell>
          <cell r="G23">
            <v>-17387.62</v>
          </cell>
          <cell r="H23">
            <v>-5168.09</v>
          </cell>
          <cell r="I23">
            <v>-1216.98</v>
          </cell>
        </row>
        <row r="24">
          <cell r="A24">
            <v>23538</v>
          </cell>
          <cell r="B24" t="str">
            <v>WATERSIDE___6 8 9</v>
          </cell>
          <cell r="C24">
            <v>-68050.54</v>
          </cell>
          <cell r="D24">
            <v>-7988.03</v>
          </cell>
          <cell r="E24">
            <v>-22056.83</v>
          </cell>
          <cell r="F24">
            <v>-14232.99</v>
          </cell>
          <cell r="G24">
            <v>-17387.62</v>
          </cell>
          <cell r="H24">
            <v>-5168.09</v>
          </cell>
          <cell r="I24">
            <v>-1216.98</v>
          </cell>
        </row>
        <row r="25">
          <cell r="A25">
            <v>23540</v>
          </cell>
          <cell r="B25" t="str">
            <v>HUDSON AVE_GT_4</v>
          </cell>
          <cell r="C25">
            <v>-59116.49</v>
          </cell>
          <cell r="D25">
            <v>-6825.57</v>
          </cell>
          <cell r="E25">
            <v>-20890.81</v>
          </cell>
          <cell r="F25">
            <v>-13032.13</v>
          </cell>
          <cell r="G25">
            <v>-14252.62</v>
          </cell>
          <cell r="H25">
            <v>-3030.63</v>
          </cell>
          <cell r="I25">
            <v>-1084.73</v>
          </cell>
        </row>
        <row r="26">
          <cell r="A26">
            <v>23541</v>
          </cell>
          <cell r="B26" t="str">
            <v>KIAC_JFK_AIRPORT</v>
          </cell>
          <cell r="C26">
            <v>-59116.49</v>
          </cell>
          <cell r="D26">
            <v>-6825.57</v>
          </cell>
          <cell r="E26">
            <v>-20890.81</v>
          </cell>
          <cell r="F26">
            <v>-13032.13</v>
          </cell>
          <cell r="G26">
            <v>-14252.62</v>
          </cell>
          <cell r="H26">
            <v>-3030.63</v>
          </cell>
          <cell r="I26">
            <v>-1084.73</v>
          </cell>
        </row>
        <row r="27">
          <cell r="A27">
            <v>23543</v>
          </cell>
          <cell r="B27" t="str">
            <v>KINTIGH____</v>
          </cell>
          <cell r="C27">
            <v>-4276.33</v>
          </cell>
          <cell r="D27">
            <v>-808.38</v>
          </cell>
          <cell r="E27">
            <v>-1881.57</v>
          </cell>
          <cell r="F27">
            <v>-1127.93</v>
          </cell>
          <cell r="G27">
            <v>-430.82</v>
          </cell>
          <cell r="H27">
            <v>-235.5</v>
          </cell>
          <cell r="I27">
            <v>207.87</v>
          </cell>
        </row>
        <row r="28">
          <cell r="A28">
            <v>23545</v>
          </cell>
          <cell r="B28" t="str">
            <v>BARRETT___1</v>
          </cell>
          <cell r="C28">
            <v>-88711.6499999999</v>
          </cell>
          <cell r="D28">
            <v>-13073.83</v>
          </cell>
          <cell r="E28">
            <v>-25379.36</v>
          </cell>
          <cell r="F28">
            <v>-17938.6</v>
          </cell>
          <cell r="G28">
            <v>-19417.52</v>
          </cell>
          <cell r="H28">
            <v>-10468.54</v>
          </cell>
          <cell r="I28">
            <v>-2433.8</v>
          </cell>
        </row>
        <row r="29">
          <cell r="A29">
            <v>23546</v>
          </cell>
          <cell r="B29" t="str">
            <v>BARRETT___2</v>
          </cell>
          <cell r="C29">
            <v>-85800.8499999999</v>
          </cell>
          <cell r="D29">
            <v>-13073.83</v>
          </cell>
          <cell r="E29">
            <v>-25123.94</v>
          </cell>
          <cell r="F29">
            <v>-17930.43</v>
          </cell>
          <cell r="G29">
            <v>-19417.52</v>
          </cell>
          <cell r="H29">
            <v>-8247.23</v>
          </cell>
          <cell r="I29">
            <v>-2007.9</v>
          </cell>
        </row>
        <row r="30">
          <cell r="A30">
            <v>23547</v>
          </cell>
          <cell r="B30" t="str">
            <v>WADING RIVER_IC_2</v>
          </cell>
          <cell r="C30">
            <v>-84268.9</v>
          </cell>
          <cell r="D30">
            <v>-12873.42</v>
          </cell>
          <cell r="E30">
            <v>-24803.82</v>
          </cell>
          <cell r="F30">
            <v>-17807.22</v>
          </cell>
          <cell r="G30">
            <v>-19309.18</v>
          </cell>
          <cell r="H30">
            <v>-7760.98</v>
          </cell>
          <cell r="I30">
            <v>-1714.28</v>
          </cell>
        </row>
        <row r="31">
          <cell r="A31">
            <v>23548</v>
          </cell>
          <cell r="B31" t="str">
            <v>FAR ROCKAWAY___4</v>
          </cell>
          <cell r="C31">
            <v>-87550.46</v>
          </cell>
          <cell r="D31">
            <v>-13004.7</v>
          </cell>
          <cell r="E31">
            <v>-25301.71</v>
          </cell>
          <cell r="F31">
            <v>-17927.13</v>
          </cell>
          <cell r="G31">
            <v>-19596.59</v>
          </cell>
          <cell r="H31">
            <v>-9460.98</v>
          </cell>
          <cell r="I31">
            <v>-2259.35</v>
          </cell>
        </row>
        <row r="32">
          <cell r="A32">
            <v>23550</v>
          </cell>
          <cell r="B32" t="str">
            <v>GLENWOOD___4</v>
          </cell>
          <cell r="C32">
            <v>-85803.72</v>
          </cell>
          <cell r="D32">
            <v>-12911.84</v>
          </cell>
          <cell r="E32">
            <v>-25251.85</v>
          </cell>
          <cell r="F32">
            <v>-17944.01</v>
          </cell>
          <cell r="G32">
            <v>-19601.63</v>
          </cell>
          <cell r="H32">
            <v>-8010.99</v>
          </cell>
          <cell r="I32">
            <v>-2083.4</v>
          </cell>
        </row>
        <row r="33">
          <cell r="A33">
            <v>23551</v>
          </cell>
          <cell r="B33" t="str">
            <v>NORTHPORT___1</v>
          </cell>
          <cell r="C33">
            <v>-52047.9</v>
          </cell>
          <cell r="D33">
            <v>-10752.95</v>
          </cell>
          <cell r="E33">
            <v>-15055.4</v>
          </cell>
          <cell r="F33">
            <v>-11834.22</v>
          </cell>
          <cell r="G33">
            <v>-5575.38</v>
          </cell>
          <cell r="H33">
            <v>-7123.16</v>
          </cell>
          <cell r="I33">
            <v>-1706.79</v>
          </cell>
        </row>
        <row r="34">
          <cell r="A34">
            <v>23552</v>
          </cell>
          <cell r="B34" t="str">
            <v>NORTHPORT___2</v>
          </cell>
          <cell r="C34">
            <v>-51447.67</v>
          </cell>
          <cell r="D34">
            <v>-10213.66</v>
          </cell>
          <cell r="E34">
            <v>-15055.4</v>
          </cell>
          <cell r="F34">
            <v>-11834.22</v>
          </cell>
          <cell r="G34">
            <v>-5575.38</v>
          </cell>
          <cell r="H34">
            <v>-7062.22</v>
          </cell>
          <cell r="I34">
            <v>-1706.79</v>
          </cell>
        </row>
        <row r="35">
          <cell r="A35">
            <v>23553</v>
          </cell>
          <cell r="B35" t="str">
            <v>NORTHPORT___3</v>
          </cell>
          <cell r="C35">
            <v>-81937.09</v>
          </cell>
          <cell r="D35">
            <v>-11545.36</v>
          </cell>
          <cell r="E35">
            <v>-23978.73</v>
          </cell>
          <cell r="F35">
            <v>-17802.31</v>
          </cell>
          <cell r="G35">
            <v>-19279.56</v>
          </cell>
          <cell r="H35">
            <v>-7684.62</v>
          </cell>
          <cell r="I35">
            <v>-1646.51</v>
          </cell>
        </row>
        <row r="36">
          <cell r="A36">
            <v>23555</v>
          </cell>
          <cell r="B36" t="str">
            <v>PORT_JEFF_3</v>
          </cell>
          <cell r="C36">
            <v>-84268.75</v>
          </cell>
          <cell r="D36">
            <v>-12873.42</v>
          </cell>
          <cell r="E36">
            <v>-24804.3</v>
          </cell>
          <cell r="F36">
            <v>-17807.22</v>
          </cell>
          <cell r="G36">
            <v>-19309.17</v>
          </cell>
          <cell r="H36">
            <v>-7760.56</v>
          </cell>
          <cell r="I36">
            <v>-1714.08</v>
          </cell>
        </row>
        <row r="37">
          <cell r="A37">
            <v>23557</v>
          </cell>
          <cell r="B37" t="str">
            <v>HUNTLEY___63</v>
          </cell>
          <cell r="C37">
            <v>-7045.05</v>
          </cell>
          <cell r="D37">
            <v>-947.2</v>
          </cell>
          <cell r="E37">
            <v>-2764.13</v>
          </cell>
          <cell r="F37">
            <v>-1753.39</v>
          </cell>
          <cell r="G37">
            <v>-1471.78</v>
          </cell>
          <cell r="H37">
            <v>-275.66</v>
          </cell>
          <cell r="I37">
            <v>167.11</v>
          </cell>
        </row>
        <row r="38">
          <cell r="A38">
            <v>23558</v>
          </cell>
          <cell r="B38" t="str">
            <v>HUNTLEY___64</v>
          </cell>
          <cell r="C38">
            <v>-7045.05</v>
          </cell>
          <cell r="D38">
            <v>-947.2</v>
          </cell>
          <cell r="E38">
            <v>-2764.13</v>
          </cell>
          <cell r="F38">
            <v>-1753.39</v>
          </cell>
          <cell r="G38">
            <v>-1471.78</v>
          </cell>
          <cell r="H38">
            <v>-275.66</v>
          </cell>
          <cell r="I38">
            <v>167.11</v>
          </cell>
        </row>
        <row r="39">
          <cell r="A39">
            <v>23559</v>
          </cell>
          <cell r="B39" t="str">
            <v>HUNTLEY___65</v>
          </cell>
          <cell r="C39">
            <v>-7045.05</v>
          </cell>
          <cell r="D39">
            <v>-947.2</v>
          </cell>
          <cell r="E39">
            <v>-2764.13</v>
          </cell>
          <cell r="F39">
            <v>-1753.39</v>
          </cell>
          <cell r="G39">
            <v>-1471.78</v>
          </cell>
          <cell r="H39">
            <v>-275.66</v>
          </cell>
          <cell r="I39">
            <v>167.11</v>
          </cell>
        </row>
        <row r="40">
          <cell r="A40">
            <v>23560</v>
          </cell>
          <cell r="B40" t="str">
            <v>HUNTLEY___66</v>
          </cell>
          <cell r="C40">
            <v>-7045.05</v>
          </cell>
          <cell r="D40">
            <v>-947.2</v>
          </cell>
          <cell r="E40">
            <v>-2764.13</v>
          </cell>
          <cell r="F40">
            <v>-1753.39</v>
          </cell>
          <cell r="G40">
            <v>-1471.78</v>
          </cell>
          <cell r="H40">
            <v>-275.66</v>
          </cell>
          <cell r="I40">
            <v>167.11</v>
          </cell>
        </row>
        <row r="41">
          <cell r="A41">
            <v>23561</v>
          </cell>
          <cell r="B41" t="str">
            <v>HUNTLEY___67</v>
          </cell>
          <cell r="C41">
            <v>-6310.73</v>
          </cell>
          <cell r="D41">
            <v>-958.84</v>
          </cell>
          <cell r="E41">
            <v>-3384.76</v>
          </cell>
          <cell r="F41">
            <v>-1250.74</v>
          </cell>
          <cell r="G41">
            <v>-611.59</v>
          </cell>
          <cell r="H41">
            <v>-275.65</v>
          </cell>
          <cell r="I41">
            <v>170.85</v>
          </cell>
        </row>
        <row r="42">
          <cell r="A42">
            <v>23562</v>
          </cell>
          <cell r="B42" t="str">
            <v>HUNTLEY___68</v>
          </cell>
          <cell r="C42">
            <v>-6310.73</v>
          </cell>
          <cell r="D42">
            <v>-958.84</v>
          </cell>
          <cell r="E42">
            <v>-3384.76</v>
          </cell>
          <cell r="F42">
            <v>-1250.74</v>
          </cell>
          <cell r="G42">
            <v>-611.59</v>
          </cell>
          <cell r="H42">
            <v>-275.65</v>
          </cell>
          <cell r="I42">
            <v>170.85</v>
          </cell>
        </row>
        <row r="43">
          <cell r="A43">
            <v>23563</v>
          </cell>
          <cell r="B43" t="str">
            <v>DUNKIRK___1</v>
          </cell>
          <cell r="C43">
            <v>-10205.47</v>
          </cell>
          <cell r="D43">
            <v>-1063.84</v>
          </cell>
          <cell r="E43">
            <v>-3591.63</v>
          </cell>
          <cell r="F43">
            <v>-2796.2</v>
          </cell>
          <cell r="G43">
            <v>-2558.71</v>
          </cell>
          <cell r="H43">
            <v>-323.14</v>
          </cell>
          <cell r="I43">
            <v>128.05</v>
          </cell>
        </row>
        <row r="44">
          <cell r="A44">
            <v>23564</v>
          </cell>
          <cell r="B44" t="str">
            <v>DUNKIRK___2</v>
          </cell>
          <cell r="C44">
            <v>-10205.47</v>
          </cell>
          <cell r="D44">
            <v>-1063.84</v>
          </cell>
          <cell r="E44">
            <v>-3591.63</v>
          </cell>
          <cell r="F44">
            <v>-2796.2</v>
          </cell>
          <cell r="G44">
            <v>-2558.71</v>
          </cell>
          <cell r="H44">
            <v>-323.14</v>
          </cell>
          <cell r="I44">
            <v>128.05</v>
          </cell>
        </row>
        <row r="45">
          <cell r="A45">
            <v>23565</v>
          </cell>
          <cell r="B45" t="str">
            <v>DUNKIRK___3</v>
          </cell>
          <cell r="C45">
            <v>-10200.82</v>
          </cell>
          <cell r="D45">
            <v>-1075.33</v>
          </cell>
          <cell r="E45">
            <v>-3641.44</v>
          </cell>
          <cell r="F45">
            <v>-2845.51</v>
          </cell>
          <cell r="G45">
            <v>-2439.92</v>
          </cell>
          <cell r="H45">
            <v>-324.76</v>
          </cell>
          <cell r="I45">
            <v>126.14</v>
          </cell>
        </row>
        <row r="46">
          <cell r="A46">
            <v>23566</v>
          </cell>
          <cell r="B46" t="str">
            <v>DUNKIRK___4</v>
          </cell>
          <cell r="C46">
            <v>-10200.82</v>
          </cell>
          <cell r="D46">
            <v>-1075.33</v>
          </cell>
          <cell r="E46">
            <v>-3641.44</v>
          </cell>
          <cell r="F46">
            <v>-2845.51</v>
          </cell>
          <cell r="G46">
            <v>-2439.92</v>
          </cell>
          <cell r="H46">
            <v>-324.76</v>
          </cell>
          <cell r="I46">
            <v>126.14</v>
          </cell>
        </row>
        <row r="47">
          <cell r="A47">
            <v>23567</v>
          </cell>
          <cell r="B47" t="str">
            <v>INDECK___ILION</v>
          </cell>
          <cell r="C47">
            <v>554.31</v>
          </cell>
          <cell r="D47">
            <v>145.48</v>
          </cell>
          <cell r="E47">
            <v>174.65</v>
          </cell>
          <cell r="F47">
            <v>11.75</v>
          </cell>
          <cell r="G47">
            <v>230.65</v>
          </cell>
          <cell r="H47">
            <v>-12.77</v>
          </cell>
          <cell r="I47">
            <v>4.55</v>
          </cell>
        </row>
        <row r="48">
          <cell r="A48">
            <v>23571</v>
          </cell>
          <cell r="B48" t="str">
            <v>ALBANY___1</v>
          </cell>
          <cell r="C48">
            <v>-59341.93</v>
          </cell>
          <cell r="D48">
            <v>-8023.89</v>
          </cell>
          <cell r="E48">
            <v>-22431.41</v>
          </cell>
          <cell r="F48">
            <v>-13397.54</v>
          </cell>
          <cell r="G48">
            <v>-12032.11</v>
          </cell>
          <cell r="H48">
            <v>-2764.73</v>
          </cell>
          <cell r="I48">
            <v>-692.25</v>
          </cell>
        </row>
        <row r="49">
          <cell r="A49">
            <v>23572</v>
          </cell>
          <cell r="B49" t="str">
            <v>ALBANY___2</v>
          </cell>
          <cell r="C49">
            <v>-59341.93</v>
          </cell>
          <cell r="D49">
            <v>-8023.89</v>
          </cell>
          <cell r="E49">
            <v>-22431.41</v>
          </cell>
          <cell r="F49">
            <v>-13397.54</v>
          </cell>
          <cell r="G49">
            <v>-12032.11</v>
          </cell>
          <cell r="H49">
            <v>-2764.73</v>
          </cell>
          <cell r="I49">
            <v>-692.25</v>
          </cell>
        </row>
        <row r="50">
          <cell r="A50">
            <v>23573</v>
          </cell>
          <cell r="B50" t="str">
            <v>ALBANY___3</v>
          </cell>
          <cell r="C50">
            <v>-59341.93</v>
          </cell>
          <cell r="D50">
            <v>-8023.89</v>
          </cell>
          <cell r="E50">
            <v>-22431.41</v>
          </cell>
          <cell r="F50">
            <v>-13397.54</v>
          </cell>
          <cell r="G50">
            <v>-12032.11</v>
          </cell>
          <cell r="H50">
            <v>-2764.73</v>
          </cell>
          <cell r="I50">
            <v>-692.25</v>
          </cell>
        </row>
        <row r="51">
          <cell r="A51">
            <v>23574</v>
          </cell>
          <cell r="B51" t="str">
            <v>ALBANY___4</v>
          </cell>
          <cell r="C51">
            <v>-59341.93</v>
          </cell>
          <cell r="D51">
            <v>-8023.89</v>
          </cell>
          <cell r="E51">
            <v>-22431.41</v>
          </cell>
          <cell r="F51">
            <v>-13397.54</v>
          </cell>
          <cell r="G51">
            <v>-12032.11</v>
          </cell>
          <cell r="H51">
            <v>-2764.73</v>
          </cell>
          <cell r="I51">
            <v>-692.25</v>
          </cell>
        </row>
        <row r="52">
          <cell r="A52">
            <v>23575</v>
          </cell>
          <cell r="B52" t="str">
            <v>NINE_MILE_1</v>
          </cell>
          <cell r="C52">
            <v>6028.58</v>
          </cell>
          <cell r="D52">
            <v>670.95</v>
          </cell>
          <cell r="E52">
            <v>-1025.72</v>
          </cell>
          <cell r="F52">
            <v>3909.83</v>
          </cell>
          <cell r="G52">
            <v>812.04</v>
          </cell>
          <cell r="H52">
            <v>-112.93</v>
          </cell>
          <cell r="I52">
            <v>1774.41</v>
          </cell>
        </row>
        <row r="53">
          <cell r="A53">
            <v>23579</v>
          </cell>
          <cell r="B53" t="str">
            <v>GOUDEY___7</v>
          </cell>
          <cell r="C53">
            <v>-16993.6</v>
          </cell>
          <cell r="D53">
            <v>-2005.03</v>
          </cell>
          <cell r="E53">
            <v>-5461.28</v>
          </cell>
          <cell r="F53">
            <v>-4207.46</v>
          </cell>
          <cell r="G53">
            <v>-4615.31</v>
          </cell>
          <cell r="H53">
            <v>-623.87</v>
          </cell>
          <cell r="I53">
            <v>-80.65</v>
          </cell>
        </row>
        <row r="54">
          <cell r="A54">
            <v>23580</v>
          </cell>
          <cell r="B54" t="str">
            <v>GOUDEY___8</v>
          </cell>
          <cell r="C54">
            <v>-16993.6</v>
          </cell>
          <cell r="D54">
            <v>-2005.03</v>
          </cell>
          <cell r="E54">
            <v>-5461.28</v>
          </cell>
          <cell r="F54">
            <v>-4207.46</v>
          </cell>
          <cell r="G54">
            <v>-4615.31</v>
          </cell>
          <cell r="H54">
            <v>-623.87</v>
          </cell>
          <cell r="I54">
            <v>-80.65</v>
          </cell>
        </row>
        <row r="55">
          <cell r="A55">
            <v>23582</v>
          </cell>
          <cell r="B55" t="str">
            <v>GREENIDGE___3</v>
          </cell>
          <cell r="C55">
            <v>-10073.99</v>
          </cell>
          <cell r="D55">
            <v>-1224.53</v>
          </cell>
          <cell r="E55">
            <v>-3323.34</v>
          </cell>
          <cell r="F55">
            <v>-2588.83</v>
          </cell>
          <cell r="G55">
            <v>-2643.9</v>
          </cell>
          <cell r="H55">
            <v>-336.89</v>
          </cell>
          <cell r="I55">
            <v>43.5</v>
          </cell>
        </row>
        <row r="56">
          <cell r="A56">
            <v>23583</v>
          </cell>
          <cell r="B56" t="str">
            <v>GREENIDGE___4</v>
          </cell>
          <cell r="C56">
            <v>-10073.99</v>
          </cell>
          <cell r="D56">
            <v>-1224.53</v>
          </cell>
          <cell r="E56">
            <v>-3323.34</v>
          </cell>
          <cell r="F56">
            <v>-2588.83</v>
          </cell>
          <cell r="G56">
            <v>-2643.9</v>
          </cell>
          <cell r="H56">
            <v>-336.89</v>
          </cell>
          <cell r="I56">
            <v>43.5</v>
          </cell>
        </row>
        <row r="57">
          <cell r="A57">
            <v>23584</v>
          </cell>
          <cell r="B57" t="str">
            <v>MILLIKEN___1</v>
          </cell>
          <cell r="C57">
            <v>-9076.89999999999</v>
          </cell>
          <cell r="D57">
            <v>-1135.16</v>
          </cell>
          <cell r="E57">
            <v>-2907.31</v>
          </cell>
          <cell r="F57">
            <v>-2543.23</v>
          </cell>
          <cell r="G57">
            <v>-2175.82</v>
          </cell>
          <cell r="H57">
            <v>-295.96</v>
          </cell>
          <cell r="I57">
            <v>-19.42</v>
          </cell>
        </row>
        <row r="58">
          <cell r="A58">
            <v>23585</v>
          </cell>
          <cell r="B58" t="str">
            <v>MILLIKEN___2</v>
          </cell>
          <cell r="C58">
            <v>-9076.89999999999</v>
          </cell>
          <cell r="D58">
            <v>-1135.16</v>
          </cell>
          <cell r="E58">
            <v>-2907.31</v>
          </cell>
          <cell r="F58">
            <v>-2543.23</v>
          </cell>
          <cell r="G58">
            <v>-2175.82</v>
          </cell>
          <cell r="H58">
            <v>-295.96</v>
          </cell>
          <cell r="I58">
            <v>-19.42</v>
          </cell>
        </row>
        <row r="59">
          <cell r="A59">
            <v>23586</v>
          </cell>
          <cell r="B59" t="str">
            <v>DANSKAMMER___1</v>
          </cell>
          <cell r="C59">
            <v>-57467.25</v>
          </cell>
          <cell r="D59">
            <v>-6936.96</v>
          </cell>
          <cell r="E59">
            <v>-20706.29</v>
          </cell>
          <cell r="F59">
            <v>-12967.16</v>
          </cell>
          <cell r="G59">
            <v>-13621.51</v>
          </cell>
          <cell r="H59">
            <v>-2757.74</v>
          </cell>
          <cell r="I59">
            <v>-477.59</v>
          </cell>
        </row>
        <row r="60">
          <cell r="A60">
            <v>23587</v>
          </cell>
          <cell r="B60" t="str">
            <v>ROSETON___1</v>
          </cell>
          <cell r="C60">
            <v>-56971.14</v>
          </cell>
          <cell r="D60">
            <v>-6766.3</v>
          </cell>
          <cell r="E60">
            <v>-20363.99</v>
          </cell>
          <cell r="F60">
            <v>-12852.14</v>
          </cell>
          <cell r="G60">
            <v>-13716.09</v>
          </cell>
          <cell r="H60">
            <v>-2768.54</v>
          </cell>
          <cell r="I60">
            <v>-504.08</v>
          </cell>
        </row>
        <row r="61">
          <cell r="A61">
            <v>23588</v>
          </cell>
          <cell r="B61" t="str">
            <v>ROSETON___2</v>
          </cell>
          <cell r="C61">
            <v>-56769.43</v>
          </cell>
          <cell r="D61">
            <v>-6766.3</v>
          </cell>
          <cell r="E61">
            <v>-20162.28</v>
          </cell>
          <cell r="F61">
            <v>-12852.14</v>
          </cell>
          <cell r="G61">
            <v>-13716.09</v>
          </cell>
          <cell r="H61">
            <v>-2768.54</v>
          </cell>
          <cell r="I61">
            <v>-504.08</v>
          </cell>
        </row>
        <row r="62">
          <cell r="A62">
            <v>23589</v>
          </cell>
          <cell r="B62" t="str">
            <v>DANSKAMMER___2</v>
          </cell>
          <cell r="C62">
            <v>-57467.25</v>
          </cell>
          <cell r="D62">
            <v>-6936.96</v>
          </cell>
          <cell r="E62">
            <v>-20706.29</v>
          </cell>
          <cell r="F62">
            <v>-12967.16</v>
          </cell>
          <cell r="G62">
            <v>-13621.51</v>
          </cell>
          <cell r="H62">
            <v>-2757.74</v>
          </cell>
          <cell r="I62">
            <v>-477.59</v>
          </cell>
        </row>
        <row r="63">
          <cell r="A63">
            <v>23590</v>
          </cell>
          <cell r="B63" t="str">
            <v>DANSKAMMER___3</v>
          </cell>
          <cell r="C63">
            <v>-57467.25</v>
          </cell>
          <cell r="D63">
            <v>-6936.96</v>
          </cell>
          <cell r="E63">
            <v>-20706.29</v>
          </cell>
          <cell r="F63">
            <v>-12967.16</v>
          </cell>
          <cell r="G63">
            <v>-13621.51</v>
          </cell>
          <cell r="H63">
            <v>-2757.74</v>
          </cell>
          <cell r="I63">
            <v>-477.59</v>
          </cell>
        </row>
        <row r="64">
          <cell r="A64">
            <v>23591</v>
          </cell>
          <cell r="B64" t="str">
            <v>DANSKAMMER___4</v>
          </cell>
          <cell r="C64">
            <v>-57467.25</v>
          </cell>
          <cell r="D64">
            <v>-6936.96</v>
          </cell>
          <cell r="E64">
            <v>-20706.29</v>
          </cell>
          <cell r="F64">
            <v>-12967.16</v>
          </cell>
          <cell r="G64">
            <v>-13621.51</v>
          </cell>
          <cell r="H64">
            <v>-2757.74</v>
          </cell>
          <cell r="I64">
            <v>-477.59</v>
          </cell>
        </row>
        <row r="65">
          <cell r="A65">
            <v>23592</v>
          </cell>
          <cell r="B65" t="str">
            <v>DANSKAMMER___DIESEL</v>
          </cell>
          <cell r="C65">
            <v>-57467.25</v>
          </cell>
          <cell r="D65">
            <v>-6936.96</v>
          </cell>
          <cell r="E65">
            <v>-20706.29</v>
          </cell>
          <cell r="F65">
            <v>-12967.16</v>
          </cell>
          <cell r="G65">
            <v>-13621.51</v>
          </cell>
          <cell r="H65">
            <v>-2757.74</v>
          </cell>
          <cell r="I65">
            <v>-477.59</v>
          </cell>
        </row>
        <row r="66">
          <cell r="A66">
            <v>23593</v>
          </cell>
          <cell r="B66" t="str">
            <v>LOVETT___5</v>
          </cell>
          <cell r="C66">
            <v>-54479.8900000001</v>
          </cell>
          <cell r="D66">
            <v>-6622.53</v>
          </cell>
          <cell r="E66">
            <v>-20085.01</v>
          </cell>
          <cell r="F66">
            <v>-12683.36</v>
          </cell>
          <cell r="G66">
            <v>-13906.63</v>
          </cell>
          <cell r="H66">
            <v>-2244.66</v>
          </cell>
          <cell r="I66">
            <v>1062.3</v>
          </cell>
        </row>
        <row r="67">
          <cell r="A67">
            <v>23595</v>
          </cell>
          <cell r="B67" t="str">
            <v>BOWLINE___2</v>
          </cell>
          <cell r="C67">
            <v>-54552.49</v>
          </cell>
          <cell r="D67">
            <v>-6640.43</v>
          </cell>
          <cell r="E67">
            <v>-20153.04</v>
          </cell>
          <cell r="F67">
            <v>-12724.64</v>
          </cell>
          <cell r="G67">
            <v>-13965.11</v>
          </cell>
          <cell r="H67">
            <v>-2227.69</v>
          </cell>
          <cell r="I67">
            <v>1158.42</v>
          </cell>
        </row>
        <row r="68">
          <cell r="A68">
            <v>23598</v>
          </cell>
          <cell r="B68" t="str">
            <v>FITZPATRICK____</v>
          </cell>
          <cell r="C68">
            <v>6345.95</v>
          </cell>
          <cell r="D68">
            <v>708.58</v>
          </cell>
          <cell r="E68">
            <v>-991.28</v>
          </cell>
          <cell r="F68">
            <v>4038.13</v>
          </cell>
          <cell r="G68">
            <v>845.04</v>
          </cell>
          <cell r="H68">
            <v>-109.02</v>
          </cell>
          <cell r="I68">
            <v>1854.5</v>
          </cell>
        </row>
        <row r="69">
          <cell r="A69">
            <v>23599</v>
          </cell>
          <cell r="B69" t="str">
            <v>GILBOA____</v>
          </cell>
          <cell r="C69">
            <v>-46763.9</v>
          </cell>
          <cell r="D69">
            <v>-5982.33</v>
          </cell>
          <cell r="E69">
            <v>-17276.26</v>
          </cell>
          <cell r="F69">
            <v>-10922.63</v>
          </cell>
          <cell r="G69">
            <v>-10715.5</v>
          </cell>
          <cell r="H69">
            <v>-1344.28</v>
          </cell>
          <cell r="I69">
            <v>-522.9</v>
          </cell>
        </row>
        <row r="70">
          <cell r="A70">
            <v>23600</v>
          </cell>
          <cell r="B70" t="str">
            <v>ST LAWRENCE____</v>
          </cell>
          <cell r="C70">
            <v>4572</v>
          </cell>
          <cell r="D70">
            <v>1019.44</v>
          </cell>
          <cell r="E70">
            <v>503.91</v>
          </cell>
          <cell r="F70">
            <v>1557.01</v>
          </cell>
          <cell r="G70">
            <v>317.38</v>
          </cell>
          <cell r="H70">
            <v>1134.22</v>
          </cell>
          <cell r="I70">
            <v>40.04</v>
          </cell>
        </row>
        <row r="71">
          <cell r="A71">
            <v>23601</v>
          </cell>
          <cell r="B71" t="str">
            <v>WADING RIVER_IC_3</v>
          </cell>
          <cell r="C71">
            <v>-84268.9</v>
          </cell>
          <cell r="D71">
            <v>-12873.42</v>
          </cell>
          <cell r="E71">
            <v>-24803.82</v>
          </cell>
          <cell r="F71">
            <v>-17807.22</v>
          </cell>
          <cell r="G71">
            <v>-19309.18</v>
          </cell>
          <cell r="H71">
            <v>-7760.98</v>
          </cell>
          <cell r="I71">
            <v>-1714.28</v>
          </cell>
        </row>
        <row r="72">
          <cell r="A72">
            <v>23603</v>
          </cell>
          <cell r="B72" t="str">
            <v>GINNA____</v>
          </cell>
          <cell r="C72">
            <v>-4666.88</v>
          </cell>
          <cell r="D72">
            <v>-713.75</v>
          </cell>
          <cell r="E72">
            <v>-1889.84</v>
          </cell>
          <cell r="F72">
            <v>-1220.89</v>
          </cell>
          <cell r="G72">
            <v>-827.54</v>
          </cell>
          <cell r="H72">
            <v>-216.5</v>
          </cell>
          <cell r="I72">
            <v>201.64</v>
          </cell>
        </row>
        <row r="73">
          <cell r="A73">
            <v>23604</v>
          </cell>
          <cell r="B73" t="str">
            <v>STATION 5_MISC_HYD</v>
          </cell>
          <cell r="C73">
            <v>-4714.05</v>
          </cell>
          <cell r="D73">
            <v>-719.42</v>
          </cell>
          <cell r="E73">
            <v>-1914.54</v>
          </cell>
          <cell r="F73">
            <v>-1232.85</v>
          </cell>
          <cell r="G73">
            <v>-825.64</v>
          </cell>
          <cell r="H73">
            <v>-218.97</v>
          </cell>
          <cell r="I73">
            <v>197.37</v>
          </cell>
        </row>
        <row r="74">
          <cell r="A74">
            <v>23606</v>
          </cell>
          <cell r="B74" t="str">
            <v>OSWEGO___5</v>
          </cell>
          <cell r="C74">
            <v>-9026.05</v>
          </cell>
          <cell r="D74">
            <v>-1221.34</v>
          </cell>
          <cell r="E74">
            <v>-1179.08</v>
          </cell>
          <cell r="F74">
            <v>-4324.74</v>
          </cell>
          <cell r="G74">
            <v>-1413.75</v>
          </cell>
          <cell r="H74">
            <v>-135.14</v>
          </cell>
          <cell r="I74">
            <v>-752</v>
          </cell>
        </row>
        <row r="75">
          <cell r="A75">
            <v>23607</v>
          </cell>
          <cell r="B75" t="str">
            <v>GRAHMSVILLE___HY</v>
          </cell>
          <cell r="C75">
            <v>-46642.43</v>
          </cell>
          <cell r="D75">
            <v>-5492.92</v>
          </cell>
          <cell r="E75">
            <v>-17029.2</v>
          </cell>
          <cell r="F75">
            <v>-10345.45</v>
          </cell>
          <cell r="G75">
            <v>-11378.89</v>
          </cell>
          <cell r="H75">
            <v>-2180.28</v>
          </cell>
          <cell r="I75">
            <v>-215.69</v>
          </cell>
        </row>
        <row r="76">
          <cell r="A76">
            <v>23608</v>
          </cell>
          <cell r="B76" t="str">
            <v>NEVERSINK___HYD</v>
          </cell>
          <cell r="C76">
            <v>-46501.91</v>
          </cell>
          <cell r="D76">
            <v>-5482.6</v>
          </cell>
          <cell r="E76">
            <v>-16976.33</v>
          </cell>
          <cell r="F76">
            <v>-10317.98</v>
          </cell>
          <cell r="G76">
            <v>-11343.58</v>
          </cell>
          <cell r="H76">
            <v>-2168.25</v>
          </cell>
          <cell r="I76">
            <v>-213.17</v>
          </cell>
        </row>
        <row r="77">
          <cell r="A77">
            <v>23609</v>
          </cell>
          <cell r="B77" t="str">
            <v>STURGEON_POOL_HYD</v>
          </cell>
          <cell r="C77">
            <v>-56416.85</v>
          </cell>
          <cell r="D77">
            <v>-6872.69</v>
          </cell>
          <cell r="E77">
            <v>-20231.16</v>
          </cell>
          <cell r="F77">
            <v>-12764.25</v>
          </cell>
          <cell r="G77">
            <v>-13327.56</v>
          </cell>
          <cell r="H77">
            <v>-2749.69</v>
          </cell>
          <cell r="I77">
            <v>-471.5</v>
          </cell>
        </row>
        <row r="78">
          <cell r="A78">
            <v>23610</v>
          </cell>
          <cell r="B78" t="str">
            <v>DASHVILLE___HYD</v>
          </cell>
          <cell r="C78">
            <v>-56779.28</v>
          </cell>
          <cell r="D78">
            <v>-6925.39</v>
          </cell>
          <cell r="E78">
            <v>-20377.1</v>
          </cell>
          <cell r="F78">
            <v>-12854.48</v>
          </cell>
          <cell r="G78">
            <v>-13394.31</v>
          </cell>
          <cell r="H78">
            <v>-2756.43</v>
          </cell>
          <cell r="I78">
            <v>-471.57</v>
          </cell>
        </row>
        <row r="79">
          <cell r="A79">
            <v>23611</v>
          </cell>
          <cell r="B79" t="str">
            <v>COXSACKIE___GT</v>
          </cell>
          <cell r="C79">
            <v>-58053.44</v>
          </cell>
          <cell r="D79">
            <v>-7349.83</v>
          </cell>
          <cell r="E79">
            <v>-21173.45</v>
          </cell>
          <cell r="F79">
            <v>-13142.88</v>
          </cell>
          <cell r="G79">
            <v>-13018.31</v>
          </cell>
          <cell r="H79">
            <v>-2788.18</v>
          </cell>
          <cell r="I79">
            <v>-580.79</v>
          </cell>
        </row>
        <row r="80">
          <cell r="A80">
            <v>23612</v>
          </cell>
          <cell r="B80" t="str">
            <v>SOUTH CAIRO___GT</v>
          </cell>
          <cell r="C80">
            <v>-58053.44</v>
          </cell>
          <cell r="D80">
            <v>-7349.83</v>
          </cell>
          <cell r="E80">
            <v>-21173.45</v>
          </cell>
          <cell r="F80">
            <v>-13142.88</v>
          </cell>
          <cell r="G80">
            <v>-13018.31</v>
          </cell>
          <cell r="H80">
            <v>-2788.18</v>
          </cell>
          <cell r="I80">
            <v>-580.79</v>
          </cell>
        </row>
        <row r="81">
          <cell r="A81">
            <v>23613</v>
          </cell>
          <cell r="B81" t="str">
            <v>OSWEGO___6</v>
          </cell>
          <cell r="C81">
            <v>-9026.05</v>
          </cell>
          <cell r="D81">
            <v>-1221.34</v>
          </cell>
          <cell r="E81">
            <v>-1179.08</v>
          </cell>
          <cell r="F81">
            <v>-4324.74</v>
          </cell>
          <cell r="G81">
            <v>-1413.75</v>
          </cell>
          <cell r="H81">
            <v>-135.14</v>
          </cell>
          <cell r="I81">
            <v>-752</v>
          </cell>
        </row>
        <row r="82">
          <cell r="A82">
            <v>23614</v>
          </cell>
          <cell r="B82" t="str">
            <v>GLENWOOD___5</v>
          </cell>
          <cell r="C82">
            <v>-85803.72</v>
          </cell>
          <cell r="D82">
            <v>-12911.84</v>
          </cell>
          <cell r="E82">
            <v>-25251.85</v>
          </cell>
          <cell r="F82">
            <v>-17944.01</v>
          </cell>
          <cell r="G82">
            <v>-19601.63</v>
          </cell>
          <cell r="H82">
            <v>-8010.99</v>
          </cell>
          <cell r="I82">
            <v>-2083.4</v>
          </cell>
        </row>
        <row r="83">
          <cell r="A83">
            <v>23616</v>
          </cell>
          <cell r="B83" t="str">
            <v>PORT_JEFF_4</v>
          </cell>
          <cell r="C83">
            <v>-84268.76</v>
          </cell>
          <cell r="D83">
            <v>-12873.42</v>
          </cell>
          <cell r="E83">
            <v>-24804.3</v>
          </cell>
          <cell r="F83">
            <v>-17807.22</v>
          </cell>
          <cell r="G83">
            <v>-19309.17</v>
          </cell>
          <cell r="H83">
            <v>-7760.56</v>
          </cell>
          <cell r="I83">
            <v>-1714.09</v>
          </cell>
        </row>
        <row r="84">
          <cell r="A84">
            <v>23617</v>
          </cell>
          <cell r="B84" t="str">
            <v>GOWANUS_GT 2_GRP</v>
          </cell>
          <cell r="C84">
            <v>-51470.63</v>
          </cell>
          <cell r="D84">
            <v>0</v>
          </cell>
          <cell r="E84">
            <v>-13464.95</v>
          </cell>
          <cell r="F84">
            <v>-14232.99</v>
          </cell>
          <cell r="G84">
            <v>-17387.62</v>
          </cell>
          <cell r="H84">
            <v>-5168.09</v>
          </cell>
          <cell r="I84">
            <v>-1216.98</v>
          </cell>
        </row>
        <row r="85">
          <cell r="A85">
            <v>23618</v>
          </cell>
          <cell r="B85" t="str">
            <v>GOWANUS_GT 3_GRP</v>
          </cell>
          <cell r="C85">
            <v>-51470.63</v>
          </cell>
          <cell r="D85">
            <v>0</v>
          </cell>
          <cell r="E85">
            <v>-13464.95</v>
          </cell>
          <cell r="F85">
            <v>-14232.99</v>
          </cell>
          <cell r="G85">
            <v>-17387.62</v>
          </cell>
          <cell r="H85">
            <v>-5168.09</v>
          </cell>
          <cell r="I85">
            <v>-1216.98</v>
          </cell>
        </row>
        <row r="86">
          <cell r="A86">
            <v>23619</v>
          </cell>
          <cell r="B86" t="str">
            <v>BEEBEE_GT_13</v>
          </cell>
          <cell r="C86">
            <v>-4727.9</v>
          </cell>
          <cell r="D86">
            <v>-723.5</v>
          </cell>
          <cell r="E86">
            <v>-1919.63</v>
          </cell>
          <cell r="F86">
            <v>-1233.54</v>
          </cell>
          <cell r="G86">
            <v>-829.73</v>
          </cell>
          <cell r="H86">
            <v>-218.87</v>
          </cell>
          <cell r="I86">
            <v>197.37</v>
          </cell>
        </row>
        <row r="87">
          <cell r="A87">
            <v>23620</v>
          </cell>
          <cell r="B87" t="str">
            <v>HUDAV+59+74_TH_GRP</v>
          </cell>
          <cell r="C87">
            <v>-44378.53</v>
          </cell>
          <cell r="D87">
            <v>0</v>
          </cell>
          <cell r="E87">
            <v>-12978.64</v>
          </cell>
          <cell r="F87">
            <v>-13033.08</v>
          </cell>
          <cell r="G87">
            <v>-14253.35</v>
          </cell>
          <cell r="H87">
            <v>-3030.23</v>
          </cell>
          <cell r="I87">
            <v>-1083.23</v>
          </cell>
        </row>
        <row r="88">
          <cell r="A88">
            <v>23621</v>
          </cell>
          <cell r="B88" t="str">
            <v>HICKLING___1</v>
          </cell>
          <cell r="C88">
            <v>-13693.33</v>
          </cell>
          <cell r="D88">
            <v>-1583.65</v>
          </cell>
          <cell r="E88">
            <v>-4379.66</v>
          </cell>
          <cell r="F88">
            <v>-3413.67</v>
          </cell>
          <cell r="G88">
            <v>-3867.25</v>
          </cell>
          <cell r="H88">
            <v>-432.84</v>
          </cell>
          <cell r="I88">
            <v>-16.26</v>
          </cell>
        </row>
        <row r="89">
          <cell r="A89">
            <v>23622</v>
          </cell>
          <cell r="B89" t="str">
            <v>HICKLING___2</v>
          </cell>
          <cell r="C89">
            <v>-13693.33</v>
          </cell>
          <cell r="D89">
            <v>-1583.65</v>
          </cell>
          <cell r="E89">
            <v>-4379.66</v>
          </cell>
          <cell r="F89">
            <v>-3413.67</v>
          </cell>
          <cell r="G89">
            <v>-3867.25</v>
          </cell>
          <cell r="H89">
            <v>-432.84</v>
          </cell>
          <cell r="I89">
            <v>-16.26</v>
          </cell>
        </row>
        <row r="90">
          <cell r="A90">
            <v>23625</v>
          </cell>
          <cell r="B90" t="str">
            <v>JENNISON___1</v>
          </cell>
          <cell r="C90">
            <v>-17810.32</v>
          </cell>
          <cell r="D90">
            <v>-2184.34</v>
          </cell>
          <cell r="E90">
            <v>-5940.51</v>
          </cell>
          <cell r="F90">
            <v>-4370.07</v>
          </cell>
          <cell r="G90">
            <v>-4629.12</v>
          </cell>
          <cell r="H90">
            <v>-577.66</v>
          </cell>
          <cell r="I90">
            <v>-108.62</v>
          </cell>
        </row>
        <row r="91">
          <cell r="A91">
            <v>23626</v>
          </cell>
          <cell r="B91" t="str">
            <v>JENNISON___2</v>
          </cell>
          <cell r="C91">
            <v>-17810.32</v>
          </cell>
          <cell r="D91">
            <v>-2184.34</v>
          </cell>
          <cell r="E91">
            <v>-5940.51</v>
          </cell>
          <cell r="F91">
            <v>-4370.07</v>
          </cell>
          <cell r="G91">
            <v>-4629.12</v>
          </cell>
          <cell r="H91">
            <v>-577.66</v>
          </cell>
          <cell r="I91">
            <v>-108.62</v>
          </cell>
        </row>
        <row r="92">
          <cell r="A92">
            <v>23627</v>
          </cell>
          <cell r="B92" t="str">
            <v>NEG CENTRAL___SENECA</v>
          </cell>
          <cell r="C92">
            <v>-6832.36</v>
          </cell>
          <cell r="D92">
            <v>-935.85</v>
          </cell>
          <cell r="E92">
            <v>-2375.79</v>
          </cell>
          <cell r="F92">
            <v>-1776.9</v>
          </cell>
          <cell r="G92">
            <v>-1573.68</v>
          </cell>
          <cell r="H92">
            <v>-256.05</v>
          </cell>
          <cell r="I92">
            <v>85.91</v>
          </cell>
        </row>
        <row r="93">
          <cell r="A93">
            <v>23628</v>
          </cell>
          <cell r="B93" t="str">
            <v>NEG NORTH___PLATTSBURG</v>
          </cell>
          <cell r="C93">
            <v>6056.09</v>
          </cell>
          <cell r="D93">
            <v>1203.34</v>
          </cell>
          <cell r="E93">
            <v>1209.25</v>
          </cell>
          <cell r="F93">
            <v>1897.92</v>
          </cell>
          <cell r="G93">
            <v>596</v>
          </cell>
          <cell r="H93">
            <v>1133.75</v>
          </cell>
          <cell r="I93">
            <v>15.83</v>
          </cell>
        </row>
        <row r="94">
          <cell r="A94">
            <v>23629</v>
          </cell>
          <cell r="B94" t="str">
            <v>MILLIKEN___DIESEL</v>
          </cell>
          <cell r="C94">
            <v>-9076.89999999999</v>
          </cell>
          <cell r="D94">
            <v>-1135.16</v>
          </cell>
          <cell r="E94">
            <v>-2907.31</v>
          </cell>
          <cell r="F94">
            <v>-2543.23</v>
          </cell>
          <cell r="G94">
            <v>-2175.82</v>
          </cell>
          <cell r="H94">
            <v>-295.96</v>
          </cell>
          <cell r="I94">
            <v>-19.42</v>
          </cell>
        </row>
        <row r="95">
          <cell r="A95">
            <v>23632</v>
          </cell>
          <cell r="B95" t="str">
            <v>LOVETT___3</v>
          </cell>
          <cell r="C95">
            <v>-54474.88</v>
          </cell>
          <cell r="D95">
            <v>-6621.82</v>
          </cell>
          <cell r="E95">
            <v>-20081.85</v>
          </cell>
          <cell r="F95">
            <v>-12673.76</v>
          </cell>
          <cell r="G95">
            <v>-13906.57</v>
          </cell>
          <cell r="H95">
            <v>-2246.25</v>
          </cell>
          <cell r="I95">
            <v>1055.37</v>
          </cell>
        </row>
        <row r="96">
          <cell r="A96">
            <v>23633</v>
          </cell>
          <cell r="B96" t="str">
            <v>NM MOHAWK___NUG</v>
          </cell>
          <cell r="C96">
            <v>554.31</v>
          </cell>
          <cell r="D96">
            <v>145.48</v>
          </cell>
          <cell r="E96">
            <v>174.65</v>
          </cell>
          <cell r="F96">
            <v>11.75</v>
          </cell>
          <cell r="G96">
            <v>230.65</v>
          </cell>
          <cell r="H96">
            <v>-12.77</v>
          </cell>
          <cell r="I96">
            <v>4.55</v>
          </cell>
        </row>
        <row r="97">
          <cell r="A97">
            <v>23634</v>
          </cell>
          <cell r="B97" t="str">
            <v>NM CENTRAL___NUG</v>
          </cell>
          <cell r="C97">
            <v>-4657.17</v>
          </cell>
          <cell r="D97">
            <v>-597.67</v>
          </cell>
          <cell r="E97">
            <v>-1170.84</v>
          </cell>
          <cell r="F97">
            <v>-1905.29</v>
          </cell>
          <cell r="G97">
            <v>-797.41</v>
          </cell>
          <cell r="H97">
            <v>-45.01</v>
          </cell>
          <cell r="I97">
            <v>-140.95</v>
          </cell>
        </row>
        <row r="98">
          <cell r="A98">
            <v>23637</v>
          </cell>
          <cell r="B98" t="str">
            <v>IP CORINTH___2</v>
          </cell>
          <cell r="C98">
            <v>-23603.99</v>
          </cell>
          <cell r="D98">
            <v>0</v>
          </cell>
          <cell r="E98">
            <v>0</v>
          </cell>
          <cell r="F98">
            <v>-7200.31</v>
          </cell>
          <cell r="G98">
            <v>-12783.98</v>
          </cell>
          <cell r="H98">
            <v>-2901.56</v>
          </cell>
          <cell r="I98">
            <v>-718.14</v>
          </cell>
        </row>
        <row r="99">
          <cell r="A99">
            <v>23639</v>
          </cell>
          <cell r="B99" t="str">
            <v>HILLBURN___GT</v>
          </cell>
          <cell r="C99">
            <v>-54382.28</v>
          </cell>
          <cell r="D99">
            <v>-6600.21</v>
          </cell>
          <cell r="E99">
            <v>-19992.44</v>
          </cell>
          <cell r="F99">
            <v>-12621.27</v>
          </cell>
          <cell r="G99">
            <v>-13825.78</v>
          </cell>
          <cell r="H99">
            <v>-2271.09</v>
          </cell>
          <cell r="I99">
            <v>928.51</v>
          </cell>
        </row>
        <row r="100">
          <cell r="A100">
            <v>23640</v>
          </cell>
          <cell r="B100" t="str">
            <v>SHOEMAKER___GT</v>
          </cell>
          <cell r="C100">
            <v>-54320.72</v>
          </cell>
          <cell r="D100">
            <v>-6591.83</v>
          </cell>
          <cell r="E100">
            <v>-19909.41</v>
          </cell>
          <cell r="F100">
            <v>-12565.6</v>
          </cell>
          <cell r="G100">
            <v>-13676.99</v>
          </cell>
          <cell r="H100">
            <v>-2317.03</v>
          </cell>
          <cell r="I100">
            <v>740.14</v>
          </cell>
        </row>
        <row r="101">
          <cell r="A101">
            <v>23641</v>
          </cell>
          <cell r="B101" t="str">
            <v>MONGAUP___HYD</v>
          </cell>
          <cell r="C101">
            <v>-54320.72</v>
          </cell>
          <cell r="D101">
            <v>-6591.83</v>
          </cell>
          <cell r="E101">
            <v>-19909.41</v>
          </cell>
          <cell r="F101">
            <v>-12565.6</v>
          </cell>
          <cell r="G101">
            <v>-13676.99</v>
          </cell>
          <cell r="H101">
            <v>-2317.03</v>
          </cell>
          <cell r="I101">
            <v>740.14</v>
          </cell>
        </row>
        <row r="102">
          <cell r="A102">
            <v>23642</v>
          </cell>
          <cell r="B102" t="str">
            <v>LOVETT___4</v>
          </cell>
          <cell r="C102">
            <v>-54479.8900000001</v>
          </cell>
          <cell r="D102">
            <v>-6622.53</v>
          </cell>
          <cell r="E102">
            <v>-20085.01</v>
          </cell>
          <cell r="F102">
            <v>-12683.36</v>
          </cell>
          <cell r="G102">
            <v>-13906.63</v>
          </cell>
          <cell r="H102">
            <v>-2244.66</v>
          </cell>
          <cell r="I102">
            <v>1062.3</v>
          </cell>
        </row>
        <row r="103">
          <cell r="A103">
            <v>23643</v>
          </cell>
          <cell r="B103" t="str">
            <v>NM CAPITAL___NUG</v>
          </cell>
          <cell r="C103">
            <v>-42600.7</v>
          </cell>
          <cell r="D103">
            <v>0</v>
          </cell>
          <cell r="E103">
            <v>-13274.66</v>
          </cell>
          <cell r="F103">
            <v>-13573.48</v>
          </cell>
          <cell r="G103">
            <v>-12256.39</v>
          </cell>
          <cell r="H103">
            <v>-2794.67</v>
          </cell>
          <cell r="I103">
            <v>-701.5</v>
          </cell>
        </row>
        <row r="104">
          <cell r="A104">
            <v>23644</v>
          </cell>
          <cell r="B104" t="str">
            <v>HQ_GEN_CEDARS</v>
          </cell>
          <cell r="C104">
            <v>3992.05</v>
          </cell>
          <cell r="D104">
            <v>865.56</v>
          </cell>
          <cell r="E104">
            <v>426.29</v>
          </cell>
          <cell r="F104">
            <v>1325.62</v>
          </cell>
          <cell r="G104">
            <v>275.71</v>
          </cell>
          <cell r="H104">
            <v>1062.18</v>
          </cell>
          <cell r="I104">
            <v>36.69</v>
          </cell>
        </row>
        <row r="105">
          <cell r="A105">
            <v>23645</v>
          </cell>
          <cell r="B105" t="str">
            <v>NEG CAPITAL___MECHNVIL</v>
          </cell>
          <cell r="C105">
            <v>-60449.75</v>
          </cell>
          <cell r="D105">
            <v>-8157.64</v>
          </cell>
          <cell r="E105">
            <v>-22785.64</v>
          </cell>
          <cell r="F105">
            <v>-13649.44</v>
          </cell>
          <cell r="G105">
            <v>-12342.46</v>
          </cell>
          <cell r="H105">
            <v>-2809.58</v>
          </cell>
          <cell r="I105">
            <v>-704.99</v>
          </cell>
        </row>
        <row r="106">
          <cell r="A106">
            <v>23646</v>
          </cell>
          <cell r="B106" t="str">
            <v>RANKINE____</v>
          </cell>
          <cell r="C106">
            <v>-9633.48000000001</v>
          </cell>
          <cell r="D106">
            <v>-1008.74</v>
          </cell>
          <cell r="E106">
            <v>-3297.99</v>
          </cell>
          <cell r="F106">
            <v>-2576.49</v>
          </cell>
          <cell r="G106">
            <v>-2604.37</v>
          </cell>
          <cell r="H106">
            <v>-296.22</v>
          </cell>
          <cell r="I106">
            <v>150.33</v>
          </cell>
        </row>
        <row r="107">
          <cell r="A107">
            <v>23647</v>
          </cell>
          <cell r="B107" t="str">
            <v>HEMPSTEAD____</v>
          </cell>
          <cell r="C107">
            <v>-85460.52</v>
          </cell>
          <cell r="D107">
            <v>-12910.77</v>
          </cell>
          <cell r="E107">
            <v>-25090.8</v>
          </cell>
          <cell r="F107">
            <v>-17893</v>
          </cell>
          <cell r="G107">
            <v>-19488.21</v>
          </cell>
          <cell r="H107">
            <v>-8101.99</v>
          </cell>
          <cell r="I107">
            <v>-1975.75</v>
          </cell>
        </row>
        <row r="108">
          <cell r="A108">
            <v>23650</v>
          </cell>
          <cell r="B108" t="str">
            <v>NORTHPORT___4</v>
          </cell>
          <cell r="C108">
            <v>-81937.09</v>
          </cell>
          <cell r="D108">
            <v>-11545.36</v>
          </cell>
          <cell r="E108">
            <v>-23978.73</v>
          </cell>
          <cell r="F108">
            <v>-17802.31</v>
          </cell>
          <cell r="G108">
            <v>-19279.56</v>
          </cell>
          <cell r="H108">
            <v>-7684.62</v>
          </cell>
          <cell r="I108">
            <v>-1646.51</v>
          </cell>
        </row>
        <row r="109">
          <cell r="A109">
            <v>23651</v>
          </cell>
          <cell r="B109" t="str">
            <v>HQ_GEN_CHAT DC</v>
          </cell>
          <cell r="C109">
            <v>3719.88</v>
          </cell>
          <cell r="D109">
            <v>257.7</v>
          </cell>
          <cell r="E109">
            <v>103.08</v>
          </cell>
          <cell r="F109">
            <v>911.6</v>
          </cell>
          <cell r="G109">
            <v>572.59</v>
          </cell>
          <cell r="H109">
            <v>439.42</v>
          </cell>
          <cell r="I109">
            <v>1435.49</v>
          </cell>
        </row>
        <row r="110">
          <cell r="A110">
            <v>23652</v>
          </cell>
          <cell r="B110" t="str">
            <v>ROCHESTER_9_IC</v>
          </cell>
          <cell r="C110">
            <v>-4766.23</v>
          </cell>
          <cell r="D110">
            <v>-731.06</v>
          </cell>
          <cell r="E110">
            <v>-1935.8</v>
          </cell>
          <cell r="F110">
            <v>-1249.1</v>
          </cell>
          <cell r="G110">
            <v>-825.84</v>
          </cell>
          <cell r="H110">
            <v>-221.46</v>
          </cell>
          <cell r="I110">
            <v>197.03</v>
          </cell>
        </row>
        <row r="111">
          <cell r="A111">
            <v>23653</v>
          </cell>
          <cell r="B111" t="str">
            <v>PEEKSKILL____</v>
          </cell>
          <cell r="C111">
            <v>-58550.6</v>
          </cell>
          <cell r="D111">
            <v>-6774.18</v>
          </cell>
          <cell r="E111">
            <v>-20724.63</v>
          </cell>
          <cell r="F111">
            <v>-12935.58</v>
          </cell>
          <cell r="G111">
            <v>-14186.55</v>
          </cell>
          <cell r="H111">
            <v>-3029.24</v>
          </cell>
          <cell r="I111">
            <v>-900.42</v>
          </cell>
        </row>
        <row r="112">
          <cell r="A112">
            <v>23654</v>
          </cell>
          <cell r="B112" t="str">
            <v>ASHOKAN____</v>
          </cell>
          <cell r="C112">
            <v>-57692.82</v>
          </cell>
          <cell r="D112">
            <v>-7183.81</v>
          </cell>
          <cell r="E112">
            <v>-20824.21</v>
          </cell>
          <cell r="F112">
            <v>-13081.2</v>
          </cell>
          <cell r="G112">
            <v>-13269.36</v>
          </cell>
          <cell r="H112">
            <v>-2794.87</v>
          </cell>
          <cell r="I112">
            <v>-539.37</v>
          </cell>
        </row>
        <row r="113">
          <cell r="A113">
            <v>23655</v>
          </cell>
          <cell r="B113" t="str">
            <v>KENSICO____</v>
          </cell>
          <cell r="C113">
            <v>-59101.01</v>
          </cell>
          <cell r="D113">
            <v>-6818</v>
          </cell>
          <cell r="E113">
            <v>-20850.74</v>
          </cell>
          <cell r="F113">
            <v>-13013.2</v>
          </cell>
          <cell r="G113">
            <v>-14252.91</v>
          </cell>
          <cell r="H113">
            <v>-3037.64</v>
          </cell>
          <cell r="I113">
            <v>-1128.52</v>
          </cell>
        </row>
        <row r="114">
          <cell r="A114">
            <v>23656</v>
          </cell>
          <cell r="B114" t="str">
            <v>LIPA_MISC_IPP</v>
          </cell>
          <cell r="C114">
            <v>-84268.6199999999</v>
          </cell>
          <cell r="D114">
            <v>-12873.42</v>
          </cell>
          <cell r="E114">
            <v>-24803.82</v>
          </cell>
          <cell r="F114">
            <v>-17807.22</v>
          </cell>
          <cell r="G114">
            <v>-19309.18</v>
          </cell>
          <cell r="H114">
            <v>-7760.84</v>
          </cell>
          <cell r="I114">
            <v>-1714.14</v>
          </cell>
        </row>
        <row r="115">
          <cell r="A115">
            <v>23657</v>
          </cell>
          <cell r="B115" t="str">
            <v>HUDSON AVE_GT_5</v>
          </cell>
          <cell r="C115">
            <v>-59116.49</v>
          </cell>
          <cell r="D115">
            <v>-6825.57</v>
          </cell>
          <cell r="E115">
            <v>-20890.81</v>
          </cell>
          <cell r="F115">
            <v>-13032.13</v>
          </cell>
          <cell r="G115">
            <v>-14252.62</v>
          </cell>
          <cell r="H115">
            <v>-3030.63</v>
          </cell>
          <cell r="I115">
            <v>-1084.73</v>
          </cell>
        </row>
        <row r="116">
          <cell r="A116">
            <v>23659</v>
          </cell>
          <cell r="B116" t="str">
            <v>INDIAN POINT_GT_2</v>
          </cell>
          <cell r="C116">
            <v>-58550.6</v>
          </cell>
          <cell r="D116">
            <v>-6774.18</v>
          </cell>
          <cell r="E116">
            <v>-20724.63</v>
          </cell>
          <cell r="F116">
            <v>-12935.58</v>
          </cell>
          <cell r="G116">
            <v>-14186.55</v>
          </cell>
          <cell r="H116">
            <v>-3029.24</v>
          </cell>
          <cell r="I116">
            <v>-900.42</v>
          </cell>
        </row>
        <row r="117">
          <cell r="A117">
            <v>23660</v>
          </cell>
          <cell r="B117" t="str">
            <v>EAST RIVER___6</v>
          </cell>
          <cell r="C117">
            <v>-59116.49</v>
          </cell>
          <cell r="D117">
            <v>-6825.57</v>
          </cell>
          <cell r="E117">
            <v>-20890.81</v>
          </cell>
          <cell r="F117">
            <v>-13032.13</v>
          </cell>
          <cell r="G117">
            <v>-14252.62</v>
          </cell>
          <cell r="H117">
            <v>-3030.63</v>
          </cell>
          <cell r="I117">
            <v>-1084.73</v>
          </cell>
        </row>
        <row r="118">
          <cell r="A118">
            <v>23662</v>
          </cell>
          <cell r="B118" t="str">
            <v>ASTORIA 5-9____</v>
          </cell>
          <cell r="C118">
            <v>-68050.54</v>
          </cell>
          <cell r="D118">
            <v>-7988.03</v>
          </cell>
          <cell r="E118">
            <v>-22056.83</v>
          </cell>
          <cell r="F118">
            <v>-14232.99</v>
          </cell>
          <cell r="G118">
            <v>-17387.62</v>
          </cell>
          <cell r="H118">
            <v>-5168.09</v>
          </cell>
          <cell r="I118">
            <v>-1216.98</v>
          </cell>
        </row>
        <row r="119">
          <cell r="A119">
            <v>23663</v>
          </cell>
          <cell r="B119" t="str">
            <v>ASTRIA 10-13____</v>
          </cell>
          <cell r="C119">
            <v>-68050.54</v>
          </cell>
          <cell r="D119">
            <v>-7988.03</v>
          </cell>
          <cell r="E119">
            <v>-22056.83</v>
          </cell>
          <cell r="F119">
            <v>-14232.99</v>
          </cell>
          <cell r="G119">
            <v>-17387.62</v>
          </cell>
          <cell r="H119">
            <v>-5168.09</v>
          </cell>
          <cell r="I119">
            <v>-1216.98</v>
          </cell>
        </row>
        <row r="120">
          <cell r="A120">
            <v>23667</v>
          </cell>
          <cell r="B120" t="str">
            <v>RAVNSWD 8-11____</v>
          </cell>
          <cell r="C120">
            <v>-58611.57</v>
          </cell>
          <cell r="D120">
            <v>-6418.78</v>
          </cell>
          <cell r="E120">
            <v>-20895.97</v>
          </cell>
          <cell r="F120">
            <v>-13033.08</v>
          </cell>
          <cell r="G120">
            <v>-14253.35</v>
          </cell>
          <cell r="H120">
            <v>-3030.23</v>
          </cell>
          <cell r="I120">
            <v>-980.16</v>
          </cell>
        </row>
        <row r="121">
          <cell r="A121">
            <v>23687</v>
          </cell>
          <cell r="B121" t="str">
            <v>INDIAN PT_GT_GRP</v>
          </cell>
          <cell r="C121">
            <v>-43910.09</v>
          </cell>
          <cell r="D121">
            <v>0</v>
          </cell>
          <cell r="E121">
            <v>-12858.3</v>
          </cell>
          <cell r="F121">
            <v>-12935.58</v>
          </cell>
          <cell r="G121">
            <v>-14186.55</v>
          </cell>
          <cell r="H121">
            <v>-3029.24</v>
          </cell>
          <cell r="I121">
            <v>-900.42</v>
          </cell>
        </row>
        <row r="122">
          <cell r="A122">
            <v>23688</v>
          </cell>
          <cell r="B122" t="str">
            <v>GLENWOOD_IC_2_G1</v>
          </cell>
          <cell r="C122">
            <v>-86250.4</v>
          </cell>
          <cell r="D122">
            <v>-12898.49</v>
          </cell>
          <cell r="E122">
            <v>-25639.98</v>
          </cell>
          <cell r="F122">
            <v>-18072.26</v>
          </cell>
          <cell r="G122">
            <v>-19884.04</v>
          </cell>
          <cell r="H122">
            <v>-7550.29</v>
          </cell>
          <cell r="I122">
            <v>-2205.34</v>
          </cell>
        </row>
        <row r="123">
          <cell r="A123">
            <v>23689</v>
          </cell>
          <cell r="B123" t="str">
            <v>GLENWOOD_IC_3_G1</v>
          </cell>
          <cell r="C123">
            <v>-86250.4</v>
          </cell>
          <cell r="D123">
            <v>-12898.49</v>
          </cell>
          <cell r="E123">
            <v>-25639.98</v>
          </cell>
          <cell r="F123">
            <v>-18072.26</v>
          </cell>
          <cell r="G123">
            <v>-19884.04</v>
          </cell>
          <cell r="H123">
            <v>-7550.29</v>
          </cell>
          <cell r="I123">
            <v>-2205.34</v>
          </cell>
        </row>
        <row r="124">
          <cell r="A124">
            <v>23690</v>
          </cell>
          <cell r="B124" t="str">
            <v>HOLTSVILLE_IC_1</v>
          </cell>
          <cell r="C124">
            <v>-84265.1599999999</v>
          </cell>
          <cell r="D124">
            <v>-12873.6</v>
          </cell>
          <cell r="E124">
            <v>-24803.02</v>
          </cell>
          <cell r="F124">
            <v>-17807.14</v>
          </cell>
          <cell r="G124">
            <v>-19309.09</v>
          </cell>
          <cell r="H124">
            <v>-7758.68</v>
          </cell>
          <cell r="I124">
            <v>-1713.63</v>
          </cell>
        </row>
        <row r="125">
          <cell r="A125">
            <v>23691</v>
          </cell>
          <cell r="B125" t="str">
            <v>HOLTSVILLE_IC_2</v>
          </cell>
          <cell r="C125">
            <v>-84265.1599999999</v>
          </cell>
          <cell r="D125">
            <v>-12873.6</v>
          </cell>
          <cell r="E125">
            <v>-24803.02</v>
          </cell>
          <cell r="F125">
            <v>-17807.14</v>
          </cell>
          <cell r="G125">
            <v>-19309.09</v>
          </cell>
          <cell r="H125">
            <v>-7758.68</v>
          </cell>
          <cell r="I125">
            <v>-1713.63</v>
          </cell>
        </row>
        <row r="126">
          <cell r="A126">
            <v>23692</v>
          </cell>
          <cell r="B126" t="str">
            <v>HOLTSVILLE_IC_3</v>
          </cell>
          <cell r="C126">
            <v>-84265.1599999999</v>
          </cell>
          <cell r="D126">
            <v>-12873.6</v>
          </cell>
          <cell r="E126">
            <v>-24803.02</v>
          </cell>
          <cell r="F126">
            <v>-17807.14</v>
          </cell>
          <cell r="G126">
            <v>-19309.09</v>
          </cell>
          <cell r="H126">
            <v>-7758.68</v>
          </cell>
          <cell r="I126">
            <v>-1713.63</v>
          </cell>
        </row>
        <row r="127">
          <cell r="A127">
            <v>23693</v>
          </cell>
          <cell r="B127" t="str">
            <v>HOLTSVILLE_IC_4</v>
          </cell>
          <cell r="C127">
            <v>-84265.1599999999</v>
          </cell>
          <cell r="D127">
            <v>-12873.6</v>
          </cell>
          <cell r="E127">
            <v>-24803.02</v>
          </cell>
          <cell r="F127">
            <v>-17807.14</v>
          </cell>
          <cell r="G127">
            <v>-19309.09</v>
          </cell>
          <cell r="H127">
            <v>-7758.68</v>
          </cell>
          <cell r="I127">
            <v>-1713.63</v>
          </cell>
        </row>
        <row r="128">
          <cell r="A128">
            <v>23694</v>
          </cell>
          <cell r="B128" t="str">
            <v>HOLTSVILLE_IC_5</v>
          </cell>
          <cell r="C128">
            <v>-84265.1599999999</v>
          </cell>
          <cell r="D128">
            <v>-12873.6</v>
          </cell>
          <cell r="E128">
            <v>-24803.02</v>
          </cell>
          <cell r="F128">
            <v>-17807.14</v>
          </cell>
          <cell r="G128">
            <v>-19309.09</v>
          </cell>
          <cell r="H128">
            <v>-7758.68</v>
          </cell>
          <cell r="I128">
            <v>-1713.63</v>
          </cell>
        </row>
        <row r="129">
          <cell r="A129">
            <v>23695</v>
          </cell>
          <cell r="B129" t="str">
            <v>HOLTSVILLE_IC_6</v>
          </cell>
          <cell r="C129">
            <v>-84288.9</v>
          </cell>
          <cell r="D129">
            <v>-12873.6</v>
          </cell>
          <cell r="E129">
            <v>-24809.99</v>
          </cell>
          <cell r="F129">
            <v>-17808.45</v>
          </cell>
          <cell r="G129">
            <v>-19311.56</v>
          </cell>
          <cell r="H129">
            <v>-7767.84</v>
          </cell>
          <cell r="I129">
            <v>-1717.46</v>
          </cell>
        </row>
        <row r="130">
          <cell r="A130">
            <v>23696</v>
          </cell>
          <cell r="B130" t="str">
            <v>HOLTSVILLE_IC_7</v>
          </cell>
          <cell r="C130">
            <v>-84288.9</v>
          </cell>
          <cell r="D130">
            <v>-12873.6</v>
          </cell>
          <cell r="E130">
            <v>-24809.99</v>
          </cell>
          <cell r="F130">
            <v>-17808.45</v>
          </cell>
          <cell r="G130">
            <v>-19311.56</v>
          </cell>
          <cell r="H130">
            <v>-7767.84</v>
          </cell>
          <cell r="I130">
            <v>-1717.46</v>
          </cell>
        </row>
        <row r="131">
          <cell r="A131">
            <v>23697</v>
          </cell>
          <cell r="B131" t="str">
            <v>HOLTSVILLE_IC_8</v>
          </cell>
          <cell r="C131">
            <v>-84288.9</v>
          </cell>
          <cell r="D131">
            <v>-12873.6</v>
          </cell>
          <cell r="E131">
            <v>-24809.99</v>
          </cell>
          <cell r="F131">
            <v>-17808.45</v>
          </cell>
          <cell r="G131">
            <v>-19311.56</v>
          </cell>
          <cell r="H131">
            <v>-7767.84</v>
          </cell>
          <cell r="I131">
            <v>-1717.46</v>
          </cell>
        </row>
        <row r="132">
          <cell r="A132">
            <v>23698</v>
          </cell>
          <cell r="B132" t="str">
            <v>HOLTSVILLE_IC_9</v>
          </cell>
          <cell r="C132">
            <v>-84288.9</v>
          </cell>
          <cell r="D132">
            <v>-12873.6</v>
          </cell>
          <cell r="E132">
            <v>-24809.99</v>
          </cell>
          <cell r="F132">
            <v>-17808.45</v>
          </cell>
          <cell r="G132">
            <v>-19311.56</v>
          </cell>
          <cell r="H132">
            <v>-7767.84</v>
          </cell>
          <cell r="I132">
            <v>-1717.46</v>
          </cell>
        </row>
        <row r="133">
          <cell r="A133">
            <v>23699</v>
          </cell>
          <cell r="B133" t="str">
            <v>HOLTSVILLE_IC_10</v>
          </cell>
          <cell r="C133">
            <v>-84288.9</v>
          </cell>
          <cell r="D133">
            <v>-12873.6</v>
          </cell>
          <cell r="E133">
            <v>-24809.99</v>
          </cell>
          <cell r="F133">
            <v>-17808.45</v>
          </cell>
          <cell r="G133">
            <v>-19311.56</v>
          </cell>
          <cell r="H133">
            <v>-7767.84</v>
          </cell>
          <cell r="I133">
            <v>-1717.46</v>
          </cell>
        </row>
        <row r="134">
          <cell r="A134">
            <v>23700</v>
          </cell>
          <cell r="B134" t="str">
            <v>BARRETT_IC_9</v>
          </cell>
          <cell r="C134">
            <v>-88777.7499999999</v>
          </cell>
          <cell r="D134">
            <v>-13073.83</v>
          </cell>
          <cell r="E134">
            <v>-25379.36</v>
          </cell>
          <cell r="F134">
            <v>-17938.6</v>
          </cell>
          <cell r="G134">
            <v>-19417.52</v>
          </cell>
          <cell r="H134">
            <v>-10534.64</v>
          </cell>
          <cell r="I134">
            <v>-2433.8</v>
          </cell>
        </row>
        <row r="135">
          <cell r="A135">
            <v>23701</v>
          </cell>
          <cell r="B135" t="str">
            <v>BARRETT_IC_10</v>
          </cell>
          <cell r="C135">
            <v>-88777.7499999999</v>
          </cell>
          <cell r="D135">
            <v>-13073.83</v>
          </cell>
          <cell r="E135">
            <v>-25379.36</v>
          </cell>
          <cell r="F135">
            <v>-17938.6</v>
          </cell>
          <cell r="G135">
            <v>-19417.52</v>
          </cell>
          <cell r="H135">
            <v>-10534.64</v>
          </cell>
          <cell r="I135">
            <v>-2433.8</v>
          </cell>
        </row>
        <row r="136">
          <cell r="A136">
            <v>23702</v>
          </cell>
          <cell r="B136" t="str">
            <v>BARRETT_IC_11</v>
          </cell>
          <cell r="C136">
            <v>-88777.7499999999</v>
          </cell>
          <cell r="D136">
            <v>-13073.83</v>
          </cell>
          <cell r="E136">
            <v>-25379.36</v>
          </cell>
          <cell r="F136">
            <v>-17938.6</v>
          </cell>
          <cell r="G136">
            <v>-19417.52</v>
          </cell>
          <cell r="H136">
            <v>-10534.64</v>
          </cell>
          <cell r="I136">
            <v>-2433.8</v>
          </cell>
        </row>
        <row r="137">
          <cell r="A137">
            <v>23703</v>
          </cell>
          <cell r="B137" t="str">
            <v>BARRETT_IC_12</v>
          </cell>
          <cell r="C137">
            <v>-88777.7499999999</v>
          </cell>
          <cell r="D137">
            <v>-13073.83</v>
          </cell>
          <cell r="E137">
            <v>-25379.36</v>
          </cell>
          <cell r="F137">
            <v>-17938.6</v>
          </cell>
          <cell r="G137">
            <v>-19417.52</v>
          </cell>
          <cell r="H137">
            <v>-10534.64</v>
          </cell>
          <cell r="I137">
            <v>-2433.8</v>
          </cell>
        </row>
        <row r="138">
          <cell r="A138">
            <v>23704</v>
          </cell>
          <cell r="B138" t="str">
            <v>BARRETT_IC_1</v>
          </cell>
          <cell r="C138">
            <v>-88777.7499999999</v>
          </cell>
          <cell r="D138">
            <v>-13073.83</v>
          </cell>
          <cell r="E138">
            <v>-25379.36</v>
          </cell>
          <cell r="F138">
            <v>-17938.6</v>
          </cell>
          <cell r="G138">
            <v>-19417.52</v>
          </cell>
          <cell r="H138">
            <v>-10534.64</v>
          </cell>
          <cell r="I138">
            <v>-2433.8</v>
          </cell>
        </row>
        <row r="139">
          <cell r="A139">
            <v>23705</v>
          </cell>
          <cell r="B139" t="str">
            <v>BARRETT_IC_2</v>
          </cell>
          <cell r="C139">
            <v>-88777.7499999999</v>
          </cell>
          <cell r="D139">
            <v>-13073.83</v>
          </cell>
          <cell r="E139">
            <v>-25379.36</v>
          </cell>
          <cell r="F139">
            <v>-17938.6</v>
          </cell>
          <cell r="G139">
            <v>-19417.52</v>
          </cell>
          <cell r="H139">
            <v>-10534.64</v>
          </cell>
          <cell r="I139">
            <v>-2433.8</v>
          </cell>
        </row>
        <row r="140">
          <cell r="A140">
            <v>23706</v>
          </cell>
          <cell r="B140" t="str">
            <v>BARRETT_IC_3</v>
          </cell>
          <cell r="C140">
            <v>-88777.7499999999</v>
          </cell>
          <cell r="D140">
            <v>-13073.83</v>
          </cell>
          <cell r="E140">
            <v>-25379.36</v>
          </cell>
          <cell r="F140">
            <v>-17938.6</v>
          </cell>
          <cell r="G140">
            <v>-19417.52</v>
          </cell>
          <cell r="H140">
            <v>-10534.64</v>
          </cell>
          <cell r="I140">
            <v>-2433.8</v>
          </cell>
        </row>
        <row r="141">
          <cell r="A141">
            <v>23707</v>
          </cell>
          <cell r="B141" t="str">
            <v>BARRETT_IC_4</v>
          </cell>
          <cell r="C141">
            <v>-88777.7499999999</v>
          </cell>
          <cell r="D141">
            <v>-13073.83</v>
          </cell>
          <cell r="E141">
            <v>-25379.36</v>
          </cell>
          <cell r="F141">
            <v>-17938.6</v>
          </cell>
          <cell r="G141">
            <v>-19417.52</v>
          </cell>
          <cell r="H141">
            <v>-10534.64</v>
          </cell>
          <cell r="I141">
            <v>-2433.8</v>
          </cell>
        </row>
        <row r="142">
          <cell r="A142">
            <v>23708</v>
          </cell>
          <cell r="B142" t="str">
            <v>BARRETT_IC_5</v>
          </cell>
          <cell r="C142">
            <v>-88777.7499999999</v>
          </cell>
          <cell r="D142">
            <v>-13073.83</v>
          </cell>
          <cell r="E142">
            <v>-25379.36</v>
          </cell>
          <cell r="F142">
            <v>-17938.6</v>
          </cell>
          <cell r="G142">
            <v>-19417.52</v>
          </cell>
          <cell r="H142">
            <v>-10534.64</v>
          </cell>
          <cell r="I142">
            <v>-2433.8</v>
          </cell>
        </row>
        <row r="143">
          <cell r="A143">
            <v>23709</v>
          </cell>
          <cell r="B143" t="str">
            <v>BARRETT_IC_6</v>
          </cell>
          <cell r="C143">
            <v>-88777.7499999999</v>
          </cell>
          <cell r="D143">
            <v>-13073.83</v>
          </cell>
          <cell r="E143">
            <v>-25379.36</v>
          </cell>
          <cell r="F143">
            <v>-17938.6</v>
          </cell>
          <cell r="G143">
            <v>-19417.52</v>
          </cell>
          <cell r="H143">
            <v>-10534.64</v>
          </cell>
          <cell r="I143">
            <v>-2433.8</v>
          </cell>
        </row>
        <row r="144">
          <cell r="A144">
            <v>23710</v>
          </cell>
          <cell r="B144" t="str">
            <v>BARRETT_IC_7</v>
          </cell>
          <cell r="C144">
            <v>-88777.7499999999</v>
          </cell>
          <cell r="D144">
            <v>-13073.83</v>
          </cell>
          <cell r="E144">
            <v>-25379.36</v>
          </cell>
          <cell r="F144">
            <v>-17938.6</v>
          </cell>
          <cell r="G144">
            <v>-19417.52</v>
          </cell>
          <cell r="H144">
            <v>-10534.64</v>
          </cell>
          <cell r="I144">
            <v>-2433.8</v>
          </cell>
        </row>
        <row r="145">
          <cell r="A145">
            <v>23711</v>
          </cell>
          <cell r="B145" t="str">
            <v>BARRETT_IC_8</v>
          </cell>
          <cell r="C145">
            <v>-88777.7499999999</v>
          </cell>
          <cell r="D145">
            <v>-13073.83</v>
          </cell>
          <cell r="E145">
            <v>-25379.36</v>
          </cell>
          <cell r="F145">
            <v>-17938.6</v>
          </cell>
          <cell r="G145">
            <v>-19417.52</v>
          </cell>
          <cell r="H145">
            <v>-10534.64</v>
          </cell>
          <cell r="I145">
            <v>-2433.8</v>
          </cell>
        </row>
        <row r="146">
          <cell r="A146">
            <v>23712</v>
          </cell>
          <cell r="B146" t="str">
            <v>GLENWOOD_IC_1_G5</v>
          </cell>
          <cell r="C146">
            <v>-85809.65</v>
          </cell>
          <cell r="D146">
            <v>-12911.87</v>
          </cell>
          <cell r="E146">
            <v>-25253.24</v>
          </cell>
          <cell r="F146">
            <v>-17944.56</v>
          </cell>
          <cell r="G146">
            <v>-19605.07</v>
          </cell>
          <cell r="H146">
            <v>-8010.54</v>
          </cell>
          <cell r="I146">
            <v>-2084.37</v>
          </cell>
        </row>
        <row r="147">
          <cell r="A147">
            <v>23713</v>
          </cell>
          <cell r="B147" t="str">
            <v>PORT_JEFF_IC</v>
          </cell>
          <cell r="C147">
            <v>-84279.24</v>
          </cell>
          <cell r="D147">
            <v>-12873.16</v>
          </cell>
          <cell r="E147">
            <v>-24808.27</v>
          </cell>
          <cell r="F147">
            <v>-17807.86</v>
          </cell>
          <cell r="G147">
            <v>-19310.29</v>
          </cell>
          <cell r="H147">
            <v>-7764.13</v>
          </cell>
          <cell r="I147">
            <v>-1715.53</v>
          </cell>
        </row>
        <row r="148">
          <cell r="A148">
            <v>23714</v>
          </cell>
          <cell r="B148" t="str">
            <v>WEST BABYLON___IC</v>
          </cell>
          <cell r="C148">
            <v>-84604.32</v>
          </cell>
          <cell r="D148">
            <v>-12883.78</v>
          </cell>
          <cell r="E148">
            <v>-24868.88</v>
          </cell>
          <cell r="F148">
            <v>-17826.33</v>
          </cell>
          <cell r="G148">
            <v>-19347.03</v>
          </cell>
          <cell r="H148">
            <v>-7899.09</v>
          </cell>
          <cell r="I148">
            <v>-1779.21</v>
          </cell>
        </row>
        <row r="149">
          <cell r="A149">
            <v>23715</v>
          </cell>
          <cell r="B149" t="str">
            <v>SHOREHAM_IC_1</v>
          </cell>
          <cell r="C149">
            <v>-84273.28</v>
          </cell>
          <cell r="D149">
            <v>-12873.25</v>
          </cell>
          <cell r="E149">
            <v>-24805.09</v>
          </cell>
          <cell r="F149">
            <v>-17807.77</v>
          </cell>
          <cell r="G149">
            <v>-19309.99</v>
          </cell>
          <cell r="H149">
            <v>-7761.94</v>
          </cell>
          <cell r="I149">
            <v>-1715.24</v>
          </cell>
        </row>
        <row r="150">
          <cell r="A150">
            <v>23716</v>
          </cell>
          <cell r="B150" t="str">
            <v>SHOREHAM_IC_2</v>
          </cell>
          <cell r="C150">
            <v>-84273.28</v>
          </cell>
          <cell r="D150">
            <v>-12873.25</v>
          </cell>
          <cell r="E150">
            <v>-24805.09</v>
          </cell>
          <cell r="F150">
            <v>-17807.77</v>
          </cell>
          <cell r="G150">
            <v>-19309.99</v>
          </cell>
          <cell r="H150">
            <v>-7761.94</v>
          </cell>
          <cell r="I150">
            <v>-1715.24</v>
          </cell>
        </row>
        <row r="151">
          <cell r="A151">
            <v>23717</v>
          </cell>
          <cell r="B151" t="str">
            <v>EAST HAMPTON___GT</v>
          </cell>
          <cell r="C151">
            <v>-84273.12</v>
          </cell>
          <cell r="D151">
            <v>-12873.42</v>
          </cell>
          <cell r="E151">
            <v>-24805.24</v>
          </cell>
          <cell r="F151">
            <v>-17807.77</v>
          </cell>
          <cell r="G151">
            <v>-19309.68</v>
          </cell>
          <cell r="H151">
            <v>-7762.1</v>
          </cell>
          <cell r="I151">
            <v>-1714.91</v>
          </cell>
        </row>
        <row r="152">
          <cell r="A152">
            <v>23718</v>
          </cell>
          <cell r="B152" t="str">
            <v>NORTHPORT___IC</v>
          </cell>
          <cell r="C152">
            <v>-52047.9</v>
          </cell>
          <cell r="D152">
            <v>-10752.95</v>
          </cell>
          <cell r="E152">
            <v>-15055.4</v>
          </cell>
          <cell r="F152">
            <v>-11834.22</v>
          </cell>
          <cell r="G152">
            <v>-5575.38</v>
          </cell>
          <cell r="H152">
            <v>-7123.16</v>
          </cell>
          <cell r="I152">
            <v>-1706.79</v>
          </cell>
        </row>
        <row r="153">
          <cell r="A153">
            <v>23719</v>
          </cell>
          <cell r="B153" t="str">
            <v>SOUTHOLD___IC</v>
          </cell>
          <cell r="C153">
            <v>-84273.12</v>
          </cell>
          <cell r="D153">
            <v>-12873.42</v>
          </cell>
          <cell r="E153">
            <v>-24805.24</v>
          </cell>
          <cell r="F153">
            <v>-17807.77</v>
          </cell>
          <cell r="G153">
            <v>-19309.68</v>
          </cell>
          <cell r="H153">
            <v>-7762.1</v>
          </cell>
          <cell r="I153">
            <v>-1714.91</v>
          </cell>
        </row>
        <row r="154">
          <cell r="A154">
            <v>23720</v>
          </cell>
          <cell r="B154" t="str">
            <v>SOUTH HAMPTN___IC</v>
          </cell>
          <cell r="C154">
            <v>-84273.23</v>
          </cell>
          <cell r="D154">
            <v>-12873.42</v>
          </cell>
          <cell r="E154">
            <v>-24805.24</v>
          </cell>
          <cell r="F154">
            <v>-17807.77</v>
          </cell>
          <cell r="G154">
            <v>-19309.68</v>
          </cell>
          <cell r="H154">
            <v>-7762.1</v>
          </cell>
          <cell r="I154">
            <v>-1715.02</v>
          </cell>
        </row>
        <row r="155">
          <cell r="A155">
            <v>23721</v>
          </cell>
          <cell r="B155" t="str">
            <v>MONTAUK___DIESEL</v>
          </cell>
          <cell r="C155">
            <v>-84273.12</v>
          </cell>
          <cell r="D155">
            <v>-12873.42</v>
          </cell>
          <cell r="E155">
            <v>-24805.24</v>
          </cell>
          <cell r="F155">
            <v>-17807.77</v>
          </cell>
          <cell r="G155">
            <v>-19309.68</v>
          </cell>
          <cell r="H155">
            <v>-7762.1</v>
          </cell>
          <cell r="I155">
            <v>-1714.91</v>
          </cell>
        </row>
        <row r="156">
          <cell r="A156">
            <v>23722</v>
          </cell>
          <cell r="B156" t="str">
            <v>EAST_HAMPTON___DIESEL</v>
          </cell>
          <cell r="C156">
            <v>-84273.12</v>
          </cell>
          <cell r="D156">
            <v>-12873.42</v>
          </cell>
          <cell r="E156">
            <v>-24805.24</v>
          </cell>
          <cell r="F156">
            <v>-17807.77</v>
          </cell>
          <cell r="G156">
            <v>-19309.68</v>
          </cell>
          <cell r="H156">
            <v>-7762.1</v>
          </cell>
          <cell r="I156">
            <v>-1714.91</v>
          </cell>
        </row>
        <row r="157">
          <cell r="A157">
            <v>23726</v>
          </cell>
          <cell r="B157" t="str">
            <v>NARROWS_GT1_GRP</v>
          </cell>
          <cell r="C157">
            <v>-51470.63</v>
          </cell>
          <cell r="D157">
            <v>0</v>
          </cell>
          <cell r="E157">
            <v>-13464.95</v>
          </cell>
          <cell r="F157">
            <v>-14232.99</v>
          </cell>
          <cell r="G157">
            <v>-17387.62</v>
          </cell>
          <cell r="H157">
            <v>-5168.09</v>
          </cell>
          <cell r="I157">
            <v>-1216.98</v>
          </cell>
        </row>
        <row r="158">
          <cell r="A158">
            <v>23727</v>
          </cell>
          <cell r="B158" t="str">
            <v>ASTORIA GT4____</v>
          </cell>
          <cell r="C158">
            <v>-51470.63</v>
          </cell>
          <cell r="D158">
            <v>0</v>
          </cell>
          <cell r="E158">
            <v>-13464.95</v>
          </cell>
          <cell r="F158">
            <v>-14232.99</v>
          </cell>
          <cell r="G158">
            <v>-17387.62</v>
          </cell>
          <cell r="H158">
            <v>-5168.09</v>
          </cell>
          <cell r="I158">
            <v>-1216.98</v>
          </cell>
        </row>
        <row r="159">
          <cell r="A159">
            <v>23728</v>
          </cell>
          <cell r="B159" t="str">
            <v>RAVENS GT4-7____</v>
          </cell>
          <cell r="C159">
            <v>-44378.53</v>
          </cell>
          <cell r="D159">
            <v>0</v>
          </cell>
          <cell r="E159">
            <v>-12978.64</v>
          </cell>
          <cell r="F159">
            <v>-13033.08</v>
          </cell>
          <cell r="G159">
            <v>-14253.35</v>
          </cell>
          <cell r="H159">
            <v>-3030.23</v>
          </cell>
          <cell r="I159">
            <v>-1083.23</v>
          </cell>
        </row>
        <row r="160">
          <cell r="A160">
            <v>23729</v>
          </cell>
          <cell r="B160" t="str">
            <v>RAVENSWOOD_GT_1</v>
          </cell>
          <cell r="C160">
            <v>-68050.54</v>
          </cell>
          <cell r="D160">
            <v>-7988.03</v>
          </cell>
          <cell r="E160">
            <v>-22056.83</v>
          </cell>
          <cell r="F160">
            <v>-14232.99</v>
          </cell>
          <cell r="G160">
            <v>-17387.62</v>
          </cell>
          <cell r="H160">
            <v>-5168.09</v>
          </cell>
          <cell r="I160">
            <v>-1216.98</v>
          </cell>
        </row>
        <row r="161">
          <cell r="A161">
            <v>23730</v>
          </cell>
          <cell r="B161" t="str">
            <v>RAVENSWD GT2____</v>
          </cell>
          <cell r="C161">
            <v>-44378.53</v>
          </cell>
          <cell r="D161">
            <v>0</v>
          </cell>
          <cell r="E161">
            <v>-12978.64</v>
          </cell>
          <cell r="F161">
            <v>-13033.08</v>
          </cell>
          <cell r="G161">
            <v>-14253.35</v>
          </cell>
          <cell r="H161">
            <v>-3030.23</v>
          </cell>
          <cell r="I161">
            <v>-1083.23</v>
          </cell>
        </row>
        <row r="162">
          <cell r="A162">
            <v>23731</v>
          </cell>
          <cell r="B162" t="str">
            <v>ASTORIA GT3____</v>
          </cell>
          <cell r="C162">
            <v>-51470.63</v>
          </cell>
          <cell r="D162">
            <v>0</v>
          </cell>
          <cell r="E162">
            <v>-13464.95</v>
          </cell>
          <cell r="F162">
            <v>-14232.99</v>
          </cell>
          <cell r="G162">
            <v>-17387.62</v>
          </cell>
          <cell r="H162">
            <v>-5168.09</v>
          </cell>
          <cell r="I162">
            <v>-1216.98</v>
          </cell>
        </row>
        <row r="163">
          <cell r="A163">
            <v>23732</v>
          </cell>
          <cell r="B163" t="str">
            <v>GOWANUS_GT 1_GRP</v>
          </cell>
          <cell r="C163">
            <v>-51470.63</v>
          </cell>
          <cell r="D163">
            <v>0</v>
          </cell>
          <cell r="E163">
            <v>-13464.95</v>
          </cell>
          <cell r="F163">
            <v>-14232.99</v>
          </cell>
          <cell r="G163">
            <v>-17387.62</v>
          </cell>
          <cell r="H163">
            <v>-5168.09</v>
          </cell>
          <cell r="I163">
            <v>-1216.98</v>
          </cell>
        </row>
        <row r="164">
          <cell r="A164">
            <v>23733</v>
          </cell>
          <cell r="B164" t="str">
            <v>RAVENSWD GT3____</v>
          </cell>
          <cell r="C164">
            <v>-44378.53</v>
          </cell>
          <cell r="D164">
            <v>0</v>
          </cell>
          <cell r="E164">
            <v>-12978.64</v>
          </cell>
          <cell r="F164">
            <v>-13033.08</v>
          </cell>
          <cell r="G164">
            <v>-14253.35</v>
          </cell>
          <cell r="H164">
            <v>-3030.23</v>
          </cell>
          <cell r="I164">
            <v>-1083.23</v>
          </cell>
        </row>
        <row r="165">
          <cell r="A165">
            <v>23741</v>
          </cell>
          <cell r="B165" t="str">
            <v>NARROWS_GT2_GRP</v>
          </cell>
          <cell r="C165">
            <v>-51470.63</v>
          </cell>
          <cell r="D165">
            <v>0</v>
          </cell>
          <cell r="E165">
            <v>-13464.95</v>
          </cell>
          <cell r="F165">
            <v>-14232.99</v>
          </cell>
          <cell r="G165">
            <v>-17387.62</v>
          </cell>
          <cell r="H165">
            <v>-5168.09</v>
          </cell>
          <cell r="I165">
            <v>-1216.98</v>
          </cell>
        </row>
        <row r="166">
          <cell r="A166">
            <v>23743</v>
          </cell>
          <cell r="B166" t="str">
            <v>JARVIS____</v>
          </cell>
          <cell r="C166">
            <v>554.31</v>
          </cell>
          <cell r="D166">
            <v>145.48</v>
          </cell>
          <cell r="E166">
            <v>174.65</v>
          </cell>
          <cell r="F166">
            <v>11.75</v>
          </cell>
          <cell r="G166">
            <v>230.65</v>
          </cell>
          <cell r="H166">
            <v>-12.77</v>
          </cell>
          <cell r="I166">
            <v>4.55</v>
          </cell>
        </row>
        <row r="167">
          <cell r="A167">
            <v>23744</v>
          </cell>
          <cell r="B167" t="str">
            <v>NINE_MILE_2</v>
          </cell>
          <cell r="C167">
            <v>6469.99</v>
          </cell>
          <cell r="D167">
            <v>726.36</v>
          </cell>
          <cell r="E167">
            <v>-1019.13</v>
          </cell>
          <cell r="F167">
            <v>4147.26</v>
          </cell>
          <cell r="G167">
            <v>874.01</v>
          </cell>
          <cell r="H167">
            <v>-112.53</v>
          </cell>
          <cell r="I167">
            <v>1854.02</v>
          </cell>
        </row>
        <row r="168">
          <cell r="A168">
            <v>23751</v>
          </cell>
          <cell r="B168" t="str">
            <v>GOWANUS_GT 4_GRP</v>
          </cell>
          <cell r="C168">
            <v>-51470.63</v>
          </cell>
          <cell r="D168">
            <v>0</v>
          </cell>
          <cell r="E168">
            <v>-13464.95</v>
          </cell>
          <cell r="F168">
            <v>-14232.99</v>
          </cell>
          <cell r="G168">
            <v>-17387.62</v>
          </cell>
          <cell r="H168">
            <v>-5168.09</v>
          </cell>
          <cell r="I168">
            <v>-1216.98</v>
          </cell>
        </row>
        <row r="169">
          <cell r="A169">
            <v>23752</v>
          </cell>
          <cell r="B169" t="str">
            <v>CORNELL____</v>
          </cell>
          <cell r="C169">
            <v>-9967.24</v>
          </cell>
          <cell r="D169">
            <v>-1230.21</v>
          </cell>
          <cell r="E169">
            <v>-3220.23</v>
          </cell>
          <cell r="F169">
            <v>-2685.96</v>
          </cell>
          <cell r="G169">
            <v>-2492.34</v>
          </cell>
          <cell r="H169">
            <v>-321.73</v>
          </cell>
          <cell r="I169">
            <v>-16.77</v>
          </cell>
        </row>
        <row r="170">
          <cell r="A170">
            <v>23754</v>
          </cell>
          <cell r="B170" t="str">
            <v>HIGH FALLS___HY</v>
          </cell>
          <cell r="C170">
            <v>-55034.52</v>
          </cell>
          <cell r="D170">
            <v>-6707.91</v>
          </cell>
          <cell r="E170">
            <v>-19888.92</v>
          </cell>
          <cell r="F170">
            <v>-12080.55</v>
          </cell>
          <cell r="G170">
            <v>-13196.61</v>
          </cell>
          <cell r="H170">
            <v>-2708.8</v>
          </cell>
          <cell r="I170">
            <v>-451.73</v>
          </cell>
        </row>
        <row r="171">
          <cell r="A171">
            <v>23756</v>
          </cell>
          <cell r="B171" t="str">
            <v>GILBOA___1</v>
          </cell>
          <cell r="C171">
            <v>-42610.82</v>
          </cell>
          <cell r="D171">
            <v>-1032.22</v>
          </cell>
          <cell r="E171">
            <v>-17209.33</v>
          </cell>
          <cell r="F171">
            <v>-10922.63</v>
          </cell>
          <cell r="G171">
            <v>-10715.5</v>
          </cell>
          <cell r="H171">
            <v>-2208.24</v>
          </cell>
          <cell r="I171">
            <v>-522.9</v>
          </cell>
        </row>
        <row r="172">
          <cell r="A172">
            <v>23757</v>
          </cell>
          <cell r="B172" t="str">
            <v>GILBOA___2</v>
          </cell>
          <cell r="C172">
            <v>-42610.82</v>
          </cell>
          <cell r="D172">
            <v>-1032.22</v>
          </cell>
          <cell r="E172">
            <v>-17209.33</v>
          </cell>
          <cell r="F172">
            <v>-10922.63</v>
          </cell>
          <cell r="G172">
            <v>-10715.5</v>
          </cell>
          <cell r="H172">
            <v>-2208.24</v>
          </cell>
          <cell r="I172">
            <v>-522.9</v>
          </cell>
        </row>
        <row r="173">
          <cell r="A173">
            <v>23758</v>
          </cell>
          <cell r="B173" t="str">
            <v>GILBOA___3</v>
          </cell>
          <cell r="C173">
            <v>-42610.82</v>
          </cell>
          <cell r="D173">
            <v>-1032.22</v>
          </cell>
          <cell r="E173">
            <v>-17209.33</v>
          </cell>
          <cell r="F173">
            <v>-10922.63</v>
          </cell>
          <cell r="G173">
            <v>-10715.5</v>
          </cell>
          <cell r="H173">
            <v>-2208.24</v>
          </cell>
          <cell r="I173">
            <v>-522.9</v>
          </cell>
        </row>
        <row r="174">
          <cell r="A174">
            <v>23759</v>
          </cell>
          <cell r="B174" t="str">
            <v>GILBOA___4</v>
          </cell>
          <cell r="C174">
            <v>-42610.82</v>
          </cell>
          <cell r="D174">
            <v>-1032.22</v>
          </cell>
          <cell r="E174">
            <v>-17209.33</v>
          </cell>
          <cell r="F174">
            <v>-10922.63</v>
          </cell>
          <cell r="G174">
            <v>-10715.5</v>
          </cell>
          <cell r="H174">
            <v>-2208.24</v>
          </cell>
          <cell r="I174">
            <v>-522.9</v>
          </cell>
        </row>
        <row r="175">
          <cell r="A175">
            <v>23760</v>
          </cell>
          <cell r="B175" t="str">
            <v>NIAGARA____</v>
          </cell>
          <cell r="C175">
            <v>-4607.3</v>
          </cell>
          <cell r="D175">
            <v>-915.09</v>
          </cell>
          <cell r="E175">
            <v>-2025.52</v>
          </cell>
          <cell r="F175">
            <v>-1218.32</v>
          </cell>
          <cell r="G175">
            <v>-368.47</v>
          </cell>
          <cell r="H175">
            <v>-262.16</v>
          </cell>
          <cell r="I175">
            <v>182.26</v>
          </cell>
        </row>
        <row r="176">
          <cell r="A176">
            <v>23765</v>
          </cell>
          <cell r="B176" t="str">
            <v>CH_MISC_IPPS</v>
          </cell>
          <cell r="C176">
            <v>-57467.25</v>
          </cell>
          <cell r="D176">
            <v>-6936.96</v>
          </cell>
          <cell r="E176">
            <v>-20706.29</v>
          </cell>
          <cell r="F176">
            <v>-12967.16</v>
          </cell>
          <cell r="G176">
            <v>-13621.51</v>
          </cell>
          <cell r="H176">
            <v>-2757.74</v>
          </cell>
          <cell r="I176">
            <v>-477.59</v>
          </cell>
        </row>
        <row r="177">
          <cell r="A177">
            <v>23766</v>
          </cell>
          <cell r="B177" t="str">
            <v>FULTON COGEN____</v>
          </cell>
          <cell r="C177">
            <v>-5922.82</v>
          </cell>
          <cell r="D177">
            <v>-817.42</v>
          </cell>
          <cell r="E177">
            <v>-1279.68</v>
          </cell>
          <cell r="F177">
            <v>-2491.35</v>
          </cell>
          <cell r="G177">
            <v>-972</v>
          </cell>
          <cell r="H177">
            <v>-139.31</v>
          </cell>
          <cell r="I177">
            <v>-223.06</v>
          </cell>
        </row>
        <row r="178">
          <cell r="A178">
            <v>23767</v>
          </cell>
          <cell r="B178" t="str">
            <v>NEG CENTRAL_HIGH_ACRES</v>
          </cell>
          <cell r="C178">
            <v>-4594.83</v>
          </cell>
          <cell r="D178">
            <v>-700.96</v>
          </cell>
          <cell r="E178">
            <v>-1865</v>
          </cell>
          <cell r="F178">
            <v>-1203.19</v>
          </cell>
          <cell r="G178">
            <v>-810.06</v>
          </cell>
          <cell r="H178">
            <v>-214.38</v>
          </cell>
          <cell r="I178">
            <v>198.76</v>
          </cell>
        </row>
        <row r="179">
          <cell r="A179">
            <v>23768</v>
          </cell>
          <cell r="B179" t="str">
            <v>NEG CENTRAL___INDECK</v>
          </cell>
          <cell r="C179">
            <v>-8461.12</v>
          </cell>
          <cell r="D179">
            <v>-1043.69</v>
          </cell>
          <cell r="E179">
            <v>-3000.18</v>
          </cell>
          <cell r="F179">
            <v>-2167.05</v>
          </cell>
          <cell r="G179">
            <v>-2064</v>
          </cell>
          <cell r="H179">
            <v>-303.03</v>
          </cell>
          <cell r="I179">
            <v>116.83</v>
          </cell>
        </row>
        <row r="180">
          <cell r="A180">
            <v>23769</v>
          </cell>
          <cell r="B180" t="str">
            <v>LEDERLE____</v>
          </cell>
          <cell r="C180">
            <v>-54437.07</v>
          </cell>
          <cell r="D180">
            <v>-6610.4</v>
          </cell>
          <cell r="E180">
            <v>-20041.94</v>
          </cell>
          <cell r="F180">
            <v>-12653.48</v>
          </cell>
          <cell r="G180">
            <v>-13875.69</v>
          </cell>
          <cell r="H180">
            <v>-2256.16</v>
          </cell>
          <cell r="I180">
            <v>1000.6</v>
          </cell>
        </row>
        <row r="181">
          <cell r="A181">
            <v>23770</v>
          </cell>
          <cell r="B181" t="str">
            <v>YORK___WARBASSE</v>
          </cell>
          <cell r="C181">
            <v>-68050.54</v>
          </cell>
          <cell r="D181">
            <v>-7988.03</v>
          </cell>
          <cell r="E181">
            <v>-22056.83</v>
          </cell>
          <cell r="F181">
            <v>-14232.99</v>
          </cell>
          <cell r="G181">
            <v>-17387.62</v>
          </cell>
          <cell r="H181">
            <v>-5168.09</v>
          </cell>
          <cell r="I181">
            <v>-1216.98</v>
          </cell>
        </row>
        <row r="182">
          <cell r="A182">
            <v>23774</v>
          </cell>
          <cell r="B182" t="str">
            <v>NM WEST___NUG</v>
          </cell>
          <cell r="C182">
            <v>-2472.48</v>
          </cell>
          <cell r="D182">
            <v>0</v>
          </cell>
          <cell r="E182">
            <v>0</v>
          </cell>
          <cell r="F182">
            <v>-1282.03</v>
          </cell>
          <cell r="G182">
            <v>-1099.62</v>
          </cell>
          <cell r="H182">
            <v>-267.53</v>
          </cell>
          <cell r="I182">
            <v>176.7</v>
          </cell>
        </row>
        <row r="183">
          <cell r="A183">
            <v>23776</v>
          </cell>
          <cell r="B183" t="str">
            <v>E_FISHKILL___LBMP</v>
          </cell>
          <cell r="C183">
            <v>-59155.23</v>
          </cell>
          <cell r="D183">
            <v>-6915.46</v>
          </cell>
          <cell r="E183">
            <v>-21113.68</v>
          </cell>
          <cell r="F183">
            <v>-13204.61</v>
          </cell>
          <cell r="G183">
            <v>-14256.83</v>
          </cell>
          <cell r="H183">
            <v>-2949.1</v>
          </cell>
          <cell r="I183">
            <v>-715.55</v>
          </cell>
        </row>
        <row r="184">
          <cell r="A184">
            <v>23777</v>
          </cell>
          <cell r="B184" t="str">
            <v>SITHE___STERLING</v>
          </cell>
          <cell r="C184">
            <v>-1703.78</v>
          </cell>
          <cell r="D184">
            <v>-216.84</v>
          </cell>
          <cell r="E184">
            <v>-524.04</v>
          </cell>
          <cell r="F184">
            <v>-675.81</v>
          </cell>
          <cell r="G184">
            <v>-218.31</v>
          </cell>
          <cell r="H184">
            <v>-52.19</v>
          </cell>
          <cell r="I184">
            <v>-16.59</v>
          </cell>
        </row>
        <row r="185">
          <cell r="A185">
            <v>23778</v>
          </cell>
          <cell r="B185" t="str">
            <v>GLEN PARK____</v>
          </cell>
          <cell r="C185">
            <v>-2131.87</v>
          </cell>
          <cell r="D185">
            <v>-226.18</v>
          </cell>
          <cell r="E185">
            <v>-404.32</v>
          </cell>
          <cell r="F185">
            <v>-1161.4</v>
          </cell>
          <cell r="G185">
            <v>-381.56</v>
          </cell>
          <cell r="H185">
            <v>125.09</v>
          </cell>
          <cell r="I185">
            <v>-83.5</v>
          </cell>
        </row>
        <row r="186">
          <cell r="A186">
            <v>23779</v>
          </cell>
          <cell r="B186" t="str">
            <v>BETHLEHEM___STEEL</v>
          </cell>
          <cell r="C186">
            <v>-9633.48000000001</v>
          </cell>
          <cell r="D186">
            <v>-1008.74</v>
          </cell>
          <cell r="E186">
            <v>-3297.99</v>
          </cell>
          <cell r="F186">
            <v>-2576.49</v>
          </cell>
          <cell r="G186">
            <v>-2604.37</v>
          </cell>
          <cell r="H186">
            <v>-296.22</v>
          </cell>
          <cell r="I186">
            <v>150.33</v>
          </cell>
        </row>
        <row r="187">
          <cell r="A187">
            <v>23780</v>
          </cell>
          <cell r="B187" t="str">
            <v>FORT_DRUM_COGEN</v>
          </cell>
          <cell r="C187">
            <v>-1716.77</v>
          </cell>
          <cell r="D187">
            <v>-157.14</v>
          </cell>
          <cell r="E187">
            <v>-345.14</v>
          </cell>
          <cell r="F187">
            <v>-982.6</v>
          </cell>
          <cell r="G187">
            <v>-323.09</v>
          </cell>
          <cell r="H187">
            <v>162.29</v>
          </cell>
          <cell r="I187">
            <v>-71.09</v>
          </cell>
        </row>
        <row r="188">
          <cell r="A188">
            <v>23781</v>
          </cell>
          <cell r="B188" t="str">
            <v>INDECK___YERKES</v>
          </cell>
          <cell r="C188">
            <v>-7045.05</v>
          </cell>
          <cell r="D188">
            <v>-947.2</v>
          </cell>
          <cell r="E188">
            <v>-2764.13</v>
          </cell>
          <cell r="F188">
            <v>-1753.39</v>
          </cell>
          <cell r="G188">
            <v>-1471.78</v>
          </cell>
          <cell r="H188">
            <v>-275.66</v>
          </cell>
          <cell r="I188">
            <v>167.11</v>
          </cell>
        </row>
        <row r="189">
          <cell r="A189">
            <v>23783</v>
          </cell>
          <cell r="B189" t="str">
            <v>INDECK___OSWEGO</v>
          </cell>
          <cell r="C189">
            <v>-6664.72</v>
          </cell>
          <cell r="D189">
            <v>-897.31</v>
          </cell>
          <cell r="E189">
            <v>-1246.19</v>
          </cell>
          <cell r="F189">
            <v>-2947.34</v>
          </cell>
          <cell r="G189">
            <v>-1076.77</v>
          </cell>
          <cell r="H189">
            <v>-132.93</v>
          </cell>
          <cell r="I189">
            <v>-364.18</v>
          </cell>
        </row>
        <row r="190">
          <cell r="A190">
            <v>23786</v>
          </cell>
          <cell r="B190" t="str">
            <v>LINDEN COGEN____</v>
          </cell>
          <cell r="C190">
            <v>-48493.89</v>
          </cell>
          <cell r="D190">
            <v>-6579.28</v>
          </cell>
          <cell r="E190">
            <v>-16495.21</v>
          </cell>
          <cell r="F190">
            <v>-11099.74</v>
          </cell>
          <cell r="G190">
            <v>-10204.3</v>
          </cell>
          <cell r="H190">
            <v>-3030.63</v>
          </cell>
          <cell r="I190">
            <v>-1084.73</v>
          </cell>
        </row>
        <row r="191">
          <cell r="A191">
            <v>23790</v>
          </cell>
          <cell r="B191" t="str">
            <v>BINGHAMTON___COGEN</v>
          </cell>
          <cell r="C191">
            <v>-17588.11</v>
          </cell>
          <cell r="D191">
            <v>-2114.54</v>
          </cell>
          <cell r="E191">
            <v>-5676.97</v>
          </cell>
          <cell r="F191">
            <v>-4331.25</v>
          </cell>
          <cell r="G191">
            <v>-4698.62</v>
          </cell>
          <cell r="H191">
            <v>-668.43</v>
          </cell>
          <cell r="I191">
            <v>-98.3</v>
          </cell>
        </row>
        <row r="192">
          <cell r="A192">
            <v>23791</v>
          </cell>
          <cell r="B192" t="str">
            <v>NEG WEST_LEA_LOCKPORT</v>
          </cell>
          <cell r="C192">
            <v>-6518.93</v>
          </cell>
          <cell r="D192">
            <v>-915.57</v>
          </cell>
          <cell r="E192">
            <v>-2670.29</v>
          </cell>
          <cell r="F192">
            <v>-1627.33</v>
          </cell>
          <cell r="G192">
            <v>-1211.45</v>
          </cell>
          <cell r="H192">
            <v>-267.38</v>
          </cell>
          <cell r="I192">
            <v>173.09</v>
          </cell>
        </row>
        <row r="193">
          <cell r="A193">
            <v>23792</v>
          </cell>
          <cell r="B193" t="str">
            <v>NEG NORTH_KES_CHATEGAY</v>
          </cell>
          <cell r="C193">
            <v>5317.51</v>
          </cell>
          <cell r="D193">
            <v>1090.58</v>
          </cell>
          <cell r="E193">
            <v>891.28</v>
          </cell>
          <cell r="F193">
            <v>1735.97</v>
          </cell>
          <cell r="G193">
            <v>463.5</v>
          </cell>
          <cell r="H193">
            <v>1113.73</v>
          </cell>
          <cell r="I193">
            <v>22.45</v>
          </cell>
        </row>
        <row r="194">
          <cell r="A194">
            <v>23793</v>
          </cell>
          <cell r="B194" t="str">
            <v>NEG NORTH_FLCN_SEA</v>
          </cell>
          <cell r="C194">
            <v>6168.42</v>
          </cell>
          <cell r="D194">
            <v>1221.95</v>
          </cell>
          <cell r="E194">
            <v>1247.72</v>
          </cell>
          <cell r="F194">
            <v>1920.62</v>
          </cell>
          <cell r="G194">
            <v>626.71</v>
          </cell>
          <cell r="H194">
            <v>1136.86</v>
          </cell>
          <cell r="I194">
            <v>14.56</v>
          </cell>
        </row>
        <row r="195">
          <cell r="A195">
            <v>23794</v>
          </cell>
          <cell r="B195" t="str">
            <v>NYPA___HOLTSVILL</v>
          </cell>
          <cell r="C195">
            <v>-84265.1599999999</v>
          </cell>
          <cell r="D195">
            <v>-12873.6</v>
          </cell>
          <cell r="E195">
            <v>-24803.02</v>
          </cell>
          <cell r="F195">
            <v>-17807.14</v>
          </cell>
          <cell r="G195">
            <v>-19309.09</v>
          </cell>
          <cell r="H195">
            <v>-7758.68</v>
          </cell>
          <cell r="I195">
            <v>-1713.63</v>
          </cell>
        </row>
        <row r="196">
          <cell r="A196">
            <v>23796</v>
          </cell>
          <cell r="B196" t="str">
            <v>RENSSELAER___COGEN</v>
          </cell>
          <cell r="C196">
            <v>-59419.49</v>
          </cell>
          <cell r="D196">
            <v>-8002.85</v>
          </cell>
          <cell r="E196">
            <v>-22434.61</v>
          </cell>
          <cell r="F196">
            <v>-13418.27</v>
          </cell>
          <cell r="G196">
            <v>-12112.2</v>
          </cell>
          <cell r="H196">
            <v>-2760.89</v>
          </cell>
          <cell r="I196">
            <v>-690.67</v>
          </cell>
        </row>
        <row r="197">
          <cell r="A197">
            <v>23797</v>
          </cell>
          <cell r="B197" t="str">
            <v>SENECA___ENERGY</v>
          </cell>
          <cell r="C197">
            <v>-6437.13</v>
          </cell>
          <cell r="D197">
            <v>-903.53</v>
          </cell>
          <cell r="E197">
            <v>-2119.31</v>
          </cell>
          <cell r="F197">
            <v>-1757.32</v>
          </cell>
          <cell r="G197">
            <v>-1454.51</v>
          </cell>
          <cell r="H197">
            <v>-232.26</v>
          </cell>
          <cell r="I197">
            <v>29.8</v>
          </cell>
        </row>
        <row r="198">
          <cell r="A198">
            <v>23798</v>
          </cell>
          <cell r="B198" t="str">
            <v>ADK RESOURCE___RCVRY</v>
          </cell>
          <cell r="C198">
            <v>-61848.28</v>
          </cell>
          <cell r="D198">
            <v>-8360.48</v>
          </cell>
          <cell r="E198">
            <v>-23258.99</v>
          </cell>
          <cell r="F198">
            <v>-13940.5</v>
          </cell>
          <cell r="G198">
            <v>-12691.81</v>
          </cell>
          <cell r="H198">
            <v>-2880.21</v>
          </cell>
          <cell r="I198">
            <v>-716.29</v>
          </cell>
        </row>
        <row r="199">
          <cell r="A199">
            <v>23799</v>
          </cell>
          <cell r="B199" t="str">
            <v>SELKIRK___II</v>
          </cell>
          <cell r="C199">
            <v>-58802.67</v>
          </cell>
          <cell r="D199">
            <v>-7944.64</v>
          </cell>
          <cell r="E199">
            <v>-22261.44</v>
          </cell>
          <cell r="F199">
            <v>-13277.29</v>
          </cell>
          <cell r="G199">
            <v>-11894.89</v>
          </cell>
          <cell r="H199">
            <v>-2740.91</v>
          </cell>
          <cell r="I199">
            <v>-683.5</v>
          </cell>
        </row>
        <row r="200">
          <cell r="A200">
            <v>23800</v>
          </cell>
          <cell r="B200" t="str">
            <v>SITHE___INDEPEND</v>
          </cell>
          <cell r="C200">
            <v>5491.62</v>
          </cell>
          <cell r="D200">
            <v>606.05</v>
          </cell>
          <cell r="E200">
            <v>-1031.51</v>
          </cell>
          <cell r="F200">
            <v>3632.23</v>
          </cell>
          <cell r="G200">
            <v>719.53</v>
          </cell>
          <cell r="H200">
            <v>-114.6</v>
          </cell>
          <cell r="I200">
            <v>1679.92</v>
          </cell>
        </row>
        <row r="201">
          <cell r="A201">
            <v>23801</v>
          </cell>
          <cell r="B201" t="str">
            <v>SELKIRK___l</v>
          </cell>
          <cell r="C201">
            <v>-58641.17</v>
          </cell>
          <cell r="D201">
            <v>-7907.23</v>
          </cell>
          <cell r="E201">
            <v>-22204.19</v>
          </cell>
          <cell r="F201">
            <v>-13243.12</v>
          </cell>
          <cell r="G201">
            <v>-11868.92</v>
          </cell>
          <cell r="H201">
            <v>-2733.92</v>
          </cell>
          <cell r="I201">
            <v>-683.79</v>
          </cell>
        </row>
        <row r="202">
          <cell r="A202">
            <v>23802</v>
          </cell>
          <cell r="B202" t="str">
            <v>INDECK___CORINTH</v>
          </cell>
          <cell r="C202">
            <v>-62299.17</v>
          </cell>
          <cell r="D202">
            <v>-8441.74</v>
          </cell>
          <cell r="E202">
            <v>-23416.17</v>
          </cell>
          <cell r="F202">
            <v>-14037.58</v>
          </cell>
          <cell r="G202">
            <v>-12783.98</v>
          </cell>
          <cell r="H202">
            <v>-2901.56</v>
          </cell>
          <cell r="I202">
            <v>-718.14</v>
          </cell>
        </row>
        <row r="203">
          <cell r="A203">
            <v>23803</v>
          </cell>
          <cell r="B203" t="str">
            <v>BURROWS___LYONSDAL</v>
          </cell>
          <cell r="C203">
            <v>-129.29</v>
          </cell>
          <cell r="D203">
            <v>37.95</v>
          </cell>
          <cell r="E203">
            <v>9.26</v>
          </cell>
          <cell r="F203">
            <v>-192.61</v>
          </cell>
          <cell r="G203">
            <v>-56.47</v>
          </cell>
          <cell r="H203">
            <v>71.44</v>
          </cell>
          <cell r="I203">
            <v>1.14</v>
          </cell>
        </row>
        <row r="204">
          <cell r="A204">
            <v>23804</v>
          </cell>
          <cell r="B204" t="str">
            <v>IP___TICONDEROGA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-4194.01</v>
          </cell>
          <cell r="H204">
            <v>-2883.1</v>
          </cell>
          <cell r="I204">
            <v>-723</v>
          </cell>
        </row>
        <row r="205">
          <cell r="A205">
            <v>23805</v>
          </cell>
          <cell r="B205" t="str">
            <v>WATERTOWN___HYD</v>
          </cell>
          <cell r="C205">
            <v>-1808.96</v>
          </cell>
          <cell r="D205">
            <v>-170.61</v>
          </cell>
          <cell r="E205">
            <v>-358.21</v>
          </cell>
          <cell r="F205">
            <v>-1022.06</v>
          </cell>
          <cell r="G205">
            <v>-341</v>
          </cell>
          <cell r="H205">
            <v>154.8</v>
          </cell>
          <cell r="I205">
            <v>-71.88</v>
          </cell>
        </row>
        <row r="206">
          <cell r="A206">
            <v>23807</v>
          </cell>
          <cell r="B206" t="str">
            <v>DOGLEVILLE___HYD</v>
          </cell>
          <cell r="C206">
            <v>554.31</v>
          </cell>
          <cell r="D206">
            <v>145.48</v>
          </cell>
          <cell r="E206">
            <v>174.65</v>
          </cell>
          <cell r="F206">
            <v>11.75</v>
          </cell>
          <cell r="G206">
            <v>230.65</v>
          </cell>
          <cell r="H206">
            <v>-12.77</v>
          </cell>
          <cell r="I206">
            <v>4.55</v>
          </cell>
        </row>
        <row r="207">
          <cell r="A207">
            <v>23808</v>
          </cell>
          <cell r="B207" t="str">
            <v>GENERAL___MILLS</v>
          </cell>
          <cell r="C207">
            <v>-9633.48000000001</v>
          </cell>
          <cell r="D207">
            <v>-1008.74</v>
          </cell>
          <cell r="E207">
            <v>-3297.99</v>
          </cell>
          <cell r="F207">
            <v>-2576.49</v>
          </cell>
          <cell r="G207">
            <v>-2604.37</v>
          </cell>
          <cell r="H207">
            <v>-296.22</v>
          </cell>
          <cell r="I207">
            <v>150.33</v>
          </cell>
        </row>
        <row r="208">
          <cell r="A208">
            <v>23809</v>
          </cell>
          <cell r="B208" t="str">
            <v>US___GYPSUM</v>
          </cell>
          <cell r="C208">
            <v>-6053.78</v>
          </cell>
          <cell r="D208">
            <v>-876.21</v>
          </cell>
          <cell r="E208">
            <v>-2513.16</v>
          </cell>
          <cell r="F208">
            <v>-1542.32</v>
          </cell>
          <cell r="G208">
            <v>-1148.58</v>
          </cell>
          <cell r="H208">
            <v>-152.83</v>
          </cell>
          <cell r="I208">
            <v>179.32</v>
          </cell>
        </row>
        <row r="209">
          <cell r="A209">
            <v>23810</v>
          </cell>
          <cell r="B209" t="str">
            <v>HUDSON AVE_GT_3</v>
          </cell>
          <cell r="C209">
            <v>-59116.49</v>
          </cell>
          <cell r="D209">
            <v>-6825.57</v>
          </cell>
          <cell r="E209">
            <v>-20890.81</v>
          </cell>
          <cell r="F209">
            <v>-13032.13</v>
          </cell>
          <cell r="G209">
            <v>-14252.62</v>
          </cell>
          <cell r="H209">
            <v>-3030.63</v>
          </cell>
          <cell r="I209">
            <v>-1084.73</v>
          </cell>
        </row>
        <row r="210">
          <cell r="A210">
            <v>23811</v>
          </cell>
          <cell r="B210" t="str">
            <v>NEG WEST___LANCASTR</v>
          </cell>
          <cell r="C210">
            <v>-10252.98</v>
          </cell>
          <cell r="D210">
            <v>-1081.09</v>
          </cell>
          <cell r="E210">
            <v>-3559.78</v>
          </cell>
          <cell r="F210">
            <v>-2662.15</v>
          </cell>
          <cell r="G210">
            <v>-2759.48</v>
          </cell>
          <cell r="H210">
            <v>-325.6</v>
          </cell>
          <cell r="I210">
            <v>135.12</v>
          </cell>
        </row>
        <row r="211">
          <cell r="A211">
            <v>23856</v>
          </cell>
          <cell r="B211" t="str">
            <v>FIBERTEK___ENERGY</v>
          </cell>
          <cell r="C211">
            <v>-5835.96</v>
          </cell>
          <cell r="D211">
            <v>-800.14</v>
          </cell>
          <cell r="E211">
            <v>-1612.27</v>
          </cell>
          <cell r="F211">
            <v>-2154.19</v>
          </cell>
          <cell r="G211">
            <v>-1049.21</v>
          </cell>
          <cell r="H211">
            <v>-175.41</v>
          </cell>
          <cell r="I211">
            <v>-44.74</v>
          </cell>
        </row>
        <row r="212">
          <cell r="A212">
            <v>23857</v>
          </cell>
          <cell r="B212" t="str">
            <v>CARTHAGE___PAPER</v>
          </cell>
          <cell r="C212">
            <v>-1389.86</v>
          </cell>
          <cell r="D212">
            <v>-109.51</v>
          </cell>
          <cell r="E212">
            <v>-307.97</v>
          </cell>
          <cell r="F212">
            <v>-821.83</v>
          </cell>
          <cell r="G212">
            <v>-280.44</v>
          </cell>
          <cell r="H212">
            <v>188.29</v>
          </cell>
          <cell r="I212">
            <v>-58.4</v>
          </cell>
        </row>
        <row r="213">
          <cell r="A213">
            <v>23858</v>
          </cell>
          <cell r="B213" t="str">
            <v>NSINS_S._GLNS_FALLS</v>
          </cell>
          <cell r="C213">
            <v>-62014.59</v>
          </cell>
          <cell r="D213">
            <v>-8389.25</v>
          </cell>
          <cell r="E213">
            <v>-23316.73</v>
          </cell>
          <cell r="F213">
            <v>-13976.32</v>
          </cell>
          <cell r="G213">
            <v>-12726.21</v>
          </cell>
          <cell r="H213">
            <v>-2888.33</v>
          </cell>
          <cell r="I213">
            <v>-717.75</v>
          </cell>
        </row>
        <row r="214">
          <cell r="A214">
            <v>23895</v>
          </cell>
          <cell r="B214" t="str">
            <v>CH_RES_NIAGARA</v>
          </cell>
          <cell r="C214">
            <v>-5696.38</v>
          </cell>
          <cell r="D214">
            <v>-928.37</v>
          </cell>
          <cell r="E214">
            <v>-2222.29</v>
          </cell>
          <cell r="F214">
            <v>-1355.27</v>
          </cell>
          <cell r="G214">
            <v>-1099.62</v>
          </cell>
          <cell r="H214">
            <v>-267.53</v>
          </cell>
          <cell r="I214">
            <v>176.7</v>
          </cell>
        </row>
        <row r="215">
          <cell r="A215">
            <v>23900</v>
          </cell>
          <cell r="B215" t="str">
            <v>FORT ORANGE____</v>
          </cell>
          <cell r="C215">
            <v>-59426.62</v>
          </cell>
          <cell r="D215">
            <v>-7933.24</v>
          </cell>
          <cell r="E215">
            <v>-22329.03</v>
          </cell>
          <cell r="F215">
            <v>-13403.27</v>
          </cell>
          <cell r="G215">
            <v>-12305.42</v>
          </cell>
          <cell r="H215">
            <v>-2773.13</v>
          </cell>
          <cell r="I215">
            <v>-682.53</v>
          </cell>
        </row>
        <row r="216">
          <cell r="A216">
            <v>23901</v>
          </cell>
          <cell r="B216" t="str">
            <v>NORTHERN_CONS_POWER</v>
          </cell>
          <cell r="C216">
            <v>-12405.81</v>
          </cell>
          <cell r="D216">
            <v>-240.75</v>
          </cell>
          <cell r="E216">
            <v>-3386.01</v>
          </cell>
          <cell r="F216">
            <v>-3035.23</v>
          </cell>
          <cell r="G216">
            <v>-5478.26</v>
          </cell>
          <cell r="H216">
            <v>-361.17</v>
          </cell>
          <cell r="I216">
            <v>95.61</v>
          </cell>
        </row>
        <row r="217">
          <cell r="A217">
            <v>23902</v>
          </cell>
          <cell r="B217" t="str">
            <v>SITHE___MASSENA</v>
          </cell>
          <cell r="C217">
            <v>4407.98</v>
          </cell>
          <cell r="D217">
            <v>992.73</v>
          </cell>
          <cell r="E217">
            <v>473.03</v>
          </cell>
          <cell r="F217">
            <v>1512.37</v>
          </cell>
          <cell r="G217">
            <v>300.11</v>
          </cell>
          <cell r="H217">
            <v>1092.19</v>
          </cell>
          <cell r="I217">
            <v>37.55</v>
          </cell>
        </row>
        <row r="218">
          <cell r="A218">
            <v>23903</v>
          </cell>
          <cell r="B218" t="str">
            <v>AMERICAN___BRASS</v>
          </cell>
          <cell r="C218">
            <v>-7045.05</v>
          </cell>
          <cell r="D218">
            <v>-947.2</v>
          </cell>
          <cell r="E218">
            <v>-2764.13</v>
          </cell>
          <cell r="F218">
            <v>-1753.39</v>
          </cell>
          <cell r="G218">
            <v>-1471.78</v>
          </cell>
          <cell r="H218">
            <v>-275.66</v>
          </cell>
          <cell r="I218">
            <v>167.11</v>
          </cell>
        </row>
        <row r="219">
          <cell r="A219">
            <v>23913</v>
          </cell>
          <cell r="B219" t="str">
            <v>NEG NORTH___LWR_SARANAC</v>
          </cell>
          <cell r="C219">
            <v>6057.55</v>
          </cell>
          <cell r="D219">
            <v>1203.34</v>
          </cell>
          <cell r="E219">
            <v>1209.65</v>
          </cell>
          <cell r="F219">
            <v>1899.05</v>
          </cell>
          <cell r="G219">
            <v>595.99</v>
          </cell>
          <cell r="H219">
            <v>1133.75</v>
          </cell>
          <cell r="I219">
            <v>15.77</v>
          </cell>
        </row>
        <row r="220">
          <cell r="A220">
            <v>23914</v>
          </cell>
          <cell r="B220" t="str">
            <v>RUSSELL___STATION</v>
          </cell>
          <cell r="C220">
            <v>-4747.49</v>
          </cell>
          <cell r="D220">
            <v>-730.27</v>
          </cell>
          <cell r="E220">
            <v>-1931.38</v>
          </cell>
          <cell r="F220">
            <v>-1246.52</v>
          </cell>
          <cell r="G220">
            <v>-818.78</v>
          </cell>
          <cell r="H220">
            <v>-221.35</v>
          </cell>
          <cell r="I220">
            <v>200.81</v>
          </cell>
        </row>
        <row r="221">
          <cell r="A221">
            <v>23915</v>
          </cell>
          <cell r="B221" t="str">
            <v>NEG NORTH___ALICE_FALLS</v>
          </cell>
          <cell r="C221">
            <v>6056.09</v>
          </cell>
          <cell r="D221">
            <v>1203.34</v>
          </cell>
          <cell r="E221">
            <v>1209.25</v>
          </cell>
          <cell r="F221">
            <v>1897.92</v>
          </cell>
          <cell r="G221">
            <v>596</v>
          </cell>
          <cell r="H221">
            <v>1133.75</v>
          </cell>
          <cell r="I221">
            <v>15.83</v>
          </cell>
        </row>
        <row r="222">
          <cell r="A222">
            <v>23982</v>
          </cell>
          <cell r="B222" t="str">
            <v>INDECK___OLEAN</v>
          </cell>
          <cell r="C222">
            <v>-10481.99</v>
          </cell>
          <cell r="D222">
            <v>-1055.46</v>
          </cell>
          <cell r="E222">
            <v>-3630.66</v>
          </cell>
          <cell r="F222">
            <v>-2806.6</v>
          </cell>
          <cell r="G222">
            <v>-2784.43</v>
          </cell>
          <cell r="H222">
            <v>-323.39</v>
          </cell>
          <cell r="I222">
            <v>118.55</v>
          </cell>
        </row>
        <row r="223">
          <cell r="A223">
            <v>23983</v>
          </cell>
          <cell r="B223" t="str">
            <v>CH_RES_BVR_FALLS</v>
          </cell>
          <cell r="C223">
            <v>2760.99</v>
          </cell>
          <cell r="D223">
            <v>1848.02</v>
          </cell>
          <cell r="E223">
            <v>776.45</v>
          </cell>
          <cell r="F223">
            <v>115.07</v>
          </cell>
          <cell r="G223">
            <v>492.08</v>
          </cell>
          <cell r="H223">
            <v>-503.6</v>
          </cell>
          <cell r="I223">
            <v>32.97</v>
          </cell>
        </row>
        <row r="224">
          <cell r="A224">
            <v>23985</v>
          </cell>
          <cell r="B224" t="str">
            <v>CH_RES_SYRACUSE</v>
          </cell>
          <cell r="C224">
            <v>-5835.96</v>
          </cell>
          <cell r="D224">
            <v>-800.14</v>
          </cell>
          <cell r="E224">
            <v>-1612.27</v>
          </cell>
          <cell r="F224">
            <v>-2154.19</v>
          </cell>
          <cell r="G224">
            <v>-1049.21</v>
          </cell>
          <cell r="H224">
            <v>-175.41</v>
          </cell>
          <cell r="I224">
            <v>-44.74</v>
          </cell>
        </row>
        <row r="225">
          <cell r="A225">
            <v>23986</v>
          </cell>
          <cell r="B225" t="str">
            <v>ONONDAGA___COGEN</v>
          </cell>
          <cell r="C225">
            <v>-5835.96</v>
          </cell>
          <cell r="D225">
            <v>-800.14</v>
          </cell>
          <cell r="E225">
            <v>-1612.27</v>
          </cell>
          <cell r="F225">
            <v>-2154.19</v>
          </cell>
          <cell r="G225">
            <v>-1049.21</v>
          </cell>
          <cell r="H225">
            <v>-175.41</v>
          </cell>
          <cell r="I225">
            <v>-44.74</v>
          </cell>
        </row>
        <row r="226">
          <cell r="A226">
            <v>23987</v>
          </cell>
          <cell r="B226" t="str">
            <v>ONONDAGA_REF_OCCRA</v>
          </cell>
          <cell r="C226">
            <v>-5188.12</v>
          </cell>
          <cell r="D226">
            <v>-717.02</v>
          </cell>
          <cell r="E226">
            <v>-1549.48</v>
          </cell>
          <cell r="F226">
            <v>-1776.17</v>
          </cell>
          <cell r="G226">
            <v>-979.65</v>
          </cell>
          <cell r="H226">
            <v>-167.61</v>
          </cell>
          <cell r="I226">
            <v>1.81</v>
          </cell>
        </row>
        <row r="227">
          <cell r="A227">
            <v>23988</v>
          </cell>
          <cell r="B227" t="str">
            <v>IP CORINTH___1</v>
          </cell>
          <cell r="C227">
            <v>-62299.17</v>
          </cell>
          <cell r="D227">
            <v>-8441.74</v>
          </cell>
          <cell r="E227">
            <v>-23416.17</v>
          </cell>
          <cell r="F227">
            <v>-14037.58</v>
          </cell>
          <cell r="G227">
            <v>-12783.98</v>
          </cell>
          <cell r="H227">
            <v>-2901.56</v>
          </cell>
          <cell r="I227">
            <v>-718.14</v>
          </cell>
        </row>
        <row r="228">
          <cell r="A228">
            <v>23990</v>
          </cell>
          <cell r="B228" t="str">
            <v>PROJECT___ORANGE</v>
          </cell>
          <cell r="C228">
            <v>-4441.88</v>
          </cell>
          <cell r="D228">
            <v>-624.84</v>
          </cell>
          <cell r="E228">
            <v>-1354.68</v>
          </cell>
          <cell r="F228">
            <v>-1558.32</v>
          </cell>
          <cell r="G228">
            <v>-788.54</v>
          </cell>
          <cell r="H228">
            <v>-148.84</v>
          </cell>
          <cell r="I228">
            <v>33.34</v>
          </cell>
        </row>
        <row r="229">
          <cell r="A229">
            <v>24000</v>
          </cell>
          <cell r="B229" t="str">
            <v>PLEASANTVLY___LBMP</v>
          </cell>
          <cell r="C229">
            <v>-60629.24</v>
          </cell>
          <cell r="D229">
            <v>-7044.31</v>
          </cell>
          <cell r="E229">
            <v>-21723.36</v>
          </cell>
          <cell r="F229">
            <v>-13506.85</v>
          </cell>
          <cell r="G229">
            <v>-14554.13</v>
          </cell>
          <cell r="H229">
            <v>-3013.32</v>
          </cell>
          <cell r="I229">
            <v>-787.27</v>
          </cell>
        </row>
        <row r="230">
          <cell r="A230">
            <v>24008</v>
          </cell>
          <cell r="B230" t="str">
            <v>NYISO_LBMP_REFERENCE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24010</v>
          </cell>
          <cell r="B231" t="str">
            <v>AMERICAN_REF_FUEL</v>
          </cell>
          <cell r="C231">
            <v>-6942.45</v>
          </cell>
          <cell r="D231">
            <v>-947.2</v>
          </cell>
          <cell r="E231">
            <v>-2791.85</v>
          </cell>
          <cell r="F231">
            <v>-1684.71</v>
          </cell>
          <cell r="G231">
            <v>-1417.43</v>
          </cell>
          <cell r="H231">
            <v>-272.64</v>
          </cell>
          <cell r="I231">
            <v>171.38</v>
          </cell>
        </row>
        <row r="232">
          <cell r="A232">
            <v>24011</v>
          </cell>
          <cell r="B232" t="str">
            <v>ADK HUDSON___FALLS</v>
          </cell>
          <cell r="C232">
            <v>-61848.28</v>
          </cell>
          <cell r="D232">
            <v>-8360.48</v>
          </cell>
          <cell r="E232">
            <v>-23258.99</v>
          </cell>
          <cell r="F232">
            <v>-13940.5</v>
          </cell>
          <cell r="G232">
            <v>-12691.81</v>
          </cell>
          <cell r="H232">
            <v>-2880.21</v>
          </cell>
          <cell r="I232">
            <v>-716.29</v>
          </cell>
        </row>
        <row r="233">
          <cell r="A233">
            <v>24013</v>
          </cell>
          <cell r="B233" t="str">
            <v>LITTLE FALLS___HYD</v>
          </cell>
          <cell r="C233">
            <v>554.31</v>
          </cell>
          <cell r="D233">
            <v>145.48</v>
          </cell>
          <cell r="E233">
            <v>174.65</v>
          </cell>
          <cell r="F233">
            <v>11.75</v>
          </cell>
          <cell r="G233">
            <v>230.65</v>
          </cell>
          <cell r="H233">
            <v>-12.77</v>
          </cell>
          <cell r="I233">
            <v>4.55</v>
          </cell>
        </row>
        <row r="234">
          <cell r="A234">
            <v>24014</v>
          </cell>
          <cell r="B234" t="str">
            <v>LONG_LAKE_PHOENIX</v>
          </cell>
          <cell r="C234">
            <v>-6053.72</v>
          </cell>
          <cell r="D234">
            <v>-830.84</v>
          </cell>
          <cell r="E234">
            <v>-1272.8</v>
          </cell>
          <cell r="F234">
            <v>-2571.52</v>
          </cell>
          <cell r="G234">
            <v>-993.57</v>
          </cell>
          <cell r="H234">
            <v>-139.37</v>
          </cell>
          <cell r="I234">
            <v>-245.62</v>
          </cell>
        </row>
        <row r="235">
          <cell r="A235">
            <v>24015</v>
          </cell>
          <cell r="B235" t="str">
            <v>MEDINA___POWER</v>
          </cell>
          <cell r="C235">
            <v>-8391.85</v>
          </cell>
          <cell r="D235">
            <v>-1208.72</v>
          </cell>
          <cell r="E235">
            <v>-1918.11</v>
          </cell>
          <cell r="F235">
            <v>-3294.27</v>
          </cell>
          <cell r="G235">
            <v>-1878.18</v>
          </cell>
          <cell r="H235">
            <v>-229.23</v>
          </cell>
          <cell r="I235">
            <v>136.66</v>
          </cell>
        </row>
        <row r="236">
          <cell r="A236">
            <v>24016</v>
          </cell>
          <cell r="B236" t="str">
            <v>HARZA MOOSE___RIVER</v>
          </cell>
          <cell r="C236">
            <v>-129.29</v>
          </cell>
          <cell r="D236">
            <v>37.95</v>
          </cell>
          <cell r="E236">
            <v>9.26</v>
          </cell>
          <cell r="F236">
            <v>-192.61</v>
          </cell>
          <cell r="G236">
            <v>-56.47</v>
          </cell>
          <cell r="H236">
            <v>71.44</v>
          </cell>
          <cell r="I236">
            <v>1.14</v>
          </cell>
        </row>
        <row r="237">
          <cell r="A237">
            <v>24017</v>
          </cell>
          <cell r="B237" t="str">
            <v>SYRACUSE___POWER</v>
          </cell>
          <cell r="C237">
            <v>-5188.12</v>
          </cell>
          <cell r="D237">
            <v>-717.02</v>
          </cell>
          <cell r="E237">
            <v>-1549.48</v>
          </cell>
          <cell r="F237">
            <v>-1776.17</v>
          </cell>
          <cell r="G237">
            <v>-979.65</v>
          </cell>
          <cell r="H237">
            <v>-167.61</v>
          </cell>
          <cell r="I237">
            <v>1.81</v>
          </cell>
        </row>
        <row r="238">
          <cell r="A238">
            <v>24018</v>
          </cell>
          <cell r="B238" t="str">
            <v>CRESCENT___HYD</v>
          </cell>
          <cell r="C238">
            <v>-60104.2</v>
          </cell>
          <cell r="D238">
            <v>-8109.1</v>
          </cell>
          <cell r="E238">
            <v>-22669.06</v>
          </cell>
          <cell r="F238">
            <v>-13573.48</v>
          </cell>
          <cell r="G238">
            <v>-12256.39</v>
          </cell>
          <cell r="H238">
            <v>-2794.67</v>
          </cell>
          <cell r="I238">
            <v>-701.5</v>
          </cell>
        </row>
        <row r="239">
          <cell r="A239">
            <v>24019</v>
          </cell>
          <cell r="B239" t="str">
            <v>INDIAN POINT_GT_3</v>
          </cell>
          <cell r="C239">
            <v>-58550.6</v>
          </cell>
          <cell r="D239">
            <v>-6774.18</v>
          </cell>
          <cell r="E239">
            <v>-20724.63</v>
          </cell>
          <cell r="F239">
            <v>-12935.58</v>
          </cell>
          <cell r="G239">
            <v>-14186.55</v>
          </cell>
          <cell r="H239">
            <v>-3029.24</v>
          </cell>
          <cell r="I239">
            <v>-900.42</v>
          </cell>
        </row>
        <row r="240">
          <cell r="A240">
            <v>24020</v>
          </cell>
          <cell r="B240" t="str">
            <v>VISCHER___FERRY HYD</v>
          </cell>
          <cell r="C240">
            <v>-60104.2</v>
          </cell>
          <cell r="D240">
            <v>-8109.1</v>
          </cell>
          <cell r="E240">
            <v>-22669.06</v>
          </cell>
          <cell r="F240">
            <v>-13573.48</v>
          </cell>
          <cell r="G240">
            <v>-12256.39</v>
          </cell>
          <cell r="H240">
            <v>-2794.67</v>
          </cell>
          <cell r="I240">
            <v>-701.5</v>
          </cell>
        </row>
        <row r="241">
          <cell r="A241">
            <v>24021</v>
          </cell>
          <cell r="B241" t="str">
            <v>SITHE___OGDNSBRG</v>
          </cell>
          <cell r="C241">
            <v>2857.12</v>
          </cell>
          <cell r="D241">
            <v>843.45</v>
          </cell>
          <cell r="E241">
            <v>273.44</v>
          </cell>
          <cell r="F241">
            <v>530.04</v>
          </cell>
          <cell r="G241">
            <v>192.57</v>
          </cell>
          <cell r="H241">
            <v>986.04</v>
          </cell>
          <cell r="I241">
            <v>31.58</v>
          </cell>
        </row>
        <row r="242">
          <cell r="A242">
            <v>24023</v>
          </cell>
          <cell r="B242" t="str">
            <v>PYRITES___HYD</v>
          </cell>
          <cell r="C242">
            <v>2215.26</v>
          </cell>
          <cell r="D242">
            <v>667.02</v>
          </cell>
          <cell r="E242">
            <v>194.38</v>
          </cell>
          <cell r="F242">
            <v>317.7</v>
          </cell>
          <cell r="G242">
            <v>123.67</v>
          </cell>
          <cell r="H242">
            <v>886.4</v>
          </cell>
          <cell r="I242">
            <v>26.09</v>
          </cell>
        </row>
        <row r="243">
          <cell r="A243">
            <v>24024</v>
          </cell>
          <cell r="B243" t="str">
            <v>SITHE___BATAVIA</v>
          </cell>
          <cell r="C243">
            <v>-5945.64</v>
          </cell>
          <cell r="D243">
            <v>-849.76</v>
          </cell>
          <cell r="E243">
            <v>-2417.17</v>
          </cell>
          <cell r="F243">
            <v>-1496.74</v>
          </cell>
          <cell r="G243">
            <v>-1111.19</v>
          </cell>
          <cell r="H243">
            <v>-251.85</v>
          </cell>
          <cell r="I243">
            <v>181.07</v>
          </cell>
        </row>
        <row r="244">
          <cell r="A244">
            <v>24026</v>
          </cell>
          <cell r="B244" t="str">
            <v>OXBOW____</v>
          </cell>
          <cell r="C244">
            <v>-6367.31</v>
          </cell>
          <cell r="D244">
            <v>-939.76</v>
          </cell>
          <cell r="E244">
            <v>-2482.41</v>
          </cell>
          <cell r="F244">
            <v>-1556.19</v>
          </cell>
          <cell r="G244">
            <v>-1289.86</v>
          </cell>
          <cell r="H244">
            <v>-271.07</v>
          </cell>
          <cell r="I244">
            <v>171.98</v>
          </cell>
        </row>
        <row r="245">
          <cell r="A245">
            <v>24028</v>
          </cell>
          <cell r="B245" t="str">
            <v>ADK S GLENS___FALLS</v>
          </cell>
          <cell r="C245">
            <v>-61848.28</v>
          </cell>
          <cell r="D245">
            <v>-8360.48</v>
          </cell>
          <cell r="E245">
            <v>-23258.99</v>
          </cell>
          <cell r="F245">
            <v>-13940.5</v>
          </cell>
          <cell r="G245">
            <v>-12691.81</v>
          </cell>
          <cell r="H245">
            <v>-2880.21</v>
          </cell>
          <cell r="I245">
            <v>-716.29</v>
          </cell>
        </row>
        <row r="246">
          <cell r="A246">
            <v>24031</v>
          </cell>
          <cell r="B246" t="str">
            <v>HOLTSVIL 1-5___GRP1</v>
          </cell>
          <cell r="C246">
            <v>-58813.28</v>
          </cell>
          <cell r="D246">
            <v>0</v>
          </cell>
          <cell r="E246">
            <v>-12224.74</v>
          </cell>
          <cell r="F246">
            <v>-17807.14</v>
          </cell>
          <cell r="G246">
            <v>-19309.09</v>
          </cell>
          <cell r="H246">
            <v>-7758.68</v>
          </cell>
          <cell r="I246">
            <v>-1713.63</v>
          </cell>
        </row>
        <row r="247">
          <cell r="A247">
            <v>24032</v>
          </cell>
          <cell r="B247" t="str">
            <v>HOLTSVIL6-10___GRP2</v>
          </cell>
          <cell r="C247">
            <v>-58832.01</v>
          </cell>
          <cell r="D247">
            <v>0</v>
          </cell>
          <cell r="E247">
            <v>-12226.7</v>
          </cell>
          <cell r="F247">
            <v>-17808.45</v>
          </cell>
          <cell r="G247">
            <v>-19311.56</v>
          </cell>
          <cell r="H247">
            <v>-7767.84</v>
          </cell>
          <cell r="I247">
            <v>-1717.46</v>
          </cell>
        </row>
        <row r="248">
          <cell r="A248">
            <v>24033</v>
          </cell>
          <cell r="B248" t="str">
            <v>BARRETT 9-12___GRP3</v>
          </cell>
          <cell r="C248">
            <v>-62993.04</v>
          </cell>
          <cell r="D248">
            <v>0</v>
          </cell>
          <cell r="E248">
            <v>-12668.48</v>
          </cell>
          <cell r="F248">
            <v>-17938.6</v>
          </cell>
          <cell r="G248">
            <v>-19417.52</v>
          </cell>
          <cell r="H248">
            <v>-10534.64</v>
          </cell>
          <cell r="I248">
            <v>-2433.8</v>
          </cell>
        </row>
        <row r="249">
          <cell r="A249">
            <v>24034</v>
          </cell>
          <cell r="B249" t="str">
            <v>BARRETT 1-8___GRP4</v>
          </cell>
          <cell r="C249">
            <v>-62993.04</v>
          </cell>
          <cell r="D249">
            <v>0</v>
          </cell>
          <cell r="E249">
            <v>-12668.48</v>
          </cell>
          <cell r="F249">
            <v>-17938.6</v>
          </cell>
          <cell r="G249">
            <v>-19417.52</v>
          </cell>
          <cell r="H249">
            <v>-10534.64</v>
          </cell>
          <cell r="I249">
            <v>-2433.8</v>
          </cell>
        </row>
        <row r="250">
          <cell r="A250">
            <v>24038</v>
          </cell>
          <cell r="B250" t="str">
            <v>WADING RIVER_1-3_GRP5</v>
          </cell>
          <cell r="C250">
            <v>-58816.99</v>
          </cell>
          <cell r="D250">
            <v>0</v>
          </cell>
          <cell r="E250">
            <v>-12225.33</v>
          </cell>
          <cell r="F250">
            <v>-17807.22</v>
          </cell>
          <cell r="G250">
            <v>-19309.18</v>
          </cell>
          <cell r="H250">
            <v>-7760.98</v>
          </cell>
          <cell r="I250">
            <v>-1714.28</v>
          </cell>
        </row>
        <row r="251">
          <cell r="A251">
            <v>24039</v>
          </cell>
          <cell r="B251" t="str">
            <v>GARDENVILLE___LBMP</v>
          </cell>
          <cell r="C251">
            <v>-10278.47</v>
          </cell>
          <cell r="D251">
            <v>-1020.82</v>
          </cell>
          <cell r="E251">
            <v>-3466.33</v>
          </cell>
          <cell r="F251">
            <v>-2778.71</v>
          </cell>
          <cell r="G251">
            <v>-2869.06</v>
          </cell>
          <cell r="H251">
            <v>-294.51</v>
          </cell>
          <cell r="I251">
            <v>150.96</v>
          </cell>
        </row>
        <row r="252">
          <cell r="A252">
            <v>24041</v>
          </cell>
          <cell r="B252" t="str">
            <v>SENECA OSWGO___HYD</v>
          </cell>
          <cell r="C252">
            <v>-5922.82</v>
          </cell>
          <cell r="D252">
            <v>-817.42</v>
          </cell>
          <cell r="E252">
            <v>-1279.68</v>
          </cell>
          <cell r="F252">
            <v>-2491.35</v>
          </cell>
          <cell r="G252">
            <v>-972</v>
          </cell>
          <cell r="H252">
            <v>-139.31</v>
          </cell>
          <cell r="I252">
            <v>-223.06</v>
          </cell>
        </row>
        <row r="253">
          <cell r="A253">
            <v>24042</v>
          </cell>
          <cell r="B253" t="str">
            <v>N SALMON___HYD</v>
          </cell>
          <cell r="C253">
            <v>4835.58</v>
          </cell>
          <cell r="D253">
            <v>995.33</v>
          </cell>
          <cell r="E253">
            <v>750.64</v>
          </cell>
          <cell r="F253">
            <v>1616.88</v>
          </cell>
          <cell r="G253">
            <v>397.15</v>
          </cell>
          <cell r="H253">
            <v>1051.88</v>
          </cell>
          <cell r="I253">
            <v>23.7</v>
          </cell>
        </row>
        <row r="254">
          <cell r="A254">
            <v>24043</v>
          </cell>
          <cell r="B254" t="str">
            <v>S SALMON___HYD</v>
          </cell>
          <cell r="C254">
            <v>-4657.17</v>
          </cell>
          <cell r="D254">
            <v>-597.67</v>
          </cell>
          <cell r="E254">
            <v>-1170.84</v>
          </cell>
          <cell r="F254">
            <v>-1905.29</v>
          </cell>
          <cell r="G254">
            <v>-797.41</v>
          </cell>
          <cell r="H254">
            <v>-45.01</v>
          </cell>
          <cell r="I254">
            <v>-140.95</v>
          </cell>
        </row>
        <row r="255">
          <cell r="A255">
            <v>24044</v>
          </cell>
          <cell r="B255" t="str">
            <v>OSWEGATCHIE___HYD</v>
          </cell>
          <cell r="C255">
            <v>917.58</v>
          </cell>
          <cell r="D255">
            <v>380.9</v>
          </cell>
          <cell r="E255">
            <v>33.1</v>
          </cell>
          <cell r="F255">
            <v>-21.03</v>
          </cell>
          <cell r="G255">
            <v>-44.04</v>
          </cell>
          <cell r="H255">
            <v>555.74</v>
          </cell>
          <cell r="I255">
            <v>12.91</v>
          </cell>
        </row>
        <row r="256">
          <cell r="A256">
            <v>24046</v>
          </cell>
          <cell r="B256" t="str">
            <v>OAK ORCHARD___HYD</v>
          </cell>
          <cell r="C256">
            <v>-4883.18</v>
          </cell>
          <cell r="D256">
            <v>-741.09</v>
          </cell>
          <cell r="E256">
            <v>-1979.43</v>
          </cell>
          <cell r="F256">
            <v>-1264.32</v>
          </cell>
          <cell r="G256">
            <v>-867.76</v>
          </cell>
          <cell r="H256">
            <v>-223.25</v>
          </cell>
          <cell r="I256">
            <v>192.67</v>
          </cell>
        </row>
        <row r="257">
          <cell r="A257">
            <v>24047</v>
          </cell>
          <cell r="B257" t="str">
            <v>BLACK RIVER___HYD</v>
          </cell>
          <cell r="C257">
            <v>-1808.96</v>
          </cell>
          <cell r="D257">
            <v>-170.61</v>
          </cell>
          <cell r="E257">
            <v>-358.21</v>
          </cell>
          <cell r="F257">
            <v>-1022.06</v>
          </cell>
          <cell r="G257">
            <v>-341</v>
          </cell>
          <cell r="H257">
            <v>154.8</v>
          </cell>
          <cell r="I257">
            <v>-71.88</v>
          </cell>
        </row>
        <row r="258">
          <cell r="A258">
            <v>24048</v>
          </cell>
          <cell r="B258" t="str">
            <v>BEAVER RIVER___HYD</v>
          </cell>
          <cell r="C258">
            <v>-28.5900000000001</v>
          </cell>
          <cell r="D258">
            <v>100.43</v>
          </cell>
          <cell r="E258">
            <v>-11.86</v>
          </cell>
          <cell r="F258">
            <v>-304.95</v>
          </cell>
          <cell r="G258">
            <v>-98.11</v>
          </cell>
          <cell r="H258">
            <v>286.85</v>
          </cell>
          <cell r="I258">
            <v>-0.95</v>
          </cell>
        </row>
        <row r="259">
          <cell r="A259">
            <v>24049</v>
          </cell>
          <cell r="B259" t="str">
            <v>WEST CANADA___HYD</v>
          </cell>
          <cell r="C259">
            <v>554.31</v>
          </cell>
          <cell r="D259">
            <v>145.48</v>
          </cell>
          <cell r="E259">
            <v>174.65</v>
          </cell>
          <cell r="F259">
            <v>11.75</v>
          </cell>
          <cell r="G259">
            <v>230.65</v>
          </cell>
          <cell r="H259">
            <v>-12.77</v>
          </cell>
          <cell r="I259">
            <v>4.55</v>
          </cell>
        </row>
        <row r="260">
          <cell r="A260">
            <v>24050</v>
          </cell>
          <cell r="B260" t="str">
            <v>E_CANADA_MHWK_HY</v>
          </cell>
          <cell r="C260">
            <v>554.31</v>
          </cell>
          <cell r="D260">
            <v>145.48</v>
          </cell>
          <cell r="E260">
            <v>174.65</v>
          </cell>
          <cell r="F260">
            <v>11.75</v>
          </cell>
          <cell r="G260">
            <v>230.65</v>
          </cell>
          <cell r="H260">
            <v>-12.77</v>
          </cell>
          <cell r="I260">
            <v>4.55</v>
          </cell>
        </row>
        <row r="261">
          <cell r="A261">
            <v>24051</v>
          </cell>
          <cell r="B261" t="str">
            <v>E_CANADA_CAP_HY</v>
          </cell>
          <cell r="C261">
            <v>-75739.45</v>
          </cell>
          <cell r="D261">
            <v>-10371.72</v>
          </cell>
          <cell r="E261">
            <v>-28304.28</v>
          </cell>
          <cell r="F261">
            <v>-17214.48</v>
          </cell>
          <cell r="G261">
            <v>-15682.24</v>
          </cell>
          <cell r="H261">
            <v>-3349.82</v>
          </cell>
          <cell r="I261">
            <v>-816.91</v>
          </cell>
        </row>
        <row r="262">
          <cell r="A262">
            <v>24053</v>
          </cell>
          <cell r="B262" t="str">
            <v>NM_ST_REGIS___HYD</v>
          </cell>
          <cell r="C262">
            <v>3295.1</v>
          </cell>
          <cell r="D262">
            <v>732.49</v>
          </cell>
          <cell r="E262">
            <v>379.28</v>
          </cell>
          <cell r="F262">
            <v>1115.18</v>
          </cell>
          <cell r="G262">
            <v>136.23</v>
          </cell>
          <cell r="H262">
            <v>906.87</v>
          </cell>
          <cell r="I262">
            <v>25.05</v>
          </cell>
        </row>
        <row r="263">
          <cell r="A263">
            <v>24054</v>
          </cell>
          <cell r="B263" t="str">
            <v>FRANKLIN_FALL_HYD</v>
          </cell>
          <cell r="C263">
            <v>4835.58</v>
          </cell>
          <cell r="D263">
            <v>995.33</v>
          </cell>
          <cell r="E263">
            <v>750.64</v>
          </cell>
          <cell r="F263">
            <v>1616.88</v>
          </cell>
          <cell r="G263">
            <v>397.15</v>
          </cell>
          <cell r="H263">
            <v>1051.88</v>
          </cell>
          <cell r="I263">
            <v>23.7</v>
          </cell>
        </row>
        <row r="264">
          <cell r="A264">
            <v>24055</v>
          </cell>
          <cell r="B264" t="str">
            <v>NM NORTH___NUG</v>
          </cell>
          <cell r="C264">
            <v>4407.98</v>
          </cell>
          <cell r="D264">
            <v>992.73</v>
          </cell>
          <cell r="E264">
            <v>473.03</v>
          </cell>
          <cell r="F264">
            <v>1512.37</v>
          </cell>
          <cell r="G264">
            <v>300.11</v>
          </cell>
          <cell r="H264">
            <v>1092.19</v>
          </cell>
          <cell r="I264">
            <v>37.55</v>
          </cell>
        </row>
        <row r="265">
          <cell r="A265">
            <v>24056</v>
          </cell>
          <cell r="B265" t="str">
            <v>UPPER RAQUET___HYD</v>
          </cell>
          <cell r="C265">
            <v>2140.62</v>
          </cell>
          <cell r="D265">
            <v>647.17</v>
          </cell>
          <cell r="E265">
            <v>186.52</v>
          </cell>
          <cell r="F265">
            <v>295.49</v>
          </cell>
          <cell r="G265">
            <v>118.05</v>
          </cell>
          <cell r="H265">
            <v>868.22</v>
          </cell>
          <cell r="I265">
            <v>25.17</v>
          </cell>
        </row>
        <row r="266">
          <cell r="A266">
            <v>24057</v>
          </cell>
          <cell r="B266" t="str">
            <v>LOWER RAQUET___HYD</v>
          </cell>
          <cell r="C266">
            <v>2140.62</v>
          </cell>
          <cell r="D266">
            <v>647.17</v>
          </cell>
          <cell r="E266">
            <v>186.52</v>
          </cell>
          <cell r="F266">
            <v>295.49</v>
          </cell>
          <cell r="G266">
            <v>118.05</v>
          </cell>
          <cell r="H266">
            <v>868.22</v>
          </cell>
          <cell r="I266">
            <v>25.17</v>
          </cell>
        </row>
        <row r="267">
          <cell r="A267">
            <v>24058</v>
          </cell>
          <cell r="B267" t="str">
            <v>UPPER HUDSON___HYD</v>
          </cell>
          <cell r="C267">
            <v>-62299.17</v>
          </cell>
          <cell r="D267">
            <v>-8441.74</v>
          </cell>
          <cell r="E267">
            <v>-23416.17</v>
          </cell>
          <cell r="F267">
            <v>-14037.58</v>
          </cell>
          <cell r="G267">
            <v>-12783.98</v>
          </cell>
          <cell r="H267">
            <v>-2901.56</v>
          </cell>
          <cell r="I267">
            <v>-718.14</v>
          </cell>
        </row>
        <row r="268">
          <cell r="A268">
            <v>24059</v>
          </cell>
          <cell r="B268" t="str">
            <v>LOWER___HUDSON</v>
          </cell>
          <cell r="C268">
            <v>-60104.2</v>
          </cell>
          <cell r="D268">
            <v>-8109.1</v>
          </cell>
          <cell r="E268">
            <v>-22669.06</v>
          </cell>
          <cell r="F268">
            <v>-13573.48</v>
          </cell>
          <cell r="G268">
            <v>-12256.39</v>
          </cell>
          <cell r="H268">
            <v>-2794.67</v>
          </cell>
          <cell r="I268">
            <v>-701.5</v>
          </cell>
        </row>
        <row r="269">
          <cell r="A269">
            <v>24060</v>
          </cell>
          <cell r="B269" t="str">
            <v>CARR STREET_E._SYR</v>
          </cell>
          <cell r="C269">
            <v>-4513.42</v>
          </cell>
          <cell r="D269">
            <v>-638.01</v>
          </cell>
          <cell r="E269">
            <v>-1383.66</v>
          </cell>
          <cell r="F269">
            <v>-1571.45</v>
          </cell>
          <cell r="G269">
            <v>-804.1</v>
          </cell>
          <cell r="H269">
            <v>-152.61</v>
          </cell>
          <cell r="I269">
            <v>36.41</v>
          </cell>
        </row>
        <row r="270">
          <cell r="A270">
            <v>24062</v>
          </cell>
          <cell r="B270" t="str">
            <v>N.E._GEN_SANDY PD</v>
          </cell>
          <cell r="C270">
            <v>-59281.11</v>
          </cell>
          <cell r="D270">
            <v>-7735.36</v>
          </cell>
          <cell r="E270">
            <v>-22308.36</v>
          </cell>
          <cell r="F270">
            <v>-13513.75</v>
          </cell>
          <cell r="G270">
            <v>-12374.25</v>
          </cell>
          <cell r="H270">
            <v>-2688.99</v>
          </cell>
          <cell r="I270">
            <v>-660.4</v>
          </cell>
        </row>
        <row r="271">
          <cell r="A271">
            <v>24063</v>
          </cell>
          <cell r="B271" t="str">
            <v>O.H._GEN_BRUCE</v>
          </cell>
          <cell r="C271">
            <v>-3798.56</v>
          </cell>
          <cell r="D271">
            <v>-1007.55</v>
          </cell>
          <cell r="E271">
            <v>-2027.95</v>
          </cell>
          <cell r="F271">
            <v>-1199.66</v>
          </cell>
          <cell r="G271">
            <v>284.5</v>
          </cell>
          <cell r="H271">
            <v>-108.28</v>
          </cell>
          <cell r="I271">
            <v>260.38</v>
          </cell>
        </row>
        <row r="272">
          <cell r="A272">
            <v>24065</v>
          </cell>
          <cell r="B272" t="str">
            <v>PJM_GEN_KEYSTONE</v>
          </cell>
          <cell r="C272">
            <v>-4133.84000000001</v>
          </cell>
          <cell r="D272">
            <v>-1307.9</v>
          </cell>
          <cell r="E272">
            <v>-4218.71</v>
          </cell>
          <cell r="F272">
            <v>-3345.63</v>
          </cell>
          <cell r="G272">
            <v>-3989.85</v>
          </cell>
          <cell r="H272">
            <v>3186.75</v>
          </cell>
          <cell r="I272">
            <v>5541.5</v>
          </cell>
        </row>
        <row r="273">
          <cell r="A273">
            <v>24077</v>
          </cell>
          <cell r="B273" t="str">
            <v>GOWANUS_GT1_1</v>
          </cell>
          <cell r="C273">
            <v>-68050.54</v>
          </cell>
          <cell r="D273">
            <v>-7988.03</v>
          </cell>
          <cell r="E273">
            <v>-22056.83</v>
          </cell>
          <cell r="F273">
            <v>-14232.99</v>
          </cell>
          <cell r="G273">
            <v>-17387.62</v>
          </cell>
          <cell r="H273">
            <v>-5168.09</v>
          </cell>
          <cell r="I273">
            <v>-1216.98</v>
          </cell>
        </row>
        <row r="274">
          <cell r="A274">
            <v>24078</v>
          </cell>
          <cell r="B274" t="str">
            <v>GOWANUS_GT1_2</v>
          </cell>
          <cell r="C274">
            <v>-68050.54</v>
          </cell>
          <cell r="D274">
            <v>-7988.03</v>
          </cell>
          <cell r="E274">
            <v>-22056.83</v>
          </cell>
          <cell r="F274">
            <v>-14232.99</v>
          </cell>
          <cell r="G274">
            <v>-17387.62</v>
          </cell>
          <cell r="H274">
            <v>-5168.09</v>
          </cell>
          <cell r="I274">
            <v>-1216.98</v>
          </cell>
        </row>
        <row r="275">
          <cell r="A275">
            <v>24079</v>
          </cell>
          <cell r="B275" t="str">
            <v>GOWANUS_GT1_3</v>
          </cell>
          <cell r="C275">
            <v>-68050.54</v>
          </cell>
          <cell r="D275">
            <v>-7988.03</v>
          </cell>
          <cell r="E275">
            <v>-22056.83</v>
          </cell>
          <cell r="F275">
            <v>-14232.99</v>
          </cell>
          <cell r="G275">
            <v>-17387.62</v>
          </cell>
          <cell r="H275">
            <v>-5168.09</v>
          </cell>
          <cell r="I275">
            <v>-1216.98</v>
          </cell>
        </row>
        <row r="276">
          <cell r="A276">
            <v>24080</v>
          </cell>
          <cell r="B276" t="str">
            <v>GOWANUS_GT1_4</v>
          </cell>
          <cell r="C276">
            <v>-68050.54</v>
          </cell>
          <cell r="D276">
            <v>-7988.03</v>
          </cell>
          <cell r="E276">
            <v>-22056.83</v>
          </cell>
          <cell r="F276">
            <v>-14232.99</v>
          </cell>
          <cell r="G276">
            <v>-17387.62</v>
          </cell>
          <cell r="H276">
            <v>-5168.09</v>
          </cell>
          <cell r="I276">
            <v>-1216.98</v>
          </cell>
        </row>
        <row r="277">
          <cell r="A277">
            <v>24084</v>
          </cell>
          <cell r="B277" t="str">
            <v>GOWANUS_GT1_5</v>
          </cell>
          <cell r="C277">
            <v>-68050.54</v>
          </cell>
          <cell r="D277">
            <v>-7988.03</v>
          </cell>
          <cell r="E277">
            <v>-22056.83</v>
          </cell>
          <cell r="F277">
            <v>-14232.99</v>
          </cell>
          <cell r="G277">
            <v>-17387.62</v>
          </cell>
          <cell r="H277">
            <v>-5168.09</v>
          </cell>
          <cell r="I277">
            <v>-1216.98</v>
          </cell>
        </row>
        <row r="278">
          <cell r="A278">
            <v>24094</v>
          </cell>
          <cell r="B278" t="str">
            <v>ASTORIA_GT2_1</v>
          </cell>
          <cell r="C278">
            <v>-68050.54</v>
          </cell>
          <cell r="D278">
            <v>-7988.03</v>
          </cell>
          <cell r="E278">
            <v>-22056.83</v>
          </cell>
          <cell r="F278">
            <v>-14232.99</v>
          </cell>
          <cell r="G278">
            <v>-17387.62</v>
          </cell>
          <cell r="H278">
            <v>-5168.09</v>
          </cell>
          <cell r="I278">
            <v>-1216.98</v>
          </cell>
        </row>
        <row r="279">
          <cell r="A279">
            <v>24095</v>
          </cell>
          <cell r="B279" t="str">
            <v>ASTORIA_GT2_2</v>
          </cell>
          <cell r="C279">
            <v>-68050.54</v>
          </cell>
          <cell r="D279">
            <v>-7988.03</v>
          </cell>
          <cell r="E279">
            <v>-22056.83</v>
          </cell>
          <cell r="F279">
            <v>-14232.99</v>
          </cell>
          <cell r="G279">
            <v>-17387.62</v>
          </cell>
          <cell r="H279">
            <v>-5168.09</v>
          </cell>
          <cell r="I279">
            <v>-1216.98</v>
          </cell>
        </row>
        <row r="280">
          <cell r="A280">
            <v>24096</v>
          </cell>
          <cell r="B280" t="str">
            <v>ASTORIA_GT2_3</v>
          </cell>
          <cell r="C280">
            <v>-68050.54</v>
          </cell>
          <cell r="D280">
            <v>-7988.03</v>
          </cell>
          <cell r="E280">
            <v>-22056.83</v>
          </cell>
          <cell r="F280">
            <v>-14232.99</v>
          </cell>
          <cell r="G280">
            <v>-17387.62</v>
          </cell>
          <cell r="H280">
            <v>-5168.09</v>
          </cell>
          <cell r="I280">
            <v>-1216.98</v>
          </cell>
        </row>
        <row r="281">
          <cell r="A281">
            <v>24097</v>
          </cell>
          <cell r="B281" t="str">
            <v>ASTORIA_GT2_4</v>
          </cell>
          <cell r="C281">
            <v>-68050.54</v>
          </cell>
          <cell r="D281">
            <v>-7988.03</v>
          </cell>
          <cell r="E281">
            <v>-22056.83</v>
          </cell>
          <cell r="F281">
            <v>-14232.99</v>
          </cell>
          <cell r="G281">
            <v>-17387.62</v>
          </cell>
          <cell r="H281">
            <v>-5168.09</v>
          </cell>
          <cell r="I281">
            <v>-1216.98</v>
          </cell>
        </row>
        <row r="282">
          <cell r="A282">
            <v>24098</v>
          </cell>
          <cell r="B282" t="str">
            <v>ASTORIA_GT3_1</v>
          </cell>
          <cell r="C282">
            <v>-68050.54</v>
          </cell>
          <cell r="D282">
            <v>-7988.03</v>
          </cell>
          <cell r="E282">
            <v>-22056.83</v>
          </cell>
          <cell r="F282">
            <v>-14232.99</v>
          </cell>
          <cell r="G282">
            <v>-17387.62</v>
          </cell>
          <cell r="H282">
            <v>-5168.09</v>
          </cell>
          <cell r="I282">
            <v>-1216.98</v>
          </cell>
        </row>
        <row r="283">
          <cell r="A283">
            <v>24099</v>
          </cell>
          <cell r="B283" t="str">
            <v>ASTORIA_GT3_2</v>
          </cell>
          <cell r="C283">
            <v>-68050.54</v>
          </cell>
          <cell r="D283">
            <v>-7988.03</v>
          </cell>
          <cell r="E283">
            <v>-22056.83</v>
          </cell>
          <cell r="F283">
            <v>-14232.99</v>
          </cell>
          <cell r="G283">
            <v>-17387.62</v>
          </cell>
          <cell r="H283">
            <v>-5168.09</v>
          </cell>
          <cell r="I283">
            <v>-1216.98</v>
          </cell>
        </row>
        <row r="284">
          <cell r="A284">
            <v>24100</v>
          </cell>
          <cell r="B284" t="str">
            <v>ASTORIA_GT3_3</v>
          </cell>
          <cell r="C284">
            <v>-68050.54</v>
          </cell>
          <cell r="D284">
            <v>-7988.03</v>
          </cell>
          <cell r="E284">
            <v>-22056.83</v>
          </cell>
          <cell r="F284">
            <v>-14232.99</v>
          </cell>
          <cell r="G284">
            <v>-17387.62</v>
          </cell>
          <cell r="H284">
            <v>-5168.09</v>
          </cell>
          <cell r="I284">
            <v>-1216.98</v>
          </cell>
        </row>
        <row r="285">
          <cell r="A285">
            <v>24101</v>
          </cell>
          <cell r="B285" t="str">
            <v>ASTORIA_GT3_4</v>
          </cell>
          <cell r="C285">
            <v>-68050.54</v>
          </cell>
          <cell r="D285">
            <v>-7988.03</v>
          </cell>
          <cell r="E285">
            <v>-22056.83</v>
          </cell>
          <cell r="F285">
            <v>-14232.99</v>
          </cell>
          <cell r="G285">
            <v>-17387.62</v>
          </cell>
          <cell r="H285">
            <v>-5168.09</v>
          </cell>
          <cell r="I285">
            <v>-1216.98</v>
          </cell>
        </row>
        <row r="286">
          <cell r="A286">
            <v>24102</v>
          </cell>
          <cell r="B286" t="str">
            <v>ASTORIA_GT4_1</v>
          </cell>
          <cell r="C286">
            <v>-68050.54</v>
          </cell>
          <cell r="D286">
            <v>-7988.03</v>
          </cell>
          <cell r="E286">
            <v>-22056.83</v>
          </cell>
          <cell r="F286">
            <v>-14232.99</v>
          </cell>
          <cell r="G286">
            <v>-17387.62</v>
          </cell>
          <cell r="H286">
            <v>-5168.09</v>
          </cell>
          <cell r="I286">
            <v>-1216.98</v>
          </cell>
        </row>
        <row r="287">
          <cell r="A287">
            <v>24103</v>
          </cell>
          <cell r="B287" t="str">
            <v>ASTORIA_GT4_2</v>
          </cell>
          <cell r="C287">
            <v>-68050.54</v>
          </cell>
          <cell r="D287">
            <v>-7988.03</v>
          </cell>
          <cell r="E287">
            <v>-22056.83</v>
          </cell>
          <cell r="F287">
            <v>-14232.99</v>
          </cell>
          <cell r="G287">
            <v>-17387.62</v>
          </cell>
          <cell r="H287">
            <v>-5168.09</v>
          </cell>
          <cell r="I287">
            <v>-1216.98</v>
          </cell>
        </row>
        <row r="288">
          <cell r="A288">
            <v>24104</v>
          </cell>
          <cell r="B288" t="str">
            <v>ASTORIA_GT4_3</v>
          </cell>
          <cell r="C288">
            <v>-68050.54</v>
          </cell>
          <cell r="D288">
            <v>-7988.03</v>
          </cell>
          <cell r="E288">
            <v>-22056.83</v>
          </cell>
          <cell r="F288">
            <v>-14232.99</v>
          </cell>
          <cell r="G288">
            <v>-17387.62</v>
          </cell>
          <cell r="H288">
            <v>-5168.09</v>
          </cell>
          <cell r="I288">
            <v>-1216.98</v>
          </cell>
        </row>
        <row r="289">
          <cell r="A289">
            <v>24105</v>
          </cell>
          <cell r="B289" t="str">
            <v>ASTORIA_GT4_4</v>
          </cell>
          <cell r="C289">
            <v>-68050.54</v>
          </cell>
          <cell r="D289">
            <v>-7988.03</v>
          </cell>
          <cell r="E289">
            <v>-22056.83</v>
          </cell>
          <cell r="F289">
            <v>-14232.99</v>
          </cell>
          <cell r="G289">
            <v>-17387.62</v>
          </cell>
          <cell r="H289">
            <v>-5168.09</v>
          </cell>
          <cell r="I289">
            <v>-1216.98</v>
          </cell>
        </row>
        <row r="290">
          <cell r="A290">
            <v>24106</v>
          </cell>
          <cell r="B290" t="str">
            <v>ASTORIA_GT_5</v>
          </cell>
          <cell r="C290">
            <v>-68050.54</v>
          </cell>
          <cell r="D290">
            <v>-7988.03</v>
          </cell>
          <cell r="E290">
            <v>-22056.83</v>
          </cell>
          <cell r="F290">
            <v>-14232.99</v>
          </cell>
          <cell r="G290">
            <v>-17387.62</v>
          </cell>
          <cell r="H290">
            <v>-5168.09</v>
          </cell>
          <cell r="I290">
            <v>-1216.98</v>
          </cell>
        </row>
        <row r="291">
          <cell r="A291">
            <v>24107</v>
          </cell>
          <cell r="B291" t="str">
            <v>ASTORIA_GT_7</v>
          </cell>
          <cell r="C291">
            <v>-68050.54</v>
          </cell>
          <cell r="D291">
            <v>-7988.03</v>
          </cell>
          <cell r="E291">
            <v>-22056.83</v>
          </cell>
          <cell r="F291">
            <v>-14232.99</v>
          </cell>
          <cell r="G291">
            <v>-17387.62</v>
          </cell>
          <cell r="H291">
            <v>-5168.09</v>
          </cell>
          <cell r="I291">
            <v>-1216.98</v>
          </cell>
        </row>
        <row r="292">
          <cell r="A292">
            <v>24108</v>
          </cell>
          <cell r="B292" t="str">
            <v>ASTORIA_GT_8</v>
          </cell>
          <cell r="C292">
            <v>-68050.54</v>
          </cell>
          <cell r="D292">
            <v>-7988.03</v>
          </cell>
          <cell r="E292">
            <v>-22056.83</v>
          </cell>
          <cell r="F292">
            <v>-14232.99</v>
          </cell>
          <cell r="G292">
            <v>-17387.62</v>
          </cell>
          <cell r="H292">
            <v>-5168.09</v>
          </cell>
          <cell r="I292">
            <v>-1216.98</v>
          </cell>
        </row>
        <row r="293">
          <cell r="A293">
            <v>24109</v>
          </cell>
          <cell r="B293" t="str">
            <v>ASTORIA_GT_9</v>
          </cell>
          <cell r="C293">
            <v>-68050.54</v>
          </cell>
          <cell r="D293">
            <v>-7988.03</v>
          </cell>
          <cell r="E293">
            <v>-22056.83</v>
          </cell>
          <cell r="F293">
            <v>-14232.99</v>
          </cell>
          <cell r="G293">
            <v>-17387.62</v>
          </cell>
          <cell r="H293">
            <v>-5168.09</v>
          </cell>
          <cell r="I293">
            <v>-1216.98</v>
          </cell>
        </row>
        <row r="294">
          <cell r="A294">
            <v>24110</v>
          </cell>
          <cell r="B294" t="str">
            <v>ASTORIA_GT_10</v>
          </cell>
          <cell r="C294">
            <v>-68050.54</v>
          </cell>
          <cell r="D294">
            <v>-7988.03</v>
          </cell>
          <cell r="E294">
            <v>-22056.83</v>
          </cell>
          <cell r="F294">
            <v>-14232.99</v>
          </cell>
          <cell r="G294">
            <v>-17387.62</v>
          </cell>
          <cell r="H294">
            <v>-5168.09</v>
          </cell>
          <cell r="I294">
            <v>-1216.98</v>
          </cell>
        </row>
        <row r="295">
          <cell r="A295">
            <v>24111</v>
          </cell>
          <cell r="B295" t="str">
            <v>GOWANUS_GT1_6</v>
          </cell>
          <cell r="C295">
            <v>-68050.54</v>
          </cell>
          <cell r="D295">
            <v>-7988.03</v>
          </cell>
          <cell r="E295">
            <v>-22056.83</v>
          </cell>
          <cell r="F295">
            <v>-14232.99</v>
          </cell>
          <cell r="G295">
            <v>-17387.62</v>
          </cell>
          <cell r="H295">
            <v>-5168.09</v>
          </cell>
          <cell r="I295">
            <v>-1216.98</v>
          </cell>
        </row>
        <row r="296">
          <cell r="A296">
            <v>24112</v>
          </cell>
          <cell r="B296" t="str">
            <v>GOWANUS_GT1_7</v>
          </cell>
          <cell r="C296">
            <v>-68050.54</v>
          </cell>
          <cell r="D296">
            <v>-7988.03</v>
          </cell>
          <cell r="E296">
            <v>-22056.83</v>
          </cell>
          <cell r="F296">
            <v>-14232.99</v>
          </cell>
          <cell r="G296">
            <v>-17387.62</v>
          </cell>
          <cell r="H296">
            <v>-5168.09</v>
          </cell>
          <cell r="I296">
            <v>-1216.98</v>
          </cell>
        </row>
        <row r="297">
          <cell r="A297">
            <v>24113</v>
          </cell>
          <cell r="B297" t="str">
            <v>GOWANUS_GT1_8</v>
          </cell>
          <cell r="C297">
            <v>-68050.54</v>
          </cell>
          <cell r="D297">
            <v>-7988.03</v>
          </cell>
          <cell r="E297">
            <v>-22056.83</v>
          </cell>
          <cell r="F297">
            <v>-14232.99</v>
          </cell>
          <cell r="G297">
            <v>-17387.62</v>
          </cell>
          <cell r="H297">
            <v>-5168.09</v>
          </cell>
          <cell r="I297">
            <v>-1216.98</v>
          </cell>
        </row>
        <row r="298">
          <cell r="A298">
            <v>24114</v>
          </cell>
          <cell r="B298" t="str">
            <v>GOWANUS_GT2_1</v>
          </cell>
          <cell r="C298">
            <v>-68050.54</v>
          </cell>
          <cell r="D298">
            <v>-7988.03</v>
          </cell>
          <cell r="E298">
            <v>-22056.83</v>
          </cell>
          <cell r="F298">
            <v>-14232.99</v>
          </cell>
          <cell r="G298">
            <v>-17387.62</v>
          </cell>
          <cell r="H298">
            <v>-5168.09</v>
          </cell>
          <cell r="I298">
            <v>-1216.98</v>
          </cell>
        </row>
        <row r="299">
          <cell r="A299">
            <v>24115</v>
          </cell>
          <cell r="B299" t="str">
            <v>GOWANUS_GT2_2</v>
          </cell>
          <cell r="C299">
            <v>-68050.54</v>
          </cell>
          <cell r="D299">
            <v>-7988.03</v>
          </cell>
          <cell r="E299">
            <v>-22056.83</v>
          </cell>
          <cell r="F299">
            <v>-14232.99</v>
          </cell>
          <cell r="G299">
            <v>-17387.62</v>
          </cell>
          <cell r="H299">
            <v>-5168.09</v>
          </cell>
          <cell r="I299">
            <v>-1216.98</v>
          </cell>
        </row>
        <row r="300">
          <cell r="A300">
            <v>24116</v>
          </cell>
          <cell r="B300" t="str">
            <v>GOWANUS_GT2_3</v>
          </cell>
          <cell r="C300">
            <v>-68050.54</v>
          </cell>
          <cell r="D300">
            <v>-7988.03</v>
          </cell>
          <cell r="E300">
            <v>-22056.83</v>
          </cell>
          <cell r="F300">
            <v>-14232.99</v>
          </cell>
          <cell r="G300">
            <v>-17387.62</v>
          </cell>
          <cell r="H300">
            <v>-5168.09</v>
          </cell>
          <cell r="I300">
            <v>-1216.98</v>
          </cell>
        </row>
        <row r="301">
          <cell r="A301">
            <v>24117</v>
          </cell>
          <cell r="B301" t="str">
            <v>GOWANUS_GT2_4</v>
          </cell>
          <cell r="C301">
            <v>-68050.54</v>
          </cell>
          <cell r="D301">
            <v>-7988.03</v>
          </cell>
          <cell r="E301">
            <v>-22056.83</v>
          </cell>
          <cell r="F301">
            <v>-14232.99</v>
          </cell>
          <cell r="G301">
            <v>-17387.62</v>
          </cell>
          <cell r="H301">
            <v>-5168.09</v>
          </cell>
          <cell r="I301">
            <v>-1216.98</v>
          </cell>
        </row>
        <row r="302">
          <cell r="A302">
            <v>24118</v>
          </cell>
          <cell r="B302" t="str">
            <v>GOWANUS_GT2_5</v>
          </cell>
          <cell r="C302">
            <v>-68050.54</v>
          </cell>
          <cell r="D302">
            <v>-7988.03</v>
          </cell>
          <cell r="E302">
            <v>-22056.83</v>
          </cell>
          <cell r="F302">
            <v>-14232.99</v>
          </cell>
          <cell r="G302">
            <v>-17387.62</v>
          </cell>
          <cell r="H302">
            <v>-5168.09</v>
          </cell>
          <cell r="I302">
            <v>-1216.98</v>
          </cell>
        </row>
        <row r="303">
          <cell r="A303">
            <v>24119</v>
          </cell>
          <cell r="B303" t="str">
            <v>GOWANUS_GT2_6</v>
          </cell>
          <cell r="C303">
            <v>-68050.54</v>
          </cell>
          <cell r="D303">
            <v>-7988.03</v>
          </cell>
          <cell r="E303">
            <v>-22056.83</v>
          </cell>
          <cell r="F303">
            <v>-14232.99</v>
          </cell>
          <cell r="G303">
            <v>-17387.62</v>
          </cell>
          <cell r="H303">
            <v>-5168.09</v>
          </cell>
          <cell r="I303">
            <v>-1216.98</v>
          </cell>
        </row>
        <row r="304">
          <cell r="A304">
            <v>24120</v>
          </cell>
          <cell r="B304" t="str">
            <v>GOWANUS_GT2_7</v>
          </cell>
          <cell r="C304">
            <v>-68050.54</v>
          </cell>
          <cell r="D304">
            <v>-7988.03</v>
          </cell>
          <cell r="E304">
            <v>-22056.83</v>
          </cell>
          <cell r="F304">
            <v>-14232.99</v>
          </cell>
          <cell r="G304">
            <v>-17387.62</v>
          </cell>
          <cell r="H304">
            <v>-5168.09</v>
          </cell>
          <cell r="I304">
            <v>-1216.98</v>
          </cell>
        </row>
        <row r="305">
          <cell r="A305">
            <v>24121</v>
          </cell>
          <cell r="B305" t="str">
            <v>GOWANUS_GT2_8</v>
          </cell>
          <cell r="C305">
            <v>-68050.54</v>
          </cell>
          <cell r="D305">
            <v>-7988.03</v>
          </cell>
          <cell r="E305">
            <v>-22056.83</v>
          </cell>
          <cell r="F305">
            <v>-14232.99</v>
          </cell>
          <cell r="G305">
            <v>-17387.62</v>
          </cell>
          <cell r="H305">
            <v>-5168.09</v>
          </cell>
          <cell r="I305">
            <v>-1216.98</v>
          </cell>
        </row>
        <row r="306">
          <cell r="A306">
            <v>24122</v>
          </cell>
          <cell r="B306" t="str">
            <v>GOWANUS_GT3_1</v>
          </cell>
          <cell r="C306">
            <v>-68050.54</v>
          </cell>
          <cell r="D306">
            <v>-7988.03</v>
          </cell>
          <cell r="E306">
            <v>-22056.83</v>
          </cell>
          <cell r="F306">
            <v>-14232.99</v>
          </cell>
          <cell r="G306">
            <v>-17387.62</v>
          </cell>
          <cell r="H306">
            <v>-5168.09</v>
          </cell>
          <cell r="I306">
            <v>-1216.98</v>
          </cell>
        </row>
        <row r="307">
          <cell r="A307">
            <v>24123</v>
          </cell>
          <cell r="B307" t="str">
            <v>GOWANUS_GT3_2</v>
          </cell>
          <cell r="C307">
            <v>-68050.54</v>
          </cell>
          <cell r="D307">
            <v>-7988.03</v>
          </cell>
          <cell r="E307">
            <v>-22056.83</v>
          </cell>
          <cell r="F307">
            <v>-14232.99</v>
          </cell>
          <cell r="G307">
            <v>-17387.62</v>
          </cell>
          <cell r="H307">
            <v>-5168.09</v>
          </cell>
          <cell r="I307">
            <v>-1216.98</v>
          </cell>
        </row>
        <row r="308">
          <cell r="A308">
            <v>24124</v>
          </cell>
          <cell r="B308" t="str">
            <v>GOWANUS_GT3_3</v>
          </cell>
          <cell r="C308">
            <v>-68050.54</v>
          </cell>
          <cell r="D308">
            <v>-7988.03</v>
          </cell>
          <cell r="E308">
            <v>-22056.83</v>
          </cell>
          <cell r="F308">
            <v>-14232.99</v>
          </cell>
          <cell r="G308">
            <v>-17387.62</v>
          </cell>
          <cell r="H308">
            <v>-5168.09</v>
          </cell>
          <cell r="I308">
            <v>-1216.98</v>
          </cell>
        </row>
        <row r="309">
          <cell r="A309">
            <v>24125</v>
          </cell>
          <cell r="B309" t="str">
            <v>GOWANUS_GT3_4</v>
          </cell>
          <cell r="C309">
            <v>-68050.54</v>
          </cell>
          <cell r="D309">
            <v>-7988.03</v>
          </cell>
          <cell r="E309">
            <v>-22056.83</v>
          </cell>
          <cell r="F309">
            <v>-14232.99</v>
          </cell>
          <cell r="G309">
            <v>-17387.62</v>
          </cell>
          <cell r="H309">
            <v>-5168.09</v>
          </cell>
          <cell r="I309">
            <v>-1216.98</v>
          </cell>
        </row>
        <row r="310">
          <cell r="A310">
            <v>24126</v>
          </cell>
          <cell r="B310" t="str">
            <v>GOWANUS_GT3_5</v>
          </cell>
          <cell r="C310">
            <v>-68050.54</v>
          </cell>
          <cell r="D310">
            <v>-7988.03</v>
          </cell>
          <cell r="E310">
            <v>-22056.83</v>
          </cell>
          <cell r="F310">
            <v>-14232.99</v>
          </cell>
          <cell r="G310">
            <v>-17387.62</v>
          </cell>
          <cell r="H310">
            <v>-5168.09</v>
          </cell>
          <cell r="I310">
            <v>-1216.98</v>
          </cell>
        </row>
        <row r="311">
          <cell r="A311">
            <v>24127</v>
          </cell>
          <cell r="B311" t="str">
            <v>GOWANUS_GT3_6</v>
          </cell>
          <cell r="C311">
            <v>-68050.54</v>
          </cell>
          <cell r="D311">
            <v>-7988.03</v>
          </cell>
          <cell r="E311">
            <v>-22056.83</v>
          </cell>
          <cell r="F311">
            <v>-14232.99</v>
          </cell>
          <cell r="G311">
            <v>-17387.62</v>
          </cell>
          <cell r="H311">
            <v>-5168.09</v>
          </cell>
          <cell r="I311">
            <v>-1216.98</v>
          </cell>
        </row>
        <row r="312">
          <cell r="A312">
            <v>24128</v>
          </cell>
          <cell r="B312" t="str">
            <v>GOWANUS_GT3_7</v>
          </cell>
          <cell r="C312">
            <v>-68050.54</v>
          </cell>
          <cell r="D312">
            <v>-7988.03</v>
          </cell>
          <cell r="E312">
            <v>-22056.83</v>
          </cell>
          <cell r="F312">
            <v>-14232.99</v>
          </cell>
          <cell r="G312">
            <v>-17387.62</v>
          </cell>
          <cell r="H312">
            <v>-5168.09</v>
          </cell>
          <cell r="I312">
            <v>-1216.98</v>
          </cell>
        </row>
        <row r="313">
          <cell r="A313">
            <v>24129</v>
          </cell>
          <cell r="B313" t="str">
            <v>GOWANUS_GT3_8</v>
          </cell>
          <cell r="C313">
            <v>-68050.54</v>
          </cell>
          <cell r="D313">
            <v>-7988.03</v>
          </cell>
          <cell r="E313">
            <v>-22056.83</v>
          </cell>
          <cell r="F313">
            <v>-14232.99</v>
          </cell>
          <cell r="G313">
            <v>-17387.62</v>
          </cell>
          <cell r="H313">
            <v>-5168.09</v>
          </cell>
          <cell r="I313">
            <v>-1216.98</v>
          </cell>
        </row>
        <row r="314">
          <cell r="A314">
            <v>24130</v>
          </cell>
          <cell r="B314" t="str">
            <v>GOWANUS_GT4_1</v>
          </cell>
          <cell r="C314">
            <v>-68050.54</v>
          </cell>
          <cell r="D314">
            <v>-7988.03</v>
          </cell>
          <cell r="E314">
            <v>-22056.83</v>
          </cell>
          <cell r="F314">
            <v>-14232.99</v>
          </cell>
          <cell r="G314">
            <v>-17387.62</v>
          </cell>
          <cell r="H314">
            <v>-5168.09</v>
          </cell>
          <cell r="I314">
            <v>-1216.98</v>
          </cell>
        </row>
        <row r="315">
          <cell r="A315">
            <v>24131</v>
          </cell>
          <cell r="B315" t="str">
            <v>GOWANUS_GT4_2</v>
          </cell>
          <cell r="C315">
            <v>-68050.54</v>
          </cell>
          <cell r="D315">
            <v>-7988.03</v>
          </cell>
          <cell r="E315">
            <v>-22056.83</v>
          </cell>
          <cell r="F315">
            <v>-14232.99</v>
          </cell>
          <cell r="G315">
            <v>-17387.62</v>
          </cell>
          <cell r="H315">
            <v>-5168.09</v>
          </cell>
          <cell r="I315">
            <v>-1216.98</v>
          </cell>
        </row>
        <row r="316">
          <cell r="A316">
            <v>24132</v>
          </cell>
          <cell r="B316" t="str">
            <v>GOWANUS_GT4_3</v>
          </cell>
          <cell r="C316">
            <v>-68050.54</v>
          </cell>
          <cell r="D316">
            <v>-7988.03</v>
          </cell>
          <cell r="E316">
            <v>-22056.83</v>
          </cell>
          <cell r="F316">
            <v>-14232.99</v>
          </cell>
          <cell r="G316">
            <v>-17387.62</v>
          </cell>
          <cell r="H316">
            <v>-5168.09</v>
          </cell>
          <cell r="I316">
            <v>-1216.98</v>
          </cell>
        </row>
        <row r="317">
          <cell r="A317">
            <v>24133</v>
          </cell>
          <cell r="B317" t="str">
            <v>GOWANUS_GT4_4</v>
          </cell>
          <cell r="C317">
            <v>-68050.54</v>
          </cell>
          <cell r="D317">
            <v>-7988.03</v>
          </cell>
          <cell r="E317">
            <v>-22056.83</v>
          </cell>
          <cell r="F317">
            <v>-14232.99</v>
          </cell>
          <cell r="G317">
            <v>-17387.62</v>
          </cell>
          <cell r="H317">
            <v>-5168.09</v>
          </cell>
          <cell r="I317">
            <v>-1216.98</v>
          </cell>
        </row>
        <row r="318">
          <cell r="A318">
            <v>24134</v>
          </cell>
          <cell r="B318" t="str">
            <v>GOWANUS_GT4_5</v>
          </cell>
          <cell r="C318">
            <v>-68050.54</v>
          </cell>
          <cell r="D318">
            <v>-7988.03</v>
          </cell>
          <cell r="E318">
            <v>-22056.83</v>
          </cell>
          <cell r="F318">
            <v>-14232.99</v>
          </cell>
          <cell r="G318">
            <v>-17387.62</v>
          </cell>
          <cell r="H318">
            <v>-5168.09</v>
          </cell>
          <cell r="I318">
            <v>-1216.98</v>
          </cell>
        </row>
        <row r="319">
          <cell r="A319">
            <v>24135</v>
          </cell>
          <cell r="B319" t="str">
            <v>GOWANUS_GT4_6</v>
          </cell>
          <cell r="C319">
            <v>-68050.54</v>
          </cell>
          <cell r="D319">
            <v>-7988.03</v>
          </cell>
          <cell r="E319">
            <v>-22056.83</v>
          </cell>
          <cell r="F319">
            <v>-14232.99</v>
          </cell>
          <cell r="G319">
            <v>-17387.62</v>
          </cell>
          <cell r="H319">
            <v>-5168.09</v>
          </cell>
          <cell r="I319">
            <v>-1216.98</v>
          </cell>
        </row>
        <row r="320">
          <cell r="A320">
            <v>24136</v>
          </cell>
          <cell r="B320" t="str">
            <v>GOWANUS_GT4_7</v>
          </cell>
          <cell r="C320">
            <v>-68050.54</v>
          </cell>
          <cell r="D320">
            <v>-7988.03</v>
          </cell>
          <cell r="E320">
            <v>-22056.83</v>
          </cell>
          <cell r="F320">
            <v>-14232.99</v>
          </cell>
          <cell r="G320">
            <v>-17387.62</v>
          </cell>
          <cell r="H320">
            <v>-5168.09</v>
          </cell>
          <cell r="I320">
            <v>-1216.98</v>
          </cell>
        </row>
        <row r="321">
          <cell r="A321">
            <v>24137</v>
          </cell>
          <cell r="B321" t="str">
            <v>GOWANUS_GT4_8</v>
          </cell>
          <cell r="C321">
            <v>-68050.54</v>
          </cell>
          <cell r="D321">
            <v>-7988.03</v>
          </cell>
          <cell r="E321">
            <v>-22056.83</v>
          </cell>
          <cell r="F321">
            <v>-14232.99</v>
          </cell>
          <cell r="G321">
            <v>-17387.62</v>
          </cell>
          <cell r="H321">
            <v>-5168.09</v>
          </cell>
          <cell r="I321">
            <v>-1216.98</v>
          </cell>
        </row>
        <row r="322">
          <cell r="A322">
            <v>24138</v>
          </cell>
          <cell r="B322" t="str">
            <v>59TH STREET_GT_1</v>
          </cell>
          <cell r="C322">
            <v>-59111.85</v>
          </cell>
          <cell r="D322">
            <v>-6825.61</v>
          </cell>
          <cell r="E322">
            <v>-20885.64</v>
          </cell>
          <cell r="F322">
            <v>-13031.93</v>
          </cell>
          <cell r="G322">
            <v>-14252.11</v>
          </cell>
          <cell r="H322">
            <v>-3030.06</v>
          </cell>
          <cell r="I322">
            <v>-1086.5</v>
          </cell>
        </row>
        <row r="323">
          <cell r="A323">
            <v>24139</v>
          </cell>
          <cell r="B323" t="str">
            <v>INDIAN POINT_GT_1</v>
          </cell>
          <cell r="C323">
            <v>-58550.6</v>
          </cell>
          <cell r="D323">
            <v>-6774.18</v>
          </cell>
          <cell r="E323">
            <v>-20724.63</v>
          </cell>
          <cell r="F323">
            <v>-12935.58</v>
          </cell>
          <cell r="G323">
            <v>-14186.55</v>
          </cell>
          <cell r="H323">
            <v>-3029.24</v>
          </cell>
          <cell r="I323">
            <v>-900.42</v>
          </cell>
        </row>
        <row r="324">
          <cell r="A324">
            <v>24143</v>
          </cell>
          <cell r="B324" t="str">
            <v>WESTERN_NY_WIND</v>
          </cell>
          <cell r="C324">
            <v>170.02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-10.18</v>
          </cell>
          <cell r="I324">
            <v>180.2</v>
          </cell>
        </row>
        <row r="325">
          <cell r="A325">
            <v>24146</v>
          </cell>
          <cell r="B325" t="str">
            <v>PGE MADISON___WINDPWR</v>
          </cell>
          <cell r="C325">
            <v>-1825.1</v>
          </cell>
          <cell r="D325">
            <v>0</v>
          </cell>
          <cell r="E325">
            <v>0</v>
          </cell>
          <cell r="F325">
            <v>0</v>
          </cell>
          <cell r="G325">
            <v>-1249.46</v>
          </cell>
          <cell r="H325">
            <v>-493.02</v>
          </cell>
          <cell r="I325">
            <v>-82.62</v>
          </cell>
        </row>
        <row r="326">
          <cell r="A326">
            <v>24147</v>
          </cell>
          <cell r="B326" t="str">
            <v>NEG CENTRAL___STATE_STREET</v>
          </cell>
          <cell r="C326">
            <v>-603.75</v>
          </cell>
          <cell r="D326">
            <v>0</v>
          </cell>
          <cell r="E326">
            <v>0</v>
          </cell>
          <cell r="F326">
            <v>0</v>
          </cell>
          <cell r="G326">
            <v>-376.47</v>
          </cell>
          <cell r="H326">
            <v>-225.86</v>
          </cell>
          <cell r="I326">
            <v>-1.41999999999999</v>
          </cell>
        </row>
        <row r="327">
          <cell r="A327">
            <v>24148</v>
          </cell>
          <cell r="B327" t="str">
            <v>WALDEN___HYDRO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28">
          <cell r="A328">
            <v>24149</v>
          </cell>
          <cell r="B328" t="str">
            <v>ASTORIA___2</v>
          </cell>
          <cell r="C328">
            <v>-3518.01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-2301.03</v>
          </cell>
          <cell r="I328">
            <v>-1216.98</v>
          </cell>
        </row>
        <row r="329">
          <cell r="A329">
            <v>24151</v>
          </cell>
          <cell r="B329" t="str">
            <v>Stony___Brook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A330">
            <v>24152</v>
          </cell>
          <cell r="B330" t="str">
            <v>NYPA_KENT_____GT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A331">
            <v>24155</v>
          </cell>
          <cell r="B331" t="str">
            <v>NYPA_POUCH1_____GT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A332">
            <v>24156</v>
          </cell>
          <cell r="B332" t="str">
            <v>NYPA_GOWANUS_____GT1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</row>
        <row r="333">
          <cell r="A333">
            <v>24157</v>
          </cell>
          <cell r="B333" t="str">
            <v>NYPA_GOWANUS_____GT2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A334">
            <v>24158</v>
          </cell>
          <cell r="B334" t="str">
            <v>NYPA_____HELLGATE_GT1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A335">
            <v>24159</v>
          </cell>
          <cell r="B335" t="str">
            <v>NYPA_____HELLGATE_GT2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A336">
            <v>24160</v>
          </cell>
          <cell r="B336" t="str">
            <v>NYPA_HARLEM__RVR__GT1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A337">
            <v>24161</v>
          </cell>
          <cell r="B337" t="str">
            <v>NYPA_HARLEM__RVR__GT2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A338">
            <v>24162</v>
          </cell>
          <cell r="B338" t="str">
            <v>NYPA_VERNON_____GT1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A339">
            <v>24163</v>
          </cell>
          <cell r="B339" t="str">
            <v>NYPA_VERNON_____GT2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A340">
            <v>24164</v>
          </cell>
          <cell r="B340" t="str">
            <v>NYPA_BRENTWD_____GT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A341">
            <v>24167</v>
          </cell>
          <cell r="B341" t="str">
            <v>MODEL_CITY_ENERGY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A342">
            <v>24168</v>
          </cell>
          <cell r="B342" t="str">
            <v>HUDSON_AVE_10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A343">
            <v>24169</v>
          </cell>
          <cell r="B343" t="str">
            <v>SITHE_IND_GS1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  <row r="344">
          <cell r="A344">
            <v>24170</v>
          </cell>
          <cell r="B344" t="str">
            <v>SITHE_IND_GS2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A345">
            <v>24171</v>
          </cell>
          <cell r="B345" t="str">
            <v>SITHE_IND_GS3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A346">
            <v>24172</v>
          </cell>
          <cell r="B346" t="str">
            <v>SITHE_IND_GS4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A347">
            <v>24225</v>
          </cell>
          <cell r="B347" t="str">
            <v>ASTORIA_GT_11</v>
          </cell>
          <cell r="C347">
            <v>-68050.54</v>
          </cell>
          <cell r="D347">
            <v>-7988.03</v>
          </cell>
          <cell r="E347">
            <v>-22056.83</v>
          </cell>
          <cell r="F347">
            <v>-14232.99</v>
          </cell>
          <cell r="G347">
            <v>-17387.62</v>
          </cell>
          <cell r="H347">
            <v>-5168.09</v>
          </cell>
          <cell r="I347">
            <v>-1216.98</v>
          </cell>
        </row>
        <row r="348">
          <cell r="A348">
            <v>24226</v>
          </cell>
          <cell r="B348" t="str">
            <v>ASTORIA_GT_12</v>
          </cell>
          <cell r="C348">
            <v>-68050.54</v>
          </cell>
          <cell r="D348">
            <v>-7988.03</v>
          </cell>
          <cell r="E348">
            <v>-22056.83</v>
          </cell>
          <cell r="F348">
            <v>-14232.99</v>
          </cell>
          <cell r="G348">
            <v>-17387.62</v>
          </cell>
          <cell r="H348">
            <v>-5168.09</v>
          </cell>
          <cell r="I348">
            <v>-1216.98</v>
          </cell>
        </row>
        <row r="349">
          <cell r="A349">
            <v>24227</v>
          </cell>
          <cell r="B349" t="str">
            <v>ASTORIA_GT_13</v>
          </cell>
          <cell r="C349">
            <v>-68050.54</v>
          </cell>
          <cell r="D349">
            <v>-7988.03</v>
          </cell>
          <cell r="E349">
            <v>-22056.83</v>
          </cell>
          <cell r="F349">
            <v>-14232.99</v>
          </cell>
          <cell r="G349">
            <v>-17387.62</v>
          </cell>
          <cell r="H349">
            <v>-5168.09</v>
          </cell>
          <cell r="I349">
            <v>-1216.98</v>
          </cell>
        </row>
        <row r="350">
          <cell r="A350">
            <v>24228</v>
          </cell>
          <cell r="B350" t="str">
            <v>NARROWS_GT1_1</v>
          </cell>
          <cell r="C350">
            <v>-68050.54</v>
          </cell>
          <cell r="D350">
            <v>-7988.03</v>
          </cell>
          <cell r="E350">
            <v>-22056.83</v>
          </cell>
          <cell r="F350">
            <v>-14232.99</v>
          </cell>
          <cell r="G350">
            <v>-17387.62</v>
          </cell>
          <cell r="H350">
            <v>-5168.09</v>
          </cell>
          <cell r="I350">
            <v>-1216.98</v>
          </cell>
        </row>
        <row r="351">
          <cell r="A351">
            <v>24229</v>
          </cell>
          <cell r="B351" t="str">
            <v>NARROWS_GT1_2</v>
          </cell>
          <cell r="C351">
            <v>-68050.54</v>
          </cell>
          <cell r="D351">
            <v>-7988.03</v>
          </cell>
          <cell r="E351">
            <v>-22056.83</v>
          </cell>
          <cell r="F351">
            <v>-14232.99</v>
          </cell>
          <cell r="G351">
            <v>-17387.62</v>
          </cell>
          <cell r="H351">
            <v>-5168.09</v>
          </cell>
          <cell r="I351">
            <v>-1216.98</v>
          </cell>
        </row>
        <row r="352">
          <cell r="A352">
            <v>24230</v>
          </cell>
          <cell r="B352" t="str">
            <v>NARROWS_GT1_3</v>
          </cell>
          <cell r="C352">
            <v>-68050.54</v>
          </cell>
          <cell r="D352">
            <v>-7988.03</v>
          </cell>
          <cell r="E352">
            <v>-22056.83</v>
          </cell>
          <cell r="F352">
            <v>-14232.99</v>
          </cell>
          <cell r="G352">
            <v>-17387.62</v>
          </cell>
          <cell r="H352">
            <v>-5168.09</v>
          </cell>
          <cell r="I352">
            <v>-1216.98</v>
          </cell>
        </row>
        <row r="353">
          <cell r="A353">
            <v>24231</v>
          </cell>
          <cell r="B353" t="str">
            <v>NARROWS_GT1_4</v>
          </cell>
          <cell r="C353">
            <v>-68050.54</v>
          </cell>
          <cell r="D353">
            <v>-7988.03</v>
          </cell>
          <cell r="E353">
            <v>-22056.83</v>
          </cell>
          <cell r="F353">
            <v>-14232.99</v>
          </cell>
          <cell r="G353">
            <v>-17387.62</v>
          </cell>
          <cell r="H353">
            <v>-5168.09</v>
          </cell>
          <cell r="I353">
            <v>-1216.98</v>
          </cell>
        </row>
        <row r="354">
          <cell r="A354">
            <v>24232</v>
          </cell>
          <cell r="B354" t="str">
            <v>NARROWS_GT1_5</v>
          </cell>
          <cell r="C354">
            <v>-68050.54</v>
          </cell>
          <cell r="D354">
            <v>-7988.03</v>
          </cell>
          <cell r="E354">
            <v>-22056.83</v>
          </cell>
          <cell r="F354">
            <v>-14232.99</v>
          </cell>
          <cell r="G354">
            <v>-17387.62</v>
          </cell>
          <cell r="H354">
            <v>-5168.09</v>
          </cell>
          <cell r="I354">
            <v>-1216.98</v>
          </cell>
        </row>
        <row r="355">
          <cell r="A355">
            <v>24233</v>
          </cell>
          <cell r="B355" t="str">
            <v>NARROWS_GT1_6</v>
          </cell>
          <cell r="C355">
            <v>-68050.54</v>
          </cell>
          <cell r="D355">
            <v>-7988.03</v>
          </cell>
          <cell r="E355">
            <v>-22056.83</v>
          </cell>
          <cell r="F355">
            <v>-14232.99</v>
          </cell>
          <cell r="G355">
            <v>-17387.62</v>
          </cell>
          <cell r="H355">
            <v>-5168.09</v>
          </cell>
          <cell r="I355">
            <v>-1216.98</v>
          </cell>
        </row>
        <row r="356">
          <cell r="A356">
            <v>24234</v>
          </cell>
          <cell r="B356" t="str">
            <v>NARROWS_GT1_7</v>
          </cell>
          <cell r="C356">
            <v>-68050.54</v>
          </cell>
          <cell r="D356">
            <v>-7988.03</v>
          </cell>
          <cell r="E356">
            <v>-22056.83</v>
          </cell>
          <cell r="F356">
            <v>-14232.99</v>
          </cell>
          <cell r="G356">
            <v>-17387.62</v>
          </cell>
          <cell r="H356">
            <v>-5168.09</v>
          </cell>
          <cell r="I356">
            <v>-1216.98</v>
          </cell>
        </row>
        <row r="357">
          <cell r="A357">
            <v>24235</v>
          </cell>
          <cell r="B357" t="str">
            <v>NARROWS_GT1_8</v>
          </cell>
          <cell r="C357">
            <v>-68050.54</v>
          </cell>
          <cell r="D357">
            <v>-7988.03</v>
          </cell>
          <cell r="E357">
            <v>-22056.83</v>
          </cell>
          <cell r="F357">
            <v>-14232.99</v>
          </cell>
          <cell r="G357">
            <v>-17387.62</v>
          </cell>
          <cell r="H357">
            <v>-5168.09</v>
          </cell>
          <cell r="I357">
            <v>-1216.98</v>
          </cell>
        </row>
        <row r="358">
          <cell r="A358">
            <v>24236</v>
          </cell>
          <cell r="B358" t="str">
            <v>NARROWS_GT2_1</v>
          </cell>
          <cell r="C358">
            <v>-68050.54</v>
          </cell>
          <cell r="D358">
            <v>-7988.03</v>
          </cell>
          <cell r="E358">
            <v>-22056.83</v>
          </cell>
          <cell r="F358">
            <v>-14232.99</v>
          </cell>
          <cell r="G358">
            <v>-17387.62</v>
          </cell>
          <cell r="H358">
            <v>-5168.09</v>
          </cell>
          <cell r="I358">
            <v>-1216.98</v>
          </cell>
        </row>
        <row r="359">
          <cell r="A359">
            <v>24237</v>
          </cell>
          <cell r="B359" t="str">
            <v>NARROWS_GT2_2</v>
          </cell>
          <cell r="C359">
            <v>-68050.54</v>
          </cell>
          <cell r="D359">
            <v>-7988.03</v>
          </cell>
          <cell r="E359">
            <v>-22056.83</v>
          </cell>
          <cell r="F359">
            <v>-14232.99</v>
          </cell>
          <cell r="G359">
            <v>-17387.62</v>
          </cell>
          <cell r="H359">
            <v>-5168.09</v>
          </cell>
          <cell r="I359">
            <v>-1216.98</v>
          </cell>
        </row>
        <row r="360">
          <cell r="A360">
            <v>24238</v>
          </cell>
          <cell r="B360" t="str">
            <v>NARROWS_GT2_3</v>
          </cell>
          <cell r="C360">
            <v>-68050.54</v>
          </cell>
          <cell r="D360">
            <v>-7988.03</v>
          </cell>
          <cell r="E360">
            <v>-22056.83</v>
          </cell>
          <cell r="F360">
            <v>-14232.99</v>
          </cell>
          <cell r="G360">
            <v>-17387.62</v>
          </cell>
          <cell r="H360">
            <v>-5168.09</v>
          </cell>
          <cell r="I360">
            <v>-1216.98</v>
          </cell>
        </row>
        <row r="361">
          <cell r="A361">
            <v>24239</v>
          </cell>
          <cell r="B361" t="str">
            <v>NARROWS_GT2_4</v>
          </cell>
          <cell r="C361">
            <v>-68050.54</v>
          </cell>
          <cell r="D361">
            <v>-7988.03</v>
          </cell>
          <cell r="E361">
            <v>-22056.83</v>
          </cell>
          <cell r="F361">
            <v>-14232.99</v>
          </cell>
          <cell r="G361">
            <v>-17387.62</v>
          </cell>
          <cell r="H361">
            <v>-5168.09</v>
          </cell>
          <cell r="I361">
            <v>-1216.98</v>
          </cell>
        </row>
        <row r="362">
          <cell r="A362">
            <v>24240</v>
          </cell>
          <cell r="B362" t="str">
            <v>NARROWS_GT2_5</v>
          </cell>
          <cell r="C362">
            <v>-68050.54</v>
          </cell>
          <cell r="D362">
            <v>-7988.03</v>
          </cell>
          <cell r="E362">
            <v>-22056.83</v>
          </cell>
          <cell r="F362">
            <v>-14232.99</v>
          </cell>
          <cell r="G362">
            <v>-17387.62</v>
          </cell>
          <cell r="H362">
            <v>-5168.09</v>
          </cell>
          <cell r="I362">
            <v>-1216.98</v>
          </cell>
        </row>
        <row r="363">
          <cell r="A363">
            <v>24241</v>
          </cell>
          <cell r="B363" t="str">
            <v>NARROWS_GT2_6</v>
          </cell>
          <cell r="C363">
            <v>-68050.54</v>
          </cell>
          <cell r="D363">
            <v>-7988.03</v>
          </cell>
          <cell r="E363">
            <v>-22056.83</v>
          </cell>
          <cell r="F363">
            <v>-14232.99</v>
          </cell>
          <cell r="G363">
            <v>-17387.62</v>
          </cell>
          <cell r="H363">
            <v>-5168.09</v>
          </cell>
          <cell r="I363">
            <v>-1216.98</v>
          </cell>
        </row>
        <row r="364">
          <cell r="A364">
            <v>24242</v>
          </cell>
          <cell r="B364" t="str">
            <v>NARROWS_GT2_7</v>
          </cell>
          <cell r="C364">
            <v>-68050.54</v>
          </cell>
          <cell r="D364">
            <v>-7988.03</v>
          </cell>
          <cell r="E364">
            <v>-22056.83</v>
          </cell>
          <cell r="F364">
            <v>-14232.99</v>
          </cell>
          <cell r="G364">
            <v>-17387.62</v>
          </cell>
          <cell r="H364">
            <v>-5168.09</v>
          </cell>
          <cell r="I364">
            <v>-1216.98</v>
          </cell>
        </row>
        <row r="365">
          <cell r="A365">
            <v>24243</v>
          </cell>
          <cell r="B365" t="str">
            <v>NARROWS_GT2_8</v>
          </cell>
          <cell r="C365">
            <v>-68050.54</v>
          </cell>
          <cell r="D365">
            <v>-7988.03</v>
          </cell>
          <cell r="E365">
            <v>-22056.83</v>
          </cell>
          <cell r="F365">
            <v>-14232.99</v>
          </cell>
          <cell r="G365">
            <v>-17387.62</v>
          </cell>
          <cell r="H365">
            <v>-5168.09</v>
          </cell>
          <cell r="I365">
            <v>-1216.98</v>
          </cell>
        </row>
        <row r="366">
          <cell r="A366">
            <v>24244</v>
          </cell>
          <cell r="B366" t="str">
            <v>RAVENSWOOD_GT2_1  TEMP GRP</v>
          </cell>
          <cell r="C366">
            <v>-59121.43</v>
          </cell>
          <cell r="D366">
            <v>-6825.57</v>
          </cell>
          <cell r="E366">
            <v>-20895.97</v>
          </cell>
          <cell r="F366">
            <v>-13033.08</v>
          </cell>
          <cell r="G366">
            <v>-14253.35</v>
          </cell>
          <cell r="H366">
            <v>-3030.23</v>
          </cell>
          <cell r="I366">
            <v>-1083.23</v>
          </cell>
        </row>
        <row r="367">
          <cell r="A367">
            <v>24245</v>
          </cell>
          <cell r="B367" t="str">
            <v>RAVENSWOOD_GT2_2</v>
          </cell>
          <cell r="C367">
            <v>-59121.43</v>
          </cell>
          <cell r="D367">
            <v>-6825.57</v>
          </cell>
          <cell r="E367">
            <v>-20895.97</v>
          </cell>
          <cell r="F367">
            <v>-13033.08</v>
          </cell>
          <cell r="G367">
            <v>-14253.35</v>
          </cell>
          <cell r="H367">
            <v>-3030.23</v>
          </cell>
          <cell r="I367">
            <v>-1083.23</v>
          </cell>
        </row>
        <row r="368">
          <cell r="A368">
            <v>24246</v>
          </cell>
          <cell r="B368" t="str">
            <v>RAVENSWOOD_GT2_3</v>
          </cell>
          <cell r="C368">
            <v>-59121.43</v>
          </cell>
          <cell r="D368">
            <v>-6825.57</v>
          </cell>
          <cell r="E368">
            <v>-20895.97</v>
          </cell>
          <cell r="F368">
            <v>-13033.08</v>
          </cell>
          <cell r="G368">
            <v>-14253.35</v>
          </cell>
          <cell r="H368">
            <v>-3030.23</v>
          </cell>
          <cell r="I368">
            <v>-1083.23</v>
          </cell>
        </row>
        <row r="369">
          <cell r="A369">
            <v>24247</v>
          </cell>
          <cell r="B369" t="str">
            <v>RAVENSWOOD_GT2_4</v>
          </cell>
          <cell r="C369">
            <v>-59121.43</v>
          </cell>
          <cell r="D369">
            <v>-6825.57</v>
          </cell>
          <cell r="E369">
            <v>-20895.97</v>
          </cell>
          <cell r="F369">
            <v>-13033.08</v>
          </cell>
          <cell r="G369">
            <v>-14253.35</v>
          </cell>
          <cell r="H369">
            <v>-3030.23</v>
          </cell>
          <cell r="I369">
            <v>-1083.23</v>
          </cell>
        </row>
        <row r="370">
          <cell r="A370">
            <v>24248</v>
          </cell>
          <cell r="B370" t="str">
            <v>RAVENSWOOD_GT3_1  TEMP GRP</v>
          </cell>
          <cell r="C370">
            <v>-59121.43</v>
          </cell>
          <cell r="D370">
            <v>-6825.57</v>
          </cell>
          <cell r="E370">
            <v>-20895.97</v>
          </cell>
          <cell r="F370">
            <v>-13033.08</v>
          </cell>
          <cell r="G370">
            <v>-14253.35</v>
          </cell>
          <cell r="H370">
            <v>-3030.23</v>
          </cell>
          <cell r="I370">
            <v>-1083.23</v>
          </cell>
        </row>
        <row r="371">
          <cell r="A371">
            <v>24249</v>
          </cell>
          <cell r="B371" t="str">
            <v>RAVENSWOOD_GT3_2</v>
          </cell>
          <cell r="C371">
            <v>-59121.43</v>
          </cell>
          <cell r="D371">
            <v>-6825.57</v>
          </cell>
          <cell r="E371">
            <v>-20895.97</v>
          </cell>
          <cell r="F371">
            <v>-13033.08</v>
          </cell>
          <cell r="G371">
            <v>-14253.35</v>
          </cell>
          <cell r="H371">
            <v>-3030.23</v>
          </cell>
          <cell r="I371">
            <v>-1083.23</v>
          </cell>
        </row>
        <row r="372">
          <cell r="A372">
            <v>24250</v>
          </cell>
          <cell r="B372" t="str">
            <v>RAVENSWOOD_GT3_3</v>
          </cell>
          <cell r="C372">
            <v>-59121.43</v>
          </cell>
          <cell r="D372">
            <v>-6825.57</v>
          </cell>
          <cell r="E372">
            <v>-20895.97</v>
          </cell>
          <cell r="F372">
            <v>-13033.08</v>
          </cell>
          <cell r="G372">
            <v>-14253.35</v>
          </cell>
          <cell r="H372">
            <v>-3030.23</v>
          </cell>
          <cell r="I372">
            <v>-1083.23</v>
          </cell>
        </row>
        <row r="373">
          <cell r="A373">
            <v>24251</v>
          </cell>
          <cell r="B373" t="str">
            <v>RAVENSWOOD_GT3_4</v>
          </cell>
          <cell r="C373">
            <v>-59121.43</v>
          </cell>
          <cell r="D373">
            <v>-6825.57</v>
          </cell>
          <cell r="E373">
            <v>-20895.97</v>
          </cell>
          <cell r="F373">
            <v>-13033.08</v>
          </cell>
          <cell r="G373">
            <v>-14253.35</v>
          </cell>
          <cell r="H373">
            <v>-3030.23</v>
          </cell>
          <cell r="I373">
            <v>-1083.23</v>
          </cell>
        </row>
        <row r="374">
          <cell r="A374">
            <v>24252</v>
          </cell>
          <cell r="B374" t="str">
            <v>RAVENSWOOD_GT_4</v>
          </cell>
          <cell r="C374">
            <v>-59121.43</v>
          </cell>
          <cell r="D374">
            <v>-6825.57</v>
          </cell>
          <cell r="E374">
            <v>-20895.97</v>
          </cell>
          <cell r="F374">
            <v>-13033.08</v>
          </cell>
          <cell r="G374">
            <v>-14253.35</v>
          </cell>
          <cell r="H374">
            <v>-3030.23</v>
          </cell>
          <cell r="I374">
            <v>-1083.23</v>
          </cell>
        </row>
        <row r="375">
          <cell r="A375">
            <v>24253</v>
          </cell>
          <cell r="B375" t="str">
            <v>RAVENSWOOD_GT_6</v>
          </cell>
          <cell r="C375">
            <v>-59121.43</v>
          </cell>
          <cell r="D375">
            <v>-6825.57</v>
          </cell>
          <cell r="E375">
            <v>-20895.97</v>
          </cell>
          <cell r="F375">
            <v>-13033.08</v>
          </cell>
          <cell r="G375">
            <v>-14253.35</v>
          </cell>
          <cell r="H375">
            <v>-3030.23</v>
          </cell>
          <cell r="I375">
            <v>-1083.23</v>
          </cell>
        </row>
        <row r="376">
          <cell r="A376">
            <v>24254</v>
          </cell>
          <cell r="B376" t="str">
            <v>RAVENSWOOD_GT_5</v>
          </cell>
          <cell r="C376">
            <v>-59121.43</v>
          </cell>
          <cell r="D376">
            <v>-6825.57</v>
          </cell>
          <cell r="E376">
            <v>-20895.97</v>
          </cell>
          <cell r="F376">
            <v>-13033.08</v>
          </cell>
          <cell r="G376">
            <v>-14253.35</v>
          </cell>
          <cell r="H376">
            <v>-3030.23</v>
          </cell>
          <cell r="I376">
            <v>-1083.23</v>
          </cell>
        </row>
        <row r="377">
          <cell r="A377">
            <v>24255</v>
          </cell>
          <cell r="B377" t="str">
            <v>RAVENSWOOD_GT_7</v>
          </cell>
          <cell r="C377">
            <v>-59121.43</v>
          </cell>
          <cell r="D377">
            <v>-6825.57</v>
          </cell>
          <cell r="E377">
            <v>-20895.97</v>
          </cell>
          <cell r="F377">
            <v>-13033.08</v>
          </cell>
          <cell r="G377">
            <v>-14253.35</v>
          </cell>
          <cell r="H377">
            <v>-3030.23</v>
          </cell>
          <cell r="I377">
            <v>-1083.23</v>
          </cell>
        </row>
        <row r="378">
          <cell r="A378">
            <v>24256</v>
          </cell>
          <cell r="B378" t="str">
            <v>RAVENSWOOD_GT_8  TEMP GRP(8-11)</v>
          </cell>
          <cell r="C378">
            <v>-58611.57</v>
          </cell>
          <cell r="D378">
            <v>-6418.78</v>
          </cell>
          <cell r="E378">
            <v>-20895.97</v>
          </cell>
          <cell r="F378">
            <v>-13033.08</v>
          </cell>
          <cell r="G378">
            <v>-14253.35</v>
          </cell>
          <cell r="H378">
            <v>-3030.23</v>
          </cell>
          <cell r="I378">
            <v>-980.16</v>
          </cell>
        </row>
        <row r="379">
          <cell r="A379">
            <v>24257</v>
          </cell>
          <cell r="B379" t="str">
            <v>RAVENSWOOD_GT_9</v>
          </cell>
          <cell r="C379">
            <v>-58611.57</v>
          </cell>
          <cell r="D379">
            <v>-6418.78</v>
          </cell>
          <cell r="E379">
            <v>-20895.97</v>
          </cell>
          <cell r="F379">
            <v>-13033.08</v>
          </cell>
          <cell r="G379">
            <v>-14253.35</v>
          </cell>
          <cell r="H379">
            <v>-3030.23</v>
          </cell>
          <cell r="I379">
            <v>-980.16</v>
          </cell>
        </row>
        <row r="380">
          <cell r="A380">
            <v>24258</v>
          </cell>
          <cell r="B380" t="str">
            <v>RAVENSWOOD_GT_10</v>
          </cell>
          <cell r="C380">
            <v>-58611.57</v>
          </cell>
          <cell r="D380">
            <v>-6418.78</v>
          </cell>
          <cell r="E380">
            <v>-20895.97</v>
          </cell>
          <cell r="F380">
            <v>-13033.08</v>
          </cell>
          <cell r="G380">
            <v>-14253.35</v>
          </cell>
          <cell r="H380">
            <v>-3030.23</v>
          </cell>
          <cell r="I380">
            <v>-980.16</v>
          </cell>
        </row>
        <row r="381">
          <cell r="A381">
            <v>24259</v>
          </cell>
          <cell r="B381" t="str">
            <v>RAVENSWOOD_GT_11</v>
          </cell>
          <cell r="C381">
            <v>-58611.57</v>
          </cell>
          <cell r="D381">
            <v>-6418.78</v>
          </cell>
          <cell r="E381">
            <v>-20895.97</v>
          </cell>
          <cell r="F381">
            <v>-13033.08</v>
          </cell>
          <cell r="G381">
            <v>-14253.35</v>
          </cell>
          <cell r="H381">
            <v>-3030.23</v>
          </cell>
          <cell r="I381">
            <v>-980.16</v>
          </cell>
        </row>
        <row r="382">
          <cell r="A382">
            <v>24260</v>
          </cell>
          <cell r="B382" t="str">
            <v>74TH STREET_GT_1</v>
          </cell>
          <cell r="C382">
            <v>-59121.43</v>
          </cell>
          <cell r="D382">
            <v>-6825.57</v>
          </cell>
          <cell r="E382">
            <v>-20895.97</v>
          </cell>
          <cell r="F382">
            <v>-13033.08</v>
          </cell>
          <cell r="G382">
            <v>-14253.35</v>
          </cell>
          <cell r="H382">
            <v>-3030.23</v>
          </cell>
          <cell r="I382">
            <v>-1083.23</v>
          </cell>
        </row>
        <row r="383">
          <cell r="A383">
            <v>24261</v>
          </cell>
          <cell r="B383" t="str">
            <v>74TH STREET_GT_2</v>
          </cell>
          <cell r="C383">
            <v>-59121.43</v>
          </cell>
          <cell r="D383">
            <v>-6825.57</v>
          </cell>
          <cell r="E383">
            <v>-20895.97</v>
          </cell>
          <cell r="F383">
            <v>-13033.08</v>
          </cell>
          <cell r="G383">
            <v>-14253.35</v>
          </cell>
          <cell r="H383">
            <v>-3030.23</v>
          </cell>
          <cell r="I383">
            <v>-1083.23</v>
          </cell>
        </row>
        <row r="384">
          <cell r="A384">
            <v>61752</v>
          </cell>
          <cell r="B384" t="str">
            <v>WEST</v>
          </cell>
          <cell r="C384">
            <v>-6917.48</v>
          </cell>
          <cell r="D384">
            <v>-813.08</v>
          </cell>
          <cell r="E384">
            <v>-2468.85</v>
          </cell>
          <cell r="F384">
            <v>-1875.86</v>
          </cell>
          <cell r="G384">
            <v>-1637.44</v>
          </cell>
          <cell r="H384">
            <v>-283.84</v>
          </cell>
          <cell r="I384">
            <v>161.59</v>
          </cell>
        </row>
        <row r="385">
          <cell r="A385">
            <v>61753</v>
          </cell>
          <cell r="B385" t="str">
            <v>GENESE</v>
          </cell>
          <cell r="C385">
            <v>-5143.5</v>
          </cell>
          <cell r="D385">
            <v>-762.79</v>
          </cell>
          <cell r="E385">
            <v>-2057.39</v>
          </cell>
          <cell r="F385">
            <v>-1336.36</v>
          </cell>
          <cell r="G385">
            <v>-948.86</v>
          </cell>
          <cell r="H385">
            <v>-229.58</v>
          </cell>
          <cell r="I385">
            <v>191.48</v>
          </cell>
        </row>
        <row r="386">
          <cell r="A386">
            <v>61754</v>
          </cell>
          <cell r="B386" t="str">
            <v>CENTRL</v>
          </cell>
          <cell r="C386">
            <v>-6433.97</v>
          </cell>
          <cell r="D386">
            <v>-839.76</v>
          </cell>
          <cell r="E386">
            <v>-2137.27</v>
          </cell>
          <cell r="F386">
            <v>-1862.42</v>
          </cell>
          <cell r="G386">
            <v>-1457.52</v>
          </cell>
          <cell r="H386">
            <v>-227.38</v>
          </cell>
          <cell r="I386">
            <v>90.38</v>
          </cell>
        </row>
        <row r="387">
          <cell r="A387">
            <v>61755</v>
          </cell>
          <cell r="B387" t="str">
            <v>NORTH</v>
          </cell>
          <cell r="C387">
            <v>4630.52</v>
          </cell>
          <cell r="D387">
            <v>1017.88</v>
          </cell>
          <cell r="E387">
            <v>564.84</v>
          </cell>
          <cell r="F387">
            <v>1562.48</v>
          </cell>
          <cell r="G387">
            <v>338.24</v>
          </cell>
          <cell r="H387">
            <v>1111.1</v>
          </cell>
          <cell r="I387">
            <v>35.98</v>
          </cell>
        </row>
        <row r="388">
          <cell r="A388">
            <v>61756</v>
          </cell>
          <cell r="B388" t="str">
            <v>MHK VL</v>
          </cell>
          <cell r="C388">
            <v>-1694.68</v>
          </cell>
          <cell r="D388">
            <v>-97.01</v>
          </cell>
          <cell r="E388">
            <v>-595.7</v>
          </cell>
          <cell r="F388">
            <v>-631.82</v>
          </cell>
          <cell r="G388">
            <v>-421.94</v>
          </cell>
          <cell r="H388">
            <v>69.24</v>
          </cell>
          <cell r="I388">
            <v>-17.45</v>
          </cell>
        </row>
        <row r="389">
          <cell r="A389">
            <v>61757</v>
          </cell>
          <cell r="B389" t="str">
            <v>CAPITL</v>
          </cell>
          <cell r="C389">
            <v>-60827.64</v>
          </cell>
          <cell r="D389">
            <v>-8209.83</v>
          </cell>
          <cell r="E389">
            <v>-22897.9</v>
          </cell>
          <cell r="F389">
            <v>-13760.92</v>
          </cell>
          <cell r="G389">
            <v>-12496.92</v>
          </cell>
          <cell r="H389">
            <v>-2762.79</v>
          </cell>
          <cell r="I389">
            <v>-699.28</v>
          </cell>
        </row>
        <row r="390">
          <cell r="A390">
            <v>61758</v>
          </cell>
          <cell r="B390" t="str">
            <v>HUD VL</v>
          </cell>
          <cell r="C390">
            <v>-55572.47</v>
          </cell>
          <cell r="D390">
            <v>-6745.52</v>
          </cell>
          <cell r="E390">
            <v>-20236.77</v>
          </cell>
          <cell r="F390">
            <v>-12719.11</v>
          </cell>
          <cell r="G390">
            <v>-13618.71</v>
          </cell>
          <cell r="H390">
            <v>-2496.87</v>
          </cell>
          <cell r="I390">
            <v>244.51</v>
          </cell>
        </row>
        <row r="391">
          <cell r="A391">
            <v>61759</v>
          </cell>
          <cell r="B391" t="str">
            <v>MILLWD</v>
          </cell>
          <cell r="C391">
            <v>-55591.24</v>
          </cell>
          <cell r="D391">
            <v>-6725.36</v>
          </cell>
          <cell r="E391">
            <v>-19937.73</v>
          </cell>
          <cell r="F391">
            <v>-12874.26</v>
          </cell>
          <cell r="G391">
            <v>-14134.74</v>
          </cell>
          <cell r="H391">
            <v>-2564.95</v>
          </cell>
          <cell r="I391">
            <v>645.8</v>
          </cell>
        </row>
        <row r="392">
          <cell r="A392">
            <v>61760</v>
          </cell>
          <cell r="B392" t="str">
            <v>DUNWOD</v>
          </cell>
          <cell r="C392">
            <v>-59101.01</v>
          </cell>
          <cell r="D392">
            <v>-6818</v>
          </cell>
          <cell r="E392">
            <v>-20850.74</v>
          </cell>
          <cell r="F392">
            <v>-13013.2</v>
          </cell>
          <cell r="G392">
            <v>-14252.91</v>
          </cell>
          <cell r="H392">
            <v>-3037.64</v>
          </cell>
          <cell r="I392">
            <v>-1128.52</v>
          </cell>
        </row>
        <row r="393">
          <cell r="A393">
            <v>61761</v>
          </cell>
          <cell r="B393" t="str">
            <v>N.Y.C.</v>
          </cell>
          <cell r="C393">
            <v>-62121.32</v>
          </cell>
          <cell r="D393">
            <v>-7198.54</v>
          </cell>
          <cell r="E393">
            <v>-21245.91</v>
          </cell>
          <cell r="F393">
            <v>-13434.42</v>
          </cell>
          <cell r="G393">
            <v>-15318.42</v>
          </cell>
          <cell r="H393">
            <v>-3803.2</v>
          </cell>
          <cell r="I393">
            <v>-1120.83</v>
          </cell>
        </row>
        <row r="394">
          <cell r="A394">
            <v>61762</v>
          </cell>
          <cell r="B394" t="str">
            <v>LONGIL</v>
          </cell>
          <cell r="C394">
            <v>-78405.0899999999</v>
          </cell>
          <cell r="D394">
            <v>-12322.25</v>
          </cell>
          <cell r="E394">
            <v>-22955.29</v>
          </cell>
          <cell r="F394">
            <v>-16655.51</v>
          </cell>
          <cell r="G394">
            <v>-16637.36</v>
          </cell>
          <cell r="H394">
            <v>-7957.79</v>
          </cell>
          <cell r="I394">
            <v>-1876.89</v>
          </cell>
        </row>
        <row r="395">
          <cell r="A395">
            <v>61844</v>
          </cell>
          <cell r="B395" t="str">
            <v>H Q</v>
          </cell>
          <cell r="C395">
            <v>3719.88</v>
          </cell>
          <cell r="D395">
            <v>257.7</v>
          </cell>
          <cell r="E395">
            <v>103.08</v>
          </cell>
          <cell r="F395">
            <v>911.6</v>
          </cell>
          <cell r="G395">
            <v>572.59</v>
          </cell>
          <cell r="H395">
            <v>439.42</v>
          </cell>
          <cell r="I395">
            <v>1435.49</v>
          </cell>
        </row>
        <row r="396">
          <cell r="A396">
            <v>61845</v>
          </cell>
          <cell r="B396" t="str">
            <v>NPX</v>
          </cell>
          <cell r="C396">
            <v>-59281.11</v>
          </cell>
          <cell r="D396">
            <v>-7735.36</v>
          </cell>
          <cell r="E396">
            <v>-22308.36</v>
          </cell>
          <cell r="F396">
            <v>-13513.75</v>
          </cell>
          <cell r="G396">
            <v>-12374.25</v>
          </cell>
          <cell r="H396">
            <v>-2688.99</v>
          </cell>
          <cell r="I396">
            <v>-660.4</v>
          </cell>
        </row>
        <row r="397">
          <cell r="A397">
            <v>61846</v>
          </cell>
          <cell r="B397" t="str">
            <v>O H</v>
          </cell>
          <cell r="C397">
            <v>-3798.56</v>
          </cell>
          <cell r="D397">
            <v>-1007.55</v>
          </cell>
          <cell r="E397">
            <v>-2027.95</v>
          </cell>
          <cell r="F397">
            <v>-1199.66</v>
          </cell>
          <cell r="G397">
            <v>284.5</v>
          </cell>
          <cell r="H397">
            <v>-108.28</v>
          </cell>
          <cell r="I397">
            <v>260.38</v>
          </cell>
        </row>
        <row r="398">
          <cell r="A398">
            <v>61847</v>
          </cell>
          <cell r="B398" t="str">
            <v>PJM</v>
          </cell>
          <cell r="C398">
            <v>-4133.84000000001</v>
          </cell>
          <cell r="D398">
            <v>-1307.9</v>
          </cell>
          <cell r="E398">
            <v>-4218.71</v>
          </cell>
          <cell r="F398">
            <v>-3345.63</v>
          </cell>
          <cell r="G398">
            <v>-3989.85</v>
          </cell>
          <cell r="H398">
            <v>3186.75</v>
          </cell>
          <cell r="I398">
            <v>5541.5</v>
          </cell>
        </row>
      </sheetData>
      <sheetData sheetId="7">
        <row r="1">
          <cell r="A1" t="str">
            <v>NYISO Day-Ahead Congestion</v>
          </cell>
        </row>
        <row r="1">
          <cell r="C1" t="str">
            <v>Cumulative</v>
          </cell>
          <cell r="D1" t="str">
            <v>Monthly Subtotals</v>
          </cell>
        </row>
        <row r="2">
          <cell r="A2" t="str">
            <v>PTID</v>
          </cell>
          <cell r="B2" t="str">
            <v>Bus Name</v>
          </cell>
          <cell r="C2" t="str">
            <v>Total</v>
          </cell>
          <cell r="D2">
            <v>36831</v>
          </cell>
          <cell r="E2">
            <v>36861</v>
          </cell>
          <cell r="F2">
            <v>36892</v>
          </cell>
          <cell r="G2">
            <v>36923</v>
          </cell>
          <cell r="H2">
            <v>36951</v>
          </cell>
          <cell r="I2">
            <v>36982</v>
          </cell>
        </row>
        <row r="3">
          <cell r="A3">
            <v>23512</v>
          </cell>
          <cell r="B3" t="str">
            <v>ARTHUR_KILL_2</v>
          </cell>
          <cell r="C3">
            <v>-30277.21</v>
          </cell>
          <cell r="D3">
            <v>-2953.06</v>
          </cell>
          <cell r="E3">
            <v>-6861.45</v>
          </cell>
          <cell r="F3">
            <v>-3503.92</v>
          </cell>
          <cell r="G3">
            <v>-5190.25</v>
          </cell>
          <cell r="H3">
            <v>-5361.33</v>
          </cell>
          <cell r="I3">
            <v>-6407.2</v>
          </cell>
        </row>
        <row r="4">
          <cell r="A4">
            <v>23513</v>
          </cell>
          <cell r="B4" t="str">
            <v>ARTHUR_KILL_3</v>
          </cell>
          <cell r="C4">
            <v>-20629.91</v>
          </cell>
          <cell r="D4">
            <v>-2363.07</v>
          </cell>
          <cell r="E4">
            <v>-1574.04</v>
          </cell>
          <cell r="F4">
            <v>-3731.02</v>
          </cell>
          <cell r="G4">
            <v>-2395.71</v>
          </cell>
          <cell r="H4">
            <v>-5274.57</v>
          </cell>
          <cell r="I4">
            <v>-5291.5</v>
          </cell>
        </row>
        <row r="5">
          <cell r="A5">
            <v>23514</v>
          </cell>
          <cell r="B5" t="str">
            <v>ALLEGHENY___COGEN</v>
          </cell>
          <cell r="C5">
            <v>-1645.24</v>
          </cell>
          <cell r="D5">
            <v>-373.39</v>
          </cell>
          <cell r="E5">
            <v>-129.6</v>
          </cell>
          <cell r="F5">
            <v>-455.09</v>
          </cell>
          <cell r="G5">
            <v>-267.01</v>
          </cell>
          <cell r="H5">
            <v>-337.06</v>
          </cell>
          <cell r="I5">
            <v>-83.09</v>
          </cell>
        </row>
        <row r="6">
          <cell r="A6">
            <v>23515</v>
          </cell>
          <cell r="B6" t="str">
            <v>BROOKLYN_NAVY_YARD</v>
          </cell>
          <cell r="C6">
            <v>-19863.42</v>
          </cell>
          <cell r="D6">
            <v>-2363.07</v>
          </cell>
          <cell r="E6">
            <v>-1574.04</v>
          </cell>
          <cell r="F6">
            <v>-3731.02</v>
          </cell>
          <cell r="G6">
            <v>-2244.96</v>
          </cell>
          <cell r="H6">
            <v>-5290.03</v>
          </cell>
          <cell r="I6">
            <v>-4660.3</v>
          </cell>
        </row>
        <row r="7">
          <cell r="A7">
            <v>23516</v>
          </cell>
          <cell r="B7" t="str">
            <v>ASTORIA___3</v>
          </cell>
          <cell r="C7">
            <v>-30149.1</v>
          </cell>
          <cell r="D7">
            <v>-2933.59</v>
          </cell>
          <cell r="E7">
            <v>-6861.45</v>
          </cell>
          <cell r="F7">
            <v>-3503.92</v>
          </cell>
          <cell r="G7">
            <v>-5190.25</v>
          </cell>
          <cell r="H7">
            <v>-5252.69</v>
          </cell>
          <cell r="I7">
            <v>-6407.2</v>
          </cell>
        </row>
        <row r="8">
          <cell r="A8">
            <v>23517</v>
          </cell>
          <cell r="B8" t="str">
            <v>ASTORIA___4</v>
          </cell>
          <cell r="C8">
            <v>-29575.75</v>
          </cell>
          <cell r="D8">
            <v>-2914.29</v>
          </cell>
          <cell r="E8">
            <v>-6861.45</v>
          </cell>
          <cell r="F8">
            <v>-3458.15</v>
          </cell>
          <cell r="G8">
            <v>-4573.33</v>
          </cell>
          <cell r="H8">
            <v>-5361.33</v>
          </cell>
          <cell r="I8">
            <v>-6407.2</v>
          </cell>
        </row>
        <row r="9">
          <cell r="A9">
            <v>23518</v>
          </cell>
          <cell r="B9" t="str">
            <v>ASTORIA___5</v>
          </cell>
          <cell r="C9">
            <v>-28813.92</v>
          </cell>
          <cell r="D9">
            <v>-2914.29</v>
          </cell>
          <cell r="E9">
            <v>-6161.55</v>
          </cell>
          <cell r="F9">
            <v>-3451.15</v>
          </cell>
          <cell r="G9">
            <v>-4573.33</v>
          </cell>
          <cell r="H9">
            <v>-5306.4</v>
          </cell>
          <cell r="I9">
            <v>-6407.2</v>
          </cell>
        </row>
        <row r="10">
          <cell r="A10">
            <v>23519</v>
          </cell>
          <cell r="B10" t="str">
            <v>POLETTI____</v>
          </cell>
          <cell r="C10">
            <v>-21074.65</v>
          </cell>
          <cell r="D10">
            <v>-2363.02</v>
          </cell>
          <cell r="E10">
            <v>-1573.87</v>
          </cell>
          <cell r="F10">
            <v>-3730.37</v>
          </cell>
          <cell r="G10">
            <v>-2244.48</v>
          </cell>
          <cell r="H10">
            <v>-5291.81</v>
          </cell>
          <cell r="I10">
            <v>-5871.1</v>
          </cell>
        </row>
        <row r="11">
          <cell r="A11">
            <v>23520</v>
          </cell>
          <cell r="B11" t="str">
            <v>ARTHUR KILL_GT_1</v>
          </cell>
          <cell r="C11">
            <v>-30302.47</v>
          </cell>
          <cell r="D11">
            <v>-2978.32</v>
          </cell>
          <cell r="E11">
            <v>-6861.45</v>
          </cell>
          <cell r="F11">
            <v>-3503.92</v>
          </cell>
          <cell r="G11">
            <v>-5190.25</v>
          </cell>
          <cell r="H11">
            <v>-5361.33</v>
          </cell>
          <cell r="I11">
            <v>-6407.2</v>
          </cell>
        </row>
        <row r="12">
          <cell r="A12">
            <v>23522</v>
          </cell>
          <cell r="B12" t="str">
            <v>WADING RIVER_IC_1</v>
          </cell>
          <cell r="C12">
            <v>-37378.68</v>
          </cell>
          <cell r="D12">
            <v>-2302.94</v>
          </cell>
          <cell r="E12">
            <v>-868.08</v>
          </cell>
          <cell r="F12">
            <v>-18271.7</v>
          </cell>
          <cell r="G12">
            <v>-5125.14</v>
          </cell>
          <cell r="H12">
            <v>-5235.42</v>
          </cell>
          <cell r="I12">
            <v>-5575.4</v>
          </cell>
        </row>
        <row r="13">
          <cell r="A13">
            <v>23523</v>
          </cell>
          <cell r="B13" t="str">
            <v>ASTORIA_GT_1</v>
          </cell>
          <cell r="C13">
            <v>-30302.47</v>
          </cell>
          <cell r="D13">
            <v>-2978.32</v>
          </cell>
          <cell r="E13">
            <v>-6861.45</v>
          </cell>
          <cell r="F13">
            <v>-3503.92</v>
          </cell>
          <cell r="G13">
            <v>-5190.25</v>
          </cell>
          <cell r="H13">
            <v>-5361.33</v>
          </cell>
          <cell r="I13">
            <v>-6407.2</v>
          </cell>
        </row>
        <row r="14">
          <cell r="A14">
            <v>23524</v>
          </cell>
          <cell r="B14" t="str">
            <v>EAST RIVER___7</v>
          </cell>
          <cell r="C14">
            <v>-21087.75</v>
          </cell>
          <cell r="D14">
            <v>-2363.02</v>
          </cell>
          <cell r="E14">
            <v>-1574.2</v>
          </cell>
          <cell r="F14">
            <v>-3729.93</v>
          </cell>
          <cell r="G14">
            <v>-2235.67</v>
          </cell>
          <cell r="H14">
            <v>-5291.81</v>
          </cell>
          <cell r="I14">
            <v>-5893.12</v>
          </cell>
        </row>
        <row r="15">
          <cell r="A15">
            <v>23526</v>
          </cell>
          <cell r="B15" t="str">
            <v>BOWLINE___1</v>
          </cell>
          <cell r="C15">
            <v>-8921.63</v>
          </cell>
          <cell r="D15">
            <v>-2242.89</v>
          </cell>
          <cell r="E15">
            <v>-318.07</v>
          </cell>
          <cell r="F15">
            <v>-2447.11</v>
          </cell>
          <cell r="G15">
            <v>-1562.33</v>
          </cell>
          <cell r="H15">
            <v>-1877.45</v>
          </cell>
          <cell r="I15">
            <v>-473.78</v>
          </cell>
        </row>
        <row r="16">
          <cell r="A16">
            <v>23527</v>
          </cell>
          <cell r="B16" t="str">
            <v>ADK_NYS___DAM</v>
          </cell>
          <cell r="C16">
            <v>-12443.56</v>
          </cell>
          <cell r="D16">
            <v>-2928.72</v>
          </cell>
          <cell r="E16">
            <v>-775.18</v>
          </cell>
          <cell r="F16">
            <v>-3145.39</v>
          </cell>
          <cell r="G16">
            <v>-2020.76</v>
          </cell>
          <cell r="H16">
            <v>-2773.89</v>
          </cell>
          <cell r="I16">
            <v>-799.62</v>
          </cell>
        </row>
        <row r="17">
          <cell r="A17">
            <v>23528</v>
          </cell>
          <cell r="B17" t="str">
            <v>NEG_PENN_ALLEGHNY</v>
          </cell>
          <cell r="C17">
            <v>-3142.29</v>
          </cell>
          <cell r="D17">
            <v>-742.81</v>
          </cell>
          <cell r="E17">
            <v>-176.67</v>
          </cell>
          <cell r="F17">
            <v>-885.36</v>
          </cell>
          <cell r="G17">
            <v>-515.88</v>
          </cell>
          <cell r="H17">
            <v>-654.39</v>
          </cell>
          <cell r="I17">
            <v>-167.18</v>
          </cell>
        </row>
        <row r="18">
          <cell r="A18">
            <v>23530</v>
          </cell>
          <cell r="B18" t="str">
            <v>INDIAN POINT___2</v>
          </cell>
          <cell r="C18">
            <v>-9252.59</v>
          </cell>
          <cell r="D18">
            <v>-2255.67</v>
          </cell>
          <cell r="E18">
            <v>-928.74</v>
          </cell>
          <cell r="F18">
            <v>-2460.47</v>
          </cell>
          <cell r="G18">
            <v>-1578.79</v>
          </cell>
          <cell r="H18">
            <v>-1642.29</v>
          </cell>
          <cell r="I18">
            <v>-386.63</v>
          </cell>
        </row>
        <row r="19">
          <cell r="A19">
            <v>23531</v>
          </cell>
          <cell r="B19" t="str">
            <v>INDIAN POINT___3</v>
          </cell>
          <cell r="C19">
            <v>-9067.98</v>
          </cell>
          <cell r="D19">
            <v>-2279.29</v>
          </cell>
          <cell r="E19">
            <v>-303.57</v>
          </cell>
          <cell r="F19">
            <v>-2500.91</v>
          </cell>
          <cell r="G19">
            <v>-1591.33</v>
          </cell>
          <cell r="H19">
            <v>-1911.19</v>
          </cell>
          <cell r="I19">
            <v>-481.69</v>
          </cell>
        </row>
        <row r="20">
          <cell r="A20">
            <v>23533</v>
          </cell>
          <cell r="B20" t="str">
            <v>RAVENSWOOD___1</v>
          </cell>
          <cell r="C20">
            <v>-30302.47</v>
          </cell>
          <cell r="D20">
            <v>-2978.32</v>
          </cell>
          <cell r="E20">
            <v>-6861.45</v>
          </cell>
          <cell r="F20">
            <v>-3503.92</v>
          </cell>
          <cell r="G20">
            <v>-5190.25</v>
          </cell>
          <cell r="H20">
            <v>-5361.33</v>
          </cell>
          <cell r="I20">
            <v>-6407.2</v>
          </cell>
        </row>
        <row r="21">
          <cell r="A21">
            <v>23534</v>
          </cell>
          <cell r="B21" t="str">
            <v>RAVENSWOOD___2</v>
          </cell>
          <cell r="C21">
            <v>-30302.47</v>
          </cell>
          <cell r="D21">
            <v>-2978.32</v>
          </cell>
          <cell r="E21">
            <v>-6861.45</v>
          </cell>
          <cell r="F21">
            <v>-3503.92</v>
          </cell>
          <cell r="G21">
            <v>-5190.25</v>
          </cell>
          <cell r="H21">
            <v>-5361.33</v>
          </cell>
          <cell r="I21">
            <v>-6407.2</v>
          </cell>
        </row>
        <row r="22">
          <cell r="A22">
            <v>23535</v>
          </cell>
          <cell r="B22" t="str">
            <v>RAVENSWOOD___3</v>
          </cell>
          <cell r="C22">
            <v>-18787.45</v>
          </cell>
          <cell r="D22">
            <v>-2359.23</v>
          </cell>
          <cell r="E22">
            <v>-1513.17</v>
          </cell>
          <cell r="F22">
            <v>-2440.8</v>
          </cell>
          <cell r="G22">
            <v>-2320.07</v>
          </cell>
          <cell r="H22">
            <v>-5206.11</v>
          </cell>
          <cell r="I22">
            <v>-4948.07</v>
          </cell>
        </row>
        <row r="23">
          <cell r="A23">
            <v>23536</v>
          </cell>
          <cell r="B23" t="str">
            <v>ASTORIA GT2____</v>
          </cell>
          <cell r="C23">
            <v>-30302.47</v>
          </cell>
          <cell r="D23">
            <v>-2978.32</v>
          </cell>
          <cell r="E23">
            <v>-6861.45</v>
          </cell>
          <cell r="F23">
            <v>-3503.92</v>
          </cell>
          <cell r="G23">
            <v>-5190.25</v>
          </cell>
          <cell r="H23">
            <v>-5361.33</v>
          </cell>
          <cell r="I23">
            <v>-6407.2</v>
          </cell>
        </row>
        <row r="24">
          <cell r="A24">
            <v>23538</v>
          </cell>
          <cell r="B24" t="str">
            <v>WATERSIDE___6 8 9</v>
          </cell>
          <cell r="C24">
            <v>-30302.47</v>
          </cell>
          <cell r="D24">
            <v>-2978.32</v>
          </cell>
          <cell r="E24">
            <v>-6861.45</v>
          </cell>
          <cell r="F24">
            <v>-3503.92</v>
          </cell>
          <cell r="G24">
            <v>-5190.25</v>
          </cell>
          <cell r="H24">
            <v>-5361.33</v>
          </cell>
          <cell r="I24">
            <v>-6407.2</v>
          </cell>
        </row>
        <row r="25">
          <cell r="A25">
            <v>23540</v>
          </cell>
          <cell r="B25" t="str">
            <v>HUDSON AVE_GT_4</v>
          </cell>
          <cell r="C25">
            <v>-19878.6</v>
          </cell>
          <cell r="D25">
            <v>-2363.07</v>
          </cell>
          <cell r="E25">
            <v>-1574.04</v>
          </cell>
          <cell r="F25">
            <v>-3731.02</v>
          </cell>
          <cell r="G25">
            <v>-2244.96</v>
          </cell>
          <cell r="H25">
            <v>-5290.03</v>
          </cell>
          <cell r="I25">
            <v>-4675.48</v>
          </cell>
        </row>
        <row r="26">
          <cell r="A26">
            <v>23541</v>
          </cell>
          <cell r="B26" t="str">
            <v>KIAC_JFK_AIRPORT</v>
          </cell>
          <cell r="C26">
            <v>-19863.42</v>
          </cell>
          <cell r="D26">
            <v>-2363.07</v>
          </cell>
          <cell r="E26">
            <v>-1574.04</v>
          </cell>
          <cell r="F26">
            <v>-3731.02</v>
          </cell>
          <cell r="G26">
            <v>-2244.96</v>
          </cell>
          <cell r="H26">
            <v>-5290.03</v>
          </cell>
          <cell r="I26">
            <v>-4660.3</v>
          </cell>
        </row>
        <row r="27">
          <cell r="A27">
            <v>23543</v>
          </cell>
          <cell r="B27" t="str">
            <v>KINTIGH____</v>
          </cell>
          <cell r="C27">
            <v>-1247.05</v>
          </cell>
          <cell r="D27">
            <v>-281.05</v>
          </cell>
          <cell r="E27">
            <v>-116.96</v>
          </cell>
          <cell r="F27">
            <v>-339.67</v>
          </cell>
          <cell r="G27">
            <v>-198.67</v>
          </cell>
          <cell r="H27">
            <v>-249.91</v>
          </cell>
          <cell r="I27">
            <v>-60.79</v>
          </cell>
        </row>
        <row r="28">
          <cell r="A28">
            <v>23545</v>
          </cell>
          <cell r="B28" t="str">
            <v>BARRETT___1</v>
          </cell>
          <cell r="C28">
            <v>-52774.66</v>
          </cell>
          <cell r="D28">
            <v>-2980.22</v>
          </cell>
          <cell r="E28">
            <v>-8893.02</v>
          </cell>
          <cell r="F28">
            <v>-24660.92</v>
          </cell>
          <cell r="G28">
            <v>-5386.56</v>
          </cell>
          <cell r="H28">
            <v>-5242.84</v>
          </cell>
          <cell r="I28">
            <v>-5611.1</v>
          </cell>
        </row>
        <row r="29">
          <cell r="A29">
            <v>23546</v>
          </cell>
          <cell r="B29" t="str">
            <v>BARRETT___2</v>
          </cell>
          <cell r="C29">
            <v>-52668.35</v>
          </cell>
          <cell r="D29">
            <v>-2980.22</v>
          </cell>
          <cell r="E29">
            <v>-8786.71</v>
          </cell>
          <cell r="F29">
            <v>-24660.92</v>
          </cell>
          <cell r="G29">
            <v>-5386.56</v>
          </cell>
          <cell r="H29">
            <v>-5242.84</v>
          </cell>
          <cell r="I29">
            <v>-5611.1</v>
          </cell>
        </row>
        <row r="30">
          <cell r="A30">
            <v>23547</v>
          </cell>
          <cell r="B30" t="str">
            <v>WADING RIVER_IC_2</v>
          </cell>
          <cell r="C30">
            <v>-37378.68</v>
          </cell>
          <cell r="D30">
            <v>-2302.94</v>
          </cell>
          <cell r="E30">
            <v>-868.08</v>
          </cell>
          <cell r="F30">
            <v>-18271.7</v>
          </cell>
          <cell r="G30">
            <v>-5125.14</v>
          </cell>
          <cell r="H30">
            <v>-5235.42</v>
          </cell>
          <cell r="I30">
            <v>-5575.4</v>
          </cell>
        </row>
        <row r="31">
          <cell r="A31">
            <v>23548</v>
          </cell>
          <cell r="B31" t="str">
            <v>FAR ROCKAWAY___4</v>
          </cell>
          <cell r="C31">
            <v>-47781.91</v>
          </cell>
          <cell r="D31">
            <v>-2781.18</v>
          </cell>
          <cell r="E31">
            <v>-6436.99</v>
          </cell>
          <cell r="F31">
            <v>-22423.02</v>
          </cell>
          <cell r="G31">
            <v>-5297.23</v>
          </cell>
          <cell r="H31">
            <v>-5245.07</v>
          </cell>
          <cell r="I31">
            <v>-5598.42</v>
          </cell>
        </row>
        <row r="32">
          <cell r="A32">
            <v>23550</v>
          </cell>
          <cell r="B32" t="str">
            <v>GLENWOOD___4</v>
          </cell>
          <cell r="C32">
            <v>-41522.91</v>
          </cell>
          <cell r="D32">
            <v>-2550.12</v>
          </cell>
          <cell r="E32">
            <v>-3492.92</v>
          </cell>
          <cell r="F32">
            <v>-19467.36</v>
          </cell>
          <cell r="G32">
            <v>-5178.12</v>
          </cell>
          <cell r="H32">
            <v>-5252.69</v>
          </cell>
          <cell r="I32">
            <v>-5581.7</v>
          </cell>
        </row>
        <row r="33">
          <cell r="A33">
            <v>23551</v>
          </cell>
          <cell r="B33" t="str">
            <v>NORTHPORT___1</v>
          </cell>
          <cell r="C33">
            <v>-35148.01</v>
          </cell>
          <cell r="D33">
            <v>-2296.64</v>
          </cell>
          <cell r="E33">
            <v>-64.1699999999999</v>
          </cell>
          <cell r="F33">
            <v>-17406.61</v>
          </cell>
          <cell r="G33">
            <v>-4570.34</v>
          </cell>
          <cell r="H33">
            <v>-5235.11</v>
          </cell>
          <cell r="I33">
            <v>-5575.14</v>
          </cell>
        </row>
        <row r="34">
          <cell r="A34">
            <v>23552</v>
          </cell>
          <cell r="B34" t="str">
            <v>NORTHPORT___2</v>
          </cell>
          <cell r="C34">
            <v>-35008.2</v>
          </cell>
          <cell r="D34">
            <v>-2296.64</v>
          </cell>
          <cell r="E34">
            <v>75.64</v>
          </cell>
          <cell r="F34">
            <v>-17406.61</v>
          </cell>
          <cell r="G34">
            <v>-4570.34</v>
          </cell>
          <cell r="H34">
            <v>-5235.11</v>
          </cell>
          <cell r="I34">
            <v>-5575.14</v>
          </cell>
        </row>
        <row r="35">
          <cell r="A35">
            <v>23553</v>
          </cell>
          <cell r="B35" t="str">
            <v>NORTHPORT___3</v>
          </cell>
          <cell r="C35">
            <v>-36223.41</v>
          </cell>
          <cell r="D35">
            <v>-2158.52</v>
          </cell>
          <cell r="E35">
            <v>-411.06</v>
          </cell>
          <cell r="F35">
            <v>-18205.09</v>
          </cell>
          <cell r="G35">
            <v>-4676.04</v>
          </cell>
          <cell r="H35">
            <v>-5236.04</v>
          </cell>
          <cell r="I35">
            <v>-5536.66</v>
          </cell>
        </row>
        <row r="36">
          <cell r="A36">
            <v>23555</v>
          </cell>
          <cell r="B36" t="str">
            <v>PORT_JEFF_3</v>
          </cell>
          <cell r="C36">
            <v>-37378.73</v>
          </cell>
          <cell r="D36">
            <v>-2302.89</v>
          </cell>
          <cell r="E36">
            <v>-868.35</v>
          </cell>
          <cell r="F36">
            <v>-18271.83</v>
          </cell>
          <cell r="G36">
            <v>-5124.84</v>
          </cell>
          <cell r="H36">
            <v>-5235.42</v>
          </cell>
          <cell r="I36">
            <v>-5575.4</v>
          </cell>
        </row>
        <row r="37">
          <cell r="A37">
            <v>23557</v>
          </cell>
          <cell r="B37" t="str">
            <v>HUNTLEY___63</v>
          </cell>
          <cell r="C37">
            <v>-1468.47</v>
          </cell>
          <cell r="D37">
            <v>-332.27</v>
          </cell>
          <cell r="E37">
            <v>-123.47</v>
          </cell>
          <cell r="F37">
            <v>-403.63</v>
          </cell>
          <cell r="G37">
            <v>-236.79</v>
          </cell>
          <cell r="H37">
            <v>-298.97</v>
          </cell>
          <cell r="I37">
            <v>-73.34</v>
          </cell>
        </row>
        <row r="38">
          <cell r="A38">
            <v>23558</v>
          </cell>
          <cell r="B38" t="str">
            <v>HUNTLEY___64</v>
          </cell>
          <cell r="C38">
            <v>-1468.47</v>
          </cell>
          <cell r="D38">
            <v>-332.27</v>
          </cell>
          <cell r="E38">
            <v>-123.47</v>
          </cell>
          <cell r="F38">
            <v>-403.63</v>
          </cell>
          <cell r="G38">
            <v>-236.79</v>
          </cell>
          <cell r="H38">
            <v>-298.97</v>
          </cell>
          <cell r="I38">
            <v>-73.34</v>
          </cell>
        </row>
        <row r="39">
          <cell r="A39">
            <v>23559</v>
          </cell>
          <cell r="B39" t="str">
            <v>HUNTLEY___65</v>
          </cell>
          <cell r="C39">
            <v>-1468.47</v>
          </cell>
          <cell r="D39">
            <v>-332.27</v>
          </cell>
          <cell r="E39">
            <v>-123.47</v>
          </cell>
          <cell r="F39">
            <v>-403.63</v>
          </cell>
          <cell r="G39">
            <v>-236.79</v>
          </cell>
          <cell r="H39">
            <v>-298.97</v>
          </cell>
          <cell r="I39">
            <v>-73.34</v>
          </cell>
        </row>
        <row r="40">
          <cell r="A40">
            <v>23560</v>
          </cell>
          <cell r="B40" t="str">
            <v>HUNTLEY___66</v>
          </cell>
          <cell r="C40">
            <v>-1468.47</v>
          </cell>
          <cell r="D40">
            <v>-332.27</v>
          </cell>
          <cell r="E40">
            <v>-123.47</v>
          </cell>
          <cell r="F40">
            <v>-403.63</v>
          </cell>
          <cell r="G40">
            <v>-236.79</v>
          </cell>
          <cell r="H40">
            <v>-298.97</v>
          </cell>
          <cell r="I40">
            <v>-73.34</v>
          </cell>
        </row>
        <row r="41">
          <cell r="A41">
            <v>23561</v>
          </cell>
          <cell r="B41" t="str">
            <v>HUNTLEY___67</v>
          </cell>
          <cell r="C41">
            <v>-1471.05</v>
          </cell>
          <cell r="D41">
            <v>-332.61</v>
          </cell>
          <cell r="E41">
            <v>-123.59</v>
          </cell>
          <cell r="F41">
            <v>-404.96</v>
          </cell>
          <cell r="G41">
            <v>-237.43</v>
          </cell>
          <cell r="H41">
            <v>-299.36</v>
          </cell>
          <cell r="I41">
            <v>-73.1</v>
          </cell>
        </row>
        <row r="42">
          <cell r="A42">
            <v>23562</v>
          </cell>
          <cell r="B42" t="str">
            <v>HUNTLEY___68</v>
          </cell>
          <cell r="C42">
            <v>-1471.05</v>
          </cell>
          <cell r="D42">
            <v>-332.61</v>
          </cell>
          <cell r="E42">
            <v>-123.59</v>
          </cell>
          <cell r="F42">
            <v>-404.96</v>
          </cell>
          <cell r="G42">
            <v>-237.43</v>
          </cell>
          <cell r="H42">
            <v>-299.36</v>
          </cell>
          <cell r="I42">
            <v>-73.1</v>
          </cell>
        </row>
        <row r="43">
          <cell r="A43">
            <v>23563</v>
          </cell>
          <cell r="B43" t="str">
            <v>DUNKIRK___1</v>
          </cell>
          <cell r="C43">
            <v>-1702.78</v>
          </cell>
          <cell r="D43">
            <v>-388.85</v>
          </cell>
          <cell r="E43">
            <v>-130.63</v>
          </cell>
          <cell r="F43">
            <v>-471.61</v>
          </cell>
          <cell r="G43">
            <v>-275.37</v>
          </cell>
          <cell r="H43">
            <v>-350.13</v>
          </cell>
          <cell r="I43">
            <v>-86.19</v>
          </cell>
        </row>
        <row r="44">
          <cell r="A44">
            <v>23564</v>
          </cell>
          <cell r="B44" t="str">
            <v>DUNKIRK___2</v>
          </cell>
          <cell r="C44">
            <v>-1702.78</v>
          </cell>
          <cell r="D44">
            <v>-388.85</v>
          </cell>
          <cell r="E44">
            <v>-130.63</v>
          </cell>
          <cell r="F44">
            <v>-471.61</v>
          </cell>
          <cell r="G44">
            <v>-275.37</v>
          </cell>
          <cell r="H44">
            <v>-350.13</v>
          </cell>
          <cell r="I44">
            <v>-86.19</v>
          </cell>
        </row>
        <row r="45">
          <cell r="A45">
            <v>23565</v>
          </cell>
          <cell r="B45" t="str">
            <v>DUNKIRK___3</v>
          </cell>
          <cell r="C45">
            <v>-1722.36</v>
          </cell>
          <cell r="D45">
            <v>-394.27</v>
          </cell>
          <cell r="E45">
            <v>-131.45</v>
          </cell>
          <cell r="F45">
            <v>-476.8</v>
          </cell>
          <cell r="G45">
            <v>-278.67</v>
          </cell>
          <cell r="H45">
            <v>-354.08</v>
          </cell>
          <cell r="I45">
            <v>-87.09</v>
          </cell>
        </row>
        <row r="46">
          <cell r="A46">
            <v>23566</v>
          </cell>
          <cell r="B46" t="str">
            <v>DUNKIRK___4</v>
          </cell>
          <cell r="C46">
            <v>-1722.49</v>
          </cell>
          <cell r="D46">
            <v>-394.27</v>
          </cell>
          <cell r="E46">
            <v>-131.45</v>
          </cell>
          <cell r="F46">
            <v>-476.93</v>
          </cell>
          <cell r="G46">
            <v>-278.67</v>
          </cell>
          <cell r="H46">
            <v>-354.08</v>
          </cell>
          <cell r="I46">
            <v>-87.09</v>
          </cell>
        </row>
        <row r="47">
          <cell r="A47">
            <v>23567</v>
          </cell>
          <cell r="B47" t="str">
            <v>INDECK___ILION</v>
          </cell>
          <cell r="C47">
            <v>208.57</v>
          </cell>
          <cell r="D47">
            <v>61.43</v>
          </cell>
          <cell r="E47">
            <v>12.08</v>
          </cell>
          <cell r="F47">
            <v>44.27</v>
          </cell>
          <cell r="G47">
            <v>38.05</v>
          </cell>
          <cell r="H47">
            <v>44.03</v>
          </cell>
          <cell r="I47">
            <v>8.71</v>
          </cell>
        </row>
        <row r="48">
          <cell r="A48">
            <v>23571</v>
          </cell>
          <cell r="B48" t="str">
            <v>ALBANY___1</v>
          </cell>
          <cell r="C48">
            <v>-12247.35</v>
          </cell>
          <cell r="D48">
            <v>-2911.92</v>
          </cell>
          <cell r="E48">
            <v>-766.25</v>
          </cell>
          <cell r="F48">
            <v>-3129.3</v>
          </cell>
          <cell r="G48">
            <v>-1999.31</v>
          </cell>
          <cell r="H48">
            <v>-2699.66</v>
          </cell>
          <cell r="I48">
            <v>-740.91</v>
          </cell>
        </row>
        <row r="49">
          <cell r="A49">
            <v>23572</v>
          </cell>
          <cell r="B49" t="str">
            <v>ALBANY___2</v>
          </cell>
          <cell r="C49">
            <v>-12247.35</v>
          </cell>
          <cell r="D49">
            <v>-2911.92</v>
          </cell>
          <cell r="E49">
            <v>-766.25</v>
          </cell>
          <cell r="F49">
            <v>-3129.3</v>
          </cell>
          <cell r="G49">
            <v>-1999.31</v>
          </cell>
          <cell r="H49">
            <v>-2699.66</v>
          </cell>
          <cell r="I49">
            <v>-740.91</v>
          </cell>
        </row>
        <row r="50">
          <cell r="A50">
            <v>23573</v>
          </cell>
          <cell r="B50" t="str">
            <v>ALBANY___3</v>
          </cell>
          <cell r="C50">
            <v>-12247.35</v>
          </cell>
          <cell r="D50">
            <v>-2911.92</v>
          </cell>
          <cell r="E50">
            <v>-766.25</v>
          </cell>
          <cell r="F50">
            <v>-3129.3</v>
          </cell>
          <cell r="G50">
            <v>-1999.31</v>
          </cell>
          <cell r="H50">
            <v>-2699.66</v>
          </cell>
          <cell r="I50">
            <v>-740.91</v>
          </cell>
        </row>
        <row r="51">
          <cell r="A51">
            <v>23574</v>
          </cell>
          <cell r="B51" t="str">
            <v>ALBANY___4</v>
          </cell>
          <cell r="C51">
            <v>-12247.35</v>
          </cell>
          <cell r="D51">
            <v>-2911.92</v>
          </cell>
          <cell r="E51">
            <v>-766.25</v>
          </cell>
          <cell r="F51">
            <v>-3129.3</v>
          </cell>
          <cell r="G51">
            <v>-1999.31</v>
          </cell>
          <cell r="H51">
            <v>-2699.66</v>
          </cell>
          <cell r="I51">
            <v>-740.91</v>
          </cell>
        </row>
        <row r="52">
          <cell r="A52">
            <v>23575</v>
          </cell>
          <cell r="B52" t="str">
            <v>NINE_MILE_1</v>
          </cell>
          <cell r="C52">
            <v>-169.75</v>
          </cell>
          <cell r="D52">
            <v>-140.72</v>
          </cell>
          <cell r="E52">
            <v>332.28</v>
          </cell>
          <cell r="F52">
            <v>-164.27</v>
          </cell>
          <cell r="G52">
            <v>-58.04</v>
          </cell>
          <cell r="H52">
            <v>-115.26</v>
          </cell>
          <cell r="I52">
            <v>-23.74</v>
          </cell>
        </row>
        <row r="53">
          <cell r="A53">
            <v>23579</v>
          </cell>
          <cell r="B53" t="str">
            <v>GOUDEY___7</v>
          </cell>
          <cell r="C53">
            <v>-3031.65</v>
          </cell>
          <cell r="D53">
            <v>-725.14</v>
          </cell>
          <cell r="E53">
            <v>-172.67</v>
          </cell>
          <cell r="F53">
            <v>-849.91</v>
          </cell>
          <cell r="G53">
            <v>-495.82</v>
          </cell>
          <cell r="H53">
            <v>-627.82</v>
          </cell>
          <cell r="I53">
            <v>-160.29</v>
          </cell>
        </row>
        <row r="54">
          <cell r="A54">
            <v>23580</v>
          </cell>
          <cell r="B54" t="str">
            <v>GOUDEY___8</v>
          </cell>
          <cell r="C54">
            <v>-3031.65</v>
          </cell>
          <cell r="D54">
            <v>-725.14</v>
          </cell>
          <cell r="E54">
            <v>-172.67</v>
          </cell>
          <cell r="F54">
            <v>-849.91</v>
          </cell>
          <cell r="G54">
            <v>-495.82</v>
          </cell>
          <cell r="H54">
            <v>-627.82</v>
          </cell>
          <cell r="I54">
            <v>-160.29</v>
          </cell>
        </row>
        <row r="55">
          <cell r="A55">
            <v>23582</v>
          </cell>
          <cell r="B55" t="str">
            <v>GREENIDGE___3</v>
          </cell>
          <cell r="C55">
            <v>-1829.31</v>
          </cell>
          <cell r="D55">
            <v>-418.94</v>
          </cell>
          <cell r="E55">
            <v>-135.24</v>
          </cell>
          <cell r="F55">
            <v>-511.32</v>
          </cell>
          <cell r="G55">
            <v>-291.66</v>
          </cell>
          <cell r="H55">
            <v>-377.64</v>
          </cell>
          <cell r="I55">
            <v>-94.51</v>
          </cell>
        </row>
        <row r="56">
          <cell r="A56">
            <v>23583</v>
          </cell>
          <cell r="B56" t="str">
            <v>GREENIDGE___4</v>
          </cell>
          <cell r="C56">
            <v>-1829.31</v>
          </cell>
          <cell r="D56">
            <v>-418.94</v>
          </cell>
          <cell r="E56">
            <v>-135.24</v>
          </cell>
          <cell r="F56">
            <v>-511.32</v>
          </cell>
          <cell r="G56">
            <v>-291.66</v>
          </cell>
          <cell r="H56">
            <v>-377.64</v>
          </cell>
          <cell r="I56">
            <v>-94.51</v>
          </cell>
        </row>
        <row r="57">
          <cell r="A57">
            <v>23584</v>
          </cell>
          <cell r="B57" t="str">
            <v>MILLIKEN___1</v>
          </cell>
          <cell r="C57">
            <v>-1628.43</v>
          </cell>
          <cell r="D57">
            <v>-365.29</v>
          </cell>
          <cell r="E57">
            <v>-130.81</v>
          </cell>
          <cell r="F57">
            <v>-452.91</v>
          </cell>
          <cell r="G57">
            <v>-262.93</v>
          </cell>
          <cell r="H57">
            <v>-332.53</v>
          </cell>
          <cell r="I57">
            <v>-83.96</v>
          </cell>
        </row>
        <row r="58">
          <cell r="A58">
            <v>23585</v>
          </cell>
          <cell r="B58" t="str">
            <v>MILLIKEN___2</v>
          </cell>
          <cell r="C58">
            <v>-1628.43</v>
          </cell>
          <cell r="D58">
            <v>-365.29</v>
          </cell>
          <cell r="E58">
            <v>-130.81</v>
          </cell>
          <cell r="F58">
            <v>-452.91</v>
          </cell>
          <cell r="G58">
            <v>-262.93</v>
          </cell>
          <cell r="H58">
            <v>-332.53</v>
          </cell>
          <cell r="I58">
            <v>-83.96</v>
          </cell>
        </row>
        <row r="59">
          <cell r="A59">
            <v>23586</v>
          </cell>
          <cell r="B59" t="str">
            <v>DANSKAMMER___1</v>
          </cell>
          <cell r="C59">
            <v>-10551.72</v>
          </cell>
          <cell r="D59">
            <v>-2337.2</v>
          </cell>
          <cell r="E59">
            <v>-648.92</v>
          </cell>
          <cell r="F59">
            <v>-2562.81</v>
          </cell>
          <cell r="G59">
            <v>-1602.26</v>
          </cell>
          <cell r="H59">
            <v>-2675.22</v>
          </cell>
          <cell r="I59">
            <v>-725.31</v>
          </cell>
        </row>
        <row r="60">
          <cell r="A60">
            <v>23587</v>
          </cell>
          <cell r="B60" t="str">
            <v>ROSETON___1</v>
          </cell>
          <cell r="C60">
            <v>-10486.45</v>
          </cell>
          <cell r="D60">
            <v>-2262.64</v>
          </cell>
          <cell r="E60">
            <v>-636.06</v>
          </cell>
          <cell r="F60">
            <v>-2484.25</v>
          </cell>
          <cell r="G60">
            <v>-1544.09</v>
          </cell>
          <cell r="H60">
            <v>-2804.54</v>
          </cell>
          <cell r="I60">
            <v>-754.87</v>
          </cell>
        </row>
        <row r="61">
          <cell r="A61">
            <v>23588</v>
          </cell>
          <cell r="B61" t="str">
            <v>ROSETON___2</v>
          </cell>
          <cell r="C61">
            <v>-10486.45</v>
          </cell>
          <cell r="D61">
            <v>-2262.64</v>
          </cell>
          <cell r="E61">
            <v>-636.06</v>
          </cell>
          <cell r="F61">
            <v>-2484.25</v>
          </cell>
          <cell r="G61">
            <v>-1544.09</v>
          </cell>
          <cell r="H61">
            <v>-2804.54</v>
          </cell>
          <cell r="I61">
            <v>-754.87</v>
          </cell>
        </row>
        <row r="62">
          <cell r="A62">
            <v>23589</v>
          </cell>
          <cell r="B62" t="str">
            <v>DANSKAMMER___2</v>
          </cell>
          <cell r="C62">
            <v>-10551.72</v>
          </cell>
          <cell r="D62">
            <v>-2337.2</v>
          </cell>
          <cell r="E62">
            <v>-648.92</v>
          </cell>
          <cell r="F62">
            <v>-2562.81</v>
          </cell>
          <cell r="G62">
            <v>-1602.26</v>
          </cell>
          <cell r="H62">
            <v>-2675.22</v>
          </cell>
          <cell r="I62">
            <v>-725.31</v>
          </cell>
        </row>
        <row r="63">
          <cell r="A63">
            <v>23590</v>
          </cell>
          <cell r="B63" t="str">
            <v>DANSKAMMER___3</v>
          </cell>
          <cell r="C63">
            <v>-10551.72</v>
          </cell>
          <cell r="D63">
            <v>-2337.2</v>
          </cell>
          <cell r="E63">
            <v>-648.92</v>
          </cell>
          <cell r="F63">
            <v>-2562.81</v>
          </cell>
          <cell r="G63">
            <v>-1602.26</v>
          </cell>
          <cell r="H63">
            <v>-2675.22</v>
          </cell>
          <cell r="I63">
            <v>-725.31</v>
          </cell>
        </row>
        <row r="64">
          <cell r="A64">
            <v>23591</v>
          </cell>
          <cell r="B64" t="str">
            <v>DANSKAMMER___4</v>
          </cell>
          <cell r="C64">
            <v>-10551.72</v>
          </cell>
          <cell r="D64">
            <v>-2337.2</v>
          </cell>
          <cell r="E64">
            <v>-648.92</v>
          </cell>
          <cell r="F64">
            <v>-2562.81</v>
          </cell>
          <cell r="G64">
            <v>-1602.26</v>
          </cell>
          <cell r="H64">
            <v>-2675.22</v>
          </cell>
          <cell r="I64">
            <v>-725.31</v>
          </cell>
        </row>
        <row r="65">
          <cell r="A65">
            <v>23592</v>
          </cell>
          <cell r="B65" t="str">
            <v>DANSKAMMER___DIESEL</v>
          </cell>
          <cell r="C65">
            <v>-10551.72</v>
          </cell>
          <cell r="D65">
            <v>-2337.2</v>
          </cell>
          <cell r="E65">
            <v>-648.92</v>
          </cell>
          <cell r="F65">
            <v>-2562.81</v>
          </cell>
          <cell r="G65">
            <v>-1602.26</v>
          </cell>
          <cell r="H65">
            <v>-2675.22</v>
          </cell>
          <cell r="I65">
            <v>-725.31</v>
          </cell>
        </row>
        <row r="66">
          <cell r="A66">
            <v>23593</v>
          </cell>
          <cell r="B66" t="str">
            <v>LOVETT___5</v>
          </cell>
          <cell r="C66">
            <v>-8926.29</v>
          </cell>
          <cell r="D66">
            <v>-2236.51</v>
          </cell>
          <cell r="E66">
            <v>-341.66</v>
          </cell>
          <cell r="F66">
            <v>-2442.58</v>
          </cell>
          <cell r="G66">
            <v>-1548.22</v>
          </cell>
          <cell r="H66">
            <v>-1884.99</v>
          </cell>
          <cell r="I66">
            <v>-472.33</v>
          </cell>
        </row>
        <row r="67">
          <cell r="A67">
            <v>23595</v>
          </cell>
          <cell r="B67" t="str">
            <v>BOWLINE___2</v>
          </cell>
          <cell r="C67">
            <v>-8918.28</v>
          </cell>
          <cell r="D67">
            <v>-2243.56</v>
          </cell>
          <cell r="E67">
            <v>-317.35</v>
          </cell>
          <cell r="F67">
            <v>-2447.67</v>
          </cell>
          <cell r="G67">
            <v>-1563.48</v>
          </cell>
          <cell r="H67">
            <v>-1881.84</v>
          </cell>
          <cell r="I67">
            <v>-464.38</v>
          </cell>
        </row>
        <row r="68">
          <cell r="A68">
            <v>23598</v>
          </cell>
          <cell r="B68" t="str">
            <v>FITZPATRICK____</v>
          </cell>
          <cell r="C68">
            <v>-164.31</v>
          </cell>
          <cell r="D68">
            <v>-135.63</v>
          </cell>
          <cell r="E68">
            <v>314.74</v>
          </cell>
          <cell r="F68">
            <v>-157.55</v>
          </cell>
          <cell r="G68">
            <v>-53.52</v>
          </cell>
          <cell r="H68">
            <v>-109.47</v>
          </cell>
          <cell r="I68">
            <v>-22.88</v>
          </cell>
        </row>
        <row r="69">
          <cell r="A69">
            <v>23599</v>
          </cell>
          <cell r="B69" t="str">
            <v>GILBOA____</v>
          </cell>
          <cell r="C69">
            <v>-9442.77</v>
          </cell>
          <cell r="D69">
            <v>-2208.76</v>
          </cell>
          <cell r="E69">
            <v>-604.85</v>
          </cell>
          <cell r="F69">
            <v>-2454.31</v>
          </cell>
          <cell r="G69">
            <v>-1526.68</v>
          </cell>
          <cell r="H69">
            <v>-2106.14</v>
          </cell>
          <cell r="I69">
            <v>-542.03</v>
          </cell>
        </row>
        <row r="70">
          <cell r="A70">
            <v>23600</v>
          </cell>
          <cell r="B70" t="str">
            <v>ST LAWRENCE____</v>
          </cell>
          <cell r="C70">
            <v>280.07</v>
          </cell>
          <cell r="D70">
            <v>72.02</v>
          </cell>
          <cell r="E70">
            <v>13.04</v>
          </cell>
          <cell r="F70">
            <v>44.07</v>
          </cell>
          <cell r="G70">
            <v>37.7</v>
          </cell>
          <cell r="H70">
            <v>37.94</v>
          </cell>
          <cell r="I70">
            <v>75.3</v>
          </cell>
        </row>
        <row r="71">
          <cell r="A71">
            <v>23601</v>
          </cell>
          <cell r="B71" t="str">
            <v>WADING RIVER_IC_3</v>
          </cell>
          <cell r="C71">
            <v>-37378.68</v>
          </cell>
          <cell r="D71">
            <v>-2302.94</v>
          </cell>
          <cell r="E71">
            <v>-868.08</v>
          </cell>
          <cell r="F71">
            <v>-18271.7</v>
          </cell>
          <cell r="G71">
            <v>-5125.14</v>
          </cell>
          <cell r="H71">
            <v>-5235.42</v>
          </cell>
          <cell r="I71">
            <v>-5575.4</v>
          </cell>
        </row>
        <row r="72">
          <cell r="A72">
            <v>23603</v>
          </cell>
          <cell r="B72" t="str">
            <v>GINNA____</v>
          </cell>
          <cell r="C72">
            <v>-1141.6</v>
          </cell>
          <cell r="D72">
            <v>-254.91</v>
          </cell>
          <cell r="E72">
            <v>-115.19</v>
          </cell>
          <cell r="F72">
            <v>-308.06</v>
          </cell>
          <cell r="G72">
            <v>-180.66</v>
          </cell>
          <cell r="H72">
            <v>-228.2</v>
          </cell>
          <cell r="I72">
            <v>-54.58</v>
          </cell>
        </row>
        <row r="73">
          <cell r="A73">
            <v>23604</v>
          </cell>
          <cell r="B73" t="str">
            <v>STATION 5_MISC_HYD</v>
          </cell>
          <cell r="C73">
            <v>-1152.09</v>
          </cell>
          <cell r="D73">
            <v>-256.95</v>
          </cell>
          <cell r="E73">
            <v>-115.61</v>
          </cell>
          <cell r="F73">
            <v>-310.71</v>
          </cell>
          <cell r="G73">
            <v>-182.27</v>
          </cell>
          <cell r="H73">
            <v>-231.19</v>
          </cell>
          <cell r="I73">
            <v>-55.36</v>
          </cell>
        </row>
        <row r="74">
          <cell r="A74">
            <v>23606</v>
          </cell>
          <cell r="B74" t="str">
            <v>OSWEGO___5</v>
          </cell>
          <cell r="C74">
            <v>-725.05</v>
          </cell>
          <cell r="D74">
            <v>-161.05</v>
          </cell>
          <cell r="E74">
            <v>-83.96</v>
          </cell>
          <cell r="F74">
            <v>-189.37</v>
          </cell>
          <cell r="G74">
            <v>-131.18</v>
          </cell>
          <cell r="H74">
            <v>-132.53</v>
          </cell>
          <cell r="I74">
            <v>-26.96</v>
          </cell>
        </row>
        <row r="75">
          <cell r="A75">
            <v>23607</v>
          </cell>
          <cell r="B75" t="str">
            <v>GRAHMSVILLE___HY</v>
          </cell>
          <cell r="C75">
            <v>-8782.35999999999</v>
          </cell>
          <cell r="D75">
            <v>-1973.94</v>
          </cell>
          <cell r="E75">
            <v>-511.4</v>
          </cell>
          <cell r="F75">
            <v>-2177.77</v>
          </cell>
          <cell r="G75">
            <v>-1355.12</v>
          </cell>
          <cell r="H75">
            <v>-2165.35</v>
          </cell>
          <cell r="I75">
            <v>-598.78</v>
          </cell>
        </row>
        <row r="76">
          <cell r="A76">
            <v>23608</v>
          </cell>
          <cell r="B76" t="str">
            <v>NEVERSINK___HYD</v>
          </cell>
          <cell r="C76">
            <v>-8753.53</v>
          </cell>
          <cell r="D76">
            <v>-1966.56</v>
          </cell>
          <cell r="E76">
            <v>-514.36</v>
          </cell>
          <cell r="F76">
            <v>-2169.59</v>
          </cell>
          <cell r="G76">
            <v>-1349.6</v>
          </cell>
          <cell r="H76">
            <v>-2156.91</v>
          </cell>
          <cell r="I76">
            <v>-596.51</v>
          </cell>
        </row>
        <row r="77">
          <cell r="A77">
            <v>23609</v>
          </cell>
          <cell r="B77" t="str">
            <v>STURGEON_POOL_HYD</v>
          </cell>
          <cell r="C77">
            <v>-10529.93</v>
          </cell>
          <cell r="D77">
            <v>-2347.34</v>
          </cell>
          <cell r="E77">
            <v>-653.97</v>
          </cell>
          <cell r="F77">
            <v>-2570.18</v>
          </cell>
          <cell r="G77">
            <v>-1610.52</v>
          </cell>
          <cell r="H77">
            <v>-2635.93</v>
          </cell>
          <cell r="I77">
            <v>-711.99</v>
          </cell>
        </row>
        <row r="78">
          <cell r="A78">
            <v>23610</v>
          </cell>
          <cell r="B78" t="str">
            <v>DASHVILLE___HYD</v>
          </cell>
          <cell r="C78">
            <v>-10575.76</v>
          </cell>
          <cell r="D78">
            <v>-2356.74</v>
          </cell>
          <cell r="E78">
            <v>-656.74</v>
          </cell>
          <cell r="F78">
            <v>-2580.27</v>
          </cell>
          <cell r="G78">
            <v>-1616.15</v>
          </cell>
          <cell r="H78">
            <v>-2649.98</v>
          </cell>
          <cell r="I78">
            <v>-715.88</v>
          </cell>
        </row>
        <row r="79">
          <cell r="A79">
            <v>23611</v>
          </cell>
          <cell r="B79" t="str">
            <v>COXSACKIE___GT</v>
          </cell>
          <cell r="C79">
            <v>-11263.42</v>
          </cell>
          <cell r="D79">
            <v>-2560.33</v>
          </cell>
          <cell r="E79">
            <v>-701.66</v>
          </cell>
          <cell r="F79">
            <v>-2783.7</v>
          </cell>
          <cell r="G79">
            <v>-1756.87</v>
          </cell>
          <cell r="H79">
            <v>-2721.93</v>
          </cell>
          <cell r="I79">
            <v>-738.93</v>
          </cell>
        </row>
        <row r="80">
          <cell r="A80">
            <v>23612</v>
          </cell>
          <cell r="B80" t="str">
            <v>SOUTH CAIRO___GT</v>
          </cell>
          <cell r="C80">
            <v>-11263.42</v>
          </cell>
          <cell r="D80">
            <v>-2560.33</v>
          </cell>
          <cell r="E80">
            <v>-701.66</v>
          </cell>
          <cell r="F80">
            <v>-2783.7</v>
          </cell>
          <cell r="G80">
            <v>-1756.87</v>
          </cell>
          <cell r="H80">
            <v>-2721.93</v>
          </cell>
          <cell r="I80">
            <v>-738.93</v>
          </cell>
        </row>
        <row r="81">
          <cell r="A81">
            <v>23613</v>
          </cell>
          <cell r="B81" t="str">
            <v>OSWEGO___6</v>
          </cell>
          <cell r="C81">
            <v>-725.05</v>
          </cell>
          <cell r="D81">
            <v>-161.05</v>
          </cell>
          <cell r="E81">
            <v>-83.96</v>
          </cell>
          <cell r="F81">
            <v>-189.37</v>
          </cell>
          <cell r="G81">
            <v>-131.18</v>
          </cell>
          <cell r="H81">
            <v>-132.53</v>
          </cell>
          <cell r="I81">
            <v>-26.96</v>
          </cell>
        </row>
        <row r="82">
          <cell r="A82">
            <v>23614</v>
          </cell>
          <cell r="B82" t="str">
            <v>GLENWOOD___5</v>
          </cell>
          <cell r="C82">
            <v>-41522.91</v>
          </cell>
          <cell r="D82">
            <v>-2550.12</v>
          </cell>
          <cell r="E82">
            <v>-3492.92</v>
          </cell>
          <cell r="F82">
            <v>-19467.36</v>
          </cell>
          <cell r="G82">
            <v>-5178.12</v>
          </cell>
          <cell r="H82">
            <v>-5252.69</v>
          </cell>
          <cell r="I82">
            <v>-5581.7</v>
          </cell>
        </row>
        <row r="83">
          <cell r="A83">
            <v>23616</v>
          </cell>
          <cell r="B83" t="str">
            <v>PORT_JEFF_4</v>
          </cell>
          <cell r="C83">
            <v>-37378.73</v>
          </cell>
          <cell r="D83">
            <v>-2302.89</v>
          </cell>
          <cell r="E83">
            <v>-868.35</v>
          </cell>
          <cell r="F83">
            <v>-18271.83</v>
          </cell>
          <cell r="G83">
            <v>-5124.84</v>
          </cell>
          <cell r="H83">
            <v>-5235.42</v>
          </cell>
          <cell r="I83">
            <v>-5575.4</v>
          </cell>
        </row>
        <row r="84">
          <cell r="A84">
            <v>23617</v>
          </cell>
          <cell r="B84" t="str">
            <v>GOWANUS_GT 2_GRP</v>
          </cell>
          <cell r="C84">
            <v>-30302.47</v>
          </cell>
          <cell r="D84">
            <v>-2978.32</v>
          </cell>
          <cell r="E84">
            <v>-6861.45</v>
          </cell>
          <cell r="F84">
            <v>-3503.92</v>
          </cell>
          <cell r="G84">
            <v>-5190.25</v>
          </cell>
          <cell r="H84">
            <v>-5361.33</v>
          </cell>
          <cell r="I84">
            <v>-6407.2</v>
          </cell>
        </row>
        <row r="85">
          <cell r="A85">
            <v>23618</v>
          </cell>
          <cell r="B85" t="str">
            <v>GOWANUS_GT 3_GRP</v>
          </cell>
          <cell r="C85">
            <v>-30302.47</v>
          </cell>
          <cell r="D85">
            <v>-2978.32</v>
          </cell>
          <cell r="E85">
            <v>-6861.45</v>
          </cell>
          <cell r="F85">
            <v>-3503.92</v>
          </cell>
          <cell r="G85">
            <v>-5190.25</v>
          </cell>
          <cell r="H85">
            <v>-5361.33</v>
          </cell>
          <cell r="I85">
            <v>-6407.2</v>
          </cell>
        </row>
        <row r="86">
          <cell r="A86">
            <v>23619</v>
          </cell>
          <cell r="B86" t="str">
            <v>BEEBEE_GT_13</v>
          </cell>
          <cell r="C86">
            <v>-1156.44</v>
          </cell>
          <cell r="D86">
            <v>-259.03</v>
          </cell>
          <cell r="E86">
            <v>-115.61</v>
          </cell>
          <cell r="F86">
            <v>-311.98</v>
          </cell>
          <cell r="G86">
            <v>-182.75</v>
          </cell>
          <cell r="H86">
            <v>-231.71</v>
          </cell>
          <cell r="I86">
            <v>-55.36</v>
          </cell>
        </row>
        <row r="87">
          <cell r="A87">
            <v>23620</v>
          </cell>
          <cell r="B87" t="str">
            <v>HUDAV+59+74_TH_GRP</v>
          </cell>
          <cell r="C87">
            <v>-19813.89</v>
          </cell>
          <cell r="D87">
            <v>-2359.23</v>
          </cell>
          <cell r="E87">
            <v>-1513.17</v>
          </cell>
          <cell r="F87">
            <v>-3731.02</v>
          </cell>
          <cell r="G87">
            <v>-2244.96</v>
          </cell>
          <cell r="H87">
            <v>-5290.03</v>
          </cell>
          <cell r="I87">
            <v>-4675.48</v>
          </cell>
        </row>
        <row r="88">
          <cell r="A88">
            <v>23621</v>
          </cell>
          <cell r="B88" t="str">
            <v>HICKLING___1</v>
          </cell>
          <cell r="C88">
            <v>-2388.85</v>
          </cell>
          <cell r="D88">
            <v>-543.97</v>
          </cell>
          <cell r="E88">
            <v>-151.54</v>
          </cell>
          <cell r="F88">
            <v>-674.84</v>
          </cell>
          <cell r="G88">
            <v>-396.29</v>
          </cell>
          <cell r="H88">
            <v>-496.5</v>
          </cell>
          <cell r="I88">
            <v>-125.71</v>
          </cell>
        </row>
        <row r="89">
          <cell r="A89">
            <v>23622</v>
          </cell>
          <cell r="B89" t="str">
            <v>HICKLING___2</v>
          </cell>
          <cell r="C89">
            <v>-2388.85</v>
          </cell>
          <cell r="D89">
            <v>-543.97</v>
          </cell>
          <cell r="E89">
            <v>-151.54</v>
          </cell>
          <cell r="F89">
            <v>-674.84</v>
          </cell>
          <cell r="G89">
            <v>-396.29</v>
          </cell>
          <cell r="H89">
            <v>-496.5</v>
          </cell>
          <cell r="I89">
            <v>-125.71</v>
          </cell>
        </row>
        <row r="90">
          <cell r="A90">
            <v>23625</v>
          </cell>
          <cell r="B90" t="str">
            <v>JENNISON___1</v>
          </cell>
          <cell r="C90">
            <v>-3277.82</v>
          </cell>
          <cell r="D90">
            <v>-714.53</v>
          </cell>
          <cell r="E90">
            <v>-218.86</v>
          </cell>
          <cell r="F90">
            <v>-932.87</v>
          </cell>
          <cell r="G90">
            <v>-527.22</v>
          </cell>
          <cell r="H90">
            <v>-693.09</v>
          </cell>
          <cell r="I90">
            <v>-191.25</v>
          </cell>
        </row>
        <row r="91">
          <cell r="A91">
            <v>23626</v>
          </cell>
          <cell r="B91" t="str">
            <v>JENNISON___2</v>
          </cell>
          <cell r="C91">
            <v>-3277.82</v>
          </cell>
          <cell r="D91">
            <v>-714.53</v>
          </cell>
          <cell r="E91">
            <v>-218.86</v>
          </cell>
          <cell r="F91">
            <v>-932.87</v>
          </cell>
          <cell r="G91">
            <v>-527.22</v>
          </cell>
          <cell r="H91">
            <v>-693.09</v>
          </cell>
          <cell r="I91">
            <v>-191.25</v>
          </cell>
        </row>
        <row r="92">
          <cell r="A92">
            <v>23627</v>
          </cell>
          <cell r="B92" t="str">
            <v>NEG CENTRAL___SENECA</v>
          </cell>
          <cell r="C92">
            <v>-1370.14</v>
          </cell>
          <cell r="D92">
            <v>-312.61</v>
          </cell>
          <cell r="E92">
            <v>-119.69</v>
          </cell>
          <cell r="F92">
            <v>-374.91</v>
          </cell>
          <cell r="G92">
            <v>-218.28</v>
          </cell>
          <cell r="H92">
            <v>-277.23</v>
          </cell>
          <cell r="I92">
            <v>-67.42</v>
          </cell>
        </row>
        <row r="93">
          <cell r="A93">
            <v>23628</v>
          </cell>
          <cell r="B93" t="str">
            <v>NEG NORTH___PLATTSBURG</v>
          </cell>
          <cell r="C93">
            <v>608.24</v>
          </cell>
          <cell r="D93">
            <v>172.72</v>
          </cell>
          <cell r="E93">
            <v>33.42</v>
          </cell>
          <cell r="F93">
            <v>128.73</v>
          </cell>
          <cell r="G93">
            <v>87.35</v>
          </cell>
          <cell r="H93">
            <v>100.23</v>
          </cell>
          <cell r="I93">
            <v>85.79</v>
          </cell>
        </row>
        <row r="94">
          <cell r="A94">
            <v>23629</v>
          </cell>
          <cell r="B94" t="str">
            <v>MILLIKEN___DIESEL</v>
          </cell>
          <cell r="C94">
            <v>-1628.43</v>
          </cell>
          <cell r="D94">
            <v>-365.29</v>
          </cell>
          <cell r="E94">
            <v>-130.81</v>
          </cell>
          <cell r="F94">
            <v>-452.91</v>
          </cell>
          <cell r="G94">
            <v>-262.93</v>
          </cell>
          <cell r="H94">
            <v>-332.53</v>
          </cell>
          <cell r="I94">
            <v>-83.96</v>
          </cell>
        </row>
        <row r="95">
          <cell r="A95">
            <v>23632</v>
          </cell>
          <cell r="B95" t="str">
            <v>LOVETT___3</v>
          </cell>
          <cell r="C95">
            <v>-8927.76</v>
          </cell>
          <cell r="D95">
            <v>-2236.1</v>
          </cell>
          <cell r="E95">
            <v>-343.19</v>
          </cell>
          <cell r="F95">
            <v>-2442.37</v>
          </cell>
          <cell r="G95">
            <v>-1548.16</v>
          </cell>
          <cell r="H95">
            <v>-1885.43</v>
          </cell>
          <cell r="I95">
            <v>-472.51</v>
          </cell>
        </row>
        <row r="96">
          <cell r="A96">
            <v>23633</v>
          </cell>
          <cell r="B96" t="str">
            <v>NM MOHAWK___NUG</v>
          </cell>
          <cell r="C96">
            <v>208.57</v>
          </cell>
          <cell r="D96">
            <v>61.43</v>
          </cell>
          <cell r="E96">
            <v>12.08</v>
          </cell>
          <cell r="F96">
            <v>44.27</v>
          </cell>
          <cell r="G96">
            <v>38.05</v>
          </cell>
          <cell r="H96">
            <v>44.03</v>
          </cell>
          <cell r="I96">
            <v>8.71</v>
          </cell>
        </row>
        <row r="97">
          <cell r="A97">
            <v>23634</v>
          </cell>
          <cell r="B97" t="str">
            <v>NM CENTRAL___NUG</v>
          </cell>
          <cell r="C97">
            <v>-643.84</v>
          </cell>
          <cell r="D97">
            <v>-143.89</v>
          </cell>
          <cell r="E97">
            <v>-79.16</v>
          </cell>
          <cell r="F97">
            <v>-174.44</v>
          </cell>
          <cell r="G97">
            <v>-108.33</v>
          </cell>
          <cell r="H97">
            <v>-118.01</v>
          </cell>
          <cell r="I97">
            <v>-20.01</v>
          </cell>
        </row>
        <row r="98">
          <cell r="A98">
            <v>23637</v>
          </cell>
          <cell r="B98" t="str">
            <v>IP CORINTH___2</v>
          </cell>
          <cell r="C98">
            <v>-12867.06</v>
          </cell>
          <cell r="D98">
            <v>-3065.52</v>
          </cell>
          <cell r="E98">
            <v>-794.43</v>
          </cell>
          <cell r="F98">
            <v>-3261.04</v>
          </cell>
          <cell r="G98">
            <v>-2096.48</v>
          </cell>
          <cell r="H98">
            <v>-2839.99</v>
          </cell>
          <cell r="I98">
            <v>-809.6</v>
          </cell>
        </row>
        <row r="99">
          <cell r="A99">
            <v>23639</v>
          </cell>
          <cell r="B99" t="str">
            <v>HILLBURN___GT</v>
          </cell>
          <cell r="C99">
            <v>-8949.24000000001</v>
          </cell>
          <cell r="D99">
            <v>-2227.42</v>
          </cell>
          <cell r="E99">
            <v>-366.55</v>
          </cell>
          <cell r="F99">
            <v>-2424.22</v>
          </cell>
          <cell r="G99">
            <v>-1541.52</v>
          </cell>
          <cell r="H99">
            <v>-1908.77</v>
          </cell>
          <cell r="I99">
            <v>-480.76</v>
          </cell>
        </row>
        <row r="100">
          <cell r="A100">
            <v>23640</v>
          </cell>
          <cell r="B100" t="str">
            <v>SHOEMAKER___GT</v>
          </cell>
          <cell r="C100">
            <v>-9086.96</v>
          </cell>
          <cell r="D100">
            <v>-2220.79</v>
          </cell>
          <cell r="E100">
            <v>-402.44</v>
          </cell>
          <cell r="F100">
            <v>-2422.63</v>
          </cell>
          <cell r="G100">
            <v>-1536.2</v>
          </cell>
          <cell r="H100">
            <v>-1994.6</v>
          </cell>
          <cell r="I100">
            <v>-510.3</v>
          </cell>
        </row>
        <row r="101">
          <cell r="A101">
            <v>23641</v>
          </cell>
          <cell r="B101" t="str">
            <v>MONGAUP___HYD</v>
          </cell>
          <cell r="C101">
            <v>-9086.96</v>
          </cell>
          <cell r="D101">
            <v>-2220.79</v>
          </cell>
          <cell r="E101">
            <v>-402.44</v>
          </cell>
          <cell r="F101">
            <v>-2422.63</v>
          </cell>
          <cell r="G101">
            <v>-1536.2</v>
          </cell>
          <cell r="H101">
            <v>-1994.6</v>
          </cell>
          <cell r="I101">
            <v>-510.3</v>
          </cell>
        </row>
        <row r="102">
          <cell r="A102">
            <v>23642</v>
          </cell>
          <cell r="B102" t="str">
            <v>LOVETT___4</v>
          </cell>
          <cell r="C102">
            <v>-8926.29</v>
          </cell>
          <cell r="D102">
            <v>-2236.51</v>
          </cell>
          <cell r="E102">
            <v>-341.66</v>
          </cell>
          <cell r="F102">
            <v>-2442.58</v>
          </cell>
          <cell r="G102">
            <v>-1548.22</v>
          </cell>
          <cell r="H102">
            <v>-1884.99</v>
          </cell>
          <cell r="I102">
            <v>-472.33</v>
          </cell>
        </row>
        <row r="103">
          <cell r="A103">
            <v>23643</v>
          </cell>
          <cell r="B103" t="str">
            <v>NM CAPITAL___NUG</v>
          </cell>
          <cell r="C103">
            <v>-12398.77</v>
          </cell>
          <cell r="D103">
            <v>-2940.32</v>
          </cell>
          <cell r="E103">
            <v>-774.37</v>
          </cell>
          <cell r="F103">
            <v>-3155.52</v>
          </cell>
          <cell r="G103">
            <v>-2021.3</v>
          </cell>
          <cell r="H103">
            <v>-2736</v>
          </cell>
          <cell r="I103">
            <v>-771.26</v>
          </cell>
        </row>
        <row r="104">
          <cell r="A104">
            <v>23644</v>
          </cell>
          <cell r="B104" t="str">
            <v>HQ_GEN_CEDARS</v>
          </cell>
          <cell r="C104">
            <v>243.31</v>
          </cell>
          <cell r="D104">
            <v>60.06</v>
          </cell>
          <cell r="E104">
            <v>11.29</v>
          </cell>
          <cell r="F104">
            <v>38.19</v>
          </cell>
          <cell r="G104">
            <v>33.85</v>
          </cell>
          <cell r="H104">
            <v>29.67</v>
          </cell>
          <cell r="I104">
            <v>70.25</v>
          </cell>
        </row>
        <row r="105">
          <cell r="A105">
            <v>23645</v>
          </cell>
          <cell r="B105" t="str">
            <v>NEG CAPITAL___MECHNVIL</v>
          </cell>
          <cell r="C105">
            <v>-12471.39</v>
          </cell>
          <cell r="D105">
            <v>-2959.58</v>
          </cell>
          <cell r="E105">
            <v>-777.29</v>
          </cell>
          <cell r="F105">
            <v>-3171.96</v>
          </cell>
          <cell r="G105">
            <v>-2033.13</v>
          </cell>
          <cell r="H105">
            <v>-2751.46</v>
          </cell>
          <cell r="I105">
            <v>-777.97</v>
          </cell>
        </row>
        <row r="106">
          <cell r="A106">
            <v>23646</v>
          </cell>
          <cell r="B106" t="str">
            <v>RANKINE____</v>
          </cell>
          <cell r="C106">
            <v>-1581.87</v>
          </cell>
          <cell r="D106">
            <v>-360.04</v>
          </cell>
          <cell r="E106">
            <v>-126.57</v>
          </cell>
          <cell r="F106">
            <v>-436.12</v>
          </cell>
          <cell r="G106">
            <v>-255.23</v>
          </cell>
          <cell r="H106">
            <v>-324.5</v>
          </cell>
          <cell r="I106">
            <v>-79.41</v>
          </cell>
        </row>
        <row r="107">
          <cell r="A107">
            <v>23647</v>
          </cell>
          <cell r="B107" t="str">
            <v>HEMPSTEAD____</v>
          </cell>
          <cell r="C107">
            <v>-40864.14</v>
          </cell>
          <cell r="D107">
            <v>-2490.85</v>
          </cell>
          <cell r="E107">
            <v>-2942.51</v>
          </cell>
          <cell r="F107">
            <v>-19425.22</v>
          </cell>
          <cell r="G107">
            <v>-5178.51</v>
          </cell>
          <cell r="H107">
            <v>-5245.46</v>
          </cell>
          <cell r="I107">
            <v>-5581.59</v>
          </cell>
        </row>
        <row r="108">
          <cell r="A108">
            <v>23650</v>
          </cell>
          <cell r="B108" t="str">
            <v>NORTHPORT___4</v>
          </cell>
          <cell r="C108">
            <v>-36379.86</v>
          </cell>
          <cell r="D108">
            <v>-2158.52</v>
          </cell>
          <cell r="E108">
            <v>-567.51</v>
          </cell>
          <cell r="F108">
            <v>-18205.09</v>
          </cell>
          <cell r="G108">
            <v>-4676.04</v>
          </cell>
          <cell r="H108">
            <v>-5236.04</v>
          </cell>
          <cell r="I108">
            <v>-5536.66</v>
          </cell>
        </row>
        <row r="109">
          <cell r="A109">
            <v>23651</v>
          </cell>
          <cell r="B109" t="str">
            <v>HQ_GEN_CHAT DC</v>
          </cell>
          <cell r="C109">
            <v>871.5</v>
          </cell>
          <cell r="D109">
            <v>63.15</v>
          </cell>
          <cell r="E109">
            <v>137.68</v>
          </cell>
          <cell r="F109">
            <v>58.3</v>
          </cell>
          <cell r="G109">
            <v>5.02</v>
          </cell>
          <cell r="H109">
            <v>319.54</v>
          </cell>
          <cell r="I109">
            <v>287.81</v>
          </cell>
        </row>
        <row r="110">
          <cell r="A110">
            <v>23652</v>
          </cell>
          <cell r="B110" t="str">
            <v>ROCHESTER_9_IC</v>
          </cell>
          <cell r="C110">
            <v>-1168.75</v>
          </cell>
          <cell r="D110">
            <v>-261.33</v>
          </cell>
          <cell r="E110">
            <v>-116.18</v>
          </cell>
          <cell r="F110">
            <v>-315.97</v>
          </cell>
          <cell r="G110">
            <v>-184.94</v>
          </cell>
          <cell r="H110">
            <v>-234.43</v>
          </cell>
          <cell r="I110">
            <v>-55.9</v>
          </cell>
        </row>
        <row r="111">
          <cell r="A111">
            <v>23653</v>
          </cell>
          <cell r="B111" t="str">
            <v>PEEKSKILL____</v>
          </cell>
          <cell r="C111">
            <v>-9539.88999999999</v>
          </cell>
          <cell r="D111">
            <v>-2277.86</v>
          </cell>
          <cell r="E111">
            <v>-945.08</v>
          </cell>
          <cell r="F111">
            <v>-2497.33</v>
          </cell>
          <cell r="G111">
            <v>-1592.63</v>
          </cell>
          <cell r="H111">
            <v>-1793.61</v>
          </cell>
          <cell r="I111">
            <v>-433.38</v>
          </cell>
        </row>
        <row r="112">
          <cell r="A112">
            <v>23654</v>
          </cell>
          <cell r="B112" t="str">
            <v>ASHOKAN____</v>
          </cell>
          <cell r="C112">
            <v>-11003.15</v>
          </cell>
          <cell r="D112">
            <v>-2470.31</v>
          </cell>
          <cell r="E112">
            <v>-684.72</v>
          </cell>
          <cell r="F112">
            <v>-2695.65</v>
          </cell>
          <cell r="G112">
            <v>-1695.42</v>
          </cell>
          <cell r="H112">
            <v>-2719.29</v>
          </cell>
          <cell r="I112">
            <v>-737.76</v>
          </cell>
        </row>
        <row r="113">
          <cell r="A113">
            <v>23655</v>
          </cell>
          <cell r="B113" t="str">
            <v>KENSICO____</v>
          </cell>
          <cell r="C113">
            <v>-9934.01</v>
          </cell>
          <cell r="D113">
            <v>-2294.06</v>
          </cell>
          <cell r="E113">
            <v>-959.09</v>
          </cell>
          <cell r="F113">
            <v>-2517.8</v>
          </cell>
          <cell r="G113">
            <v>-1610.1</v>
          </cell>
          <cell r="H113">
            <v>-1944.65</v>
          </cell>
          <cell r="I113">
            <v>-608.31</v>
          </cell>
        </row>
        <row r="114">
          <cell r="A114">
            <v>23656</v>
          </cell>
          <cell r="B114" t="str">
            <v>LIPA_MISC_IPP</v>
          </cell>
          <cell r="C114">
            <v>-37378.52</v>
          </cell>
          <cell r="D114">
            <v>-2302.79</v>
          </cell>
          <cell r="E114">
            <v>-868.08</v>
          </cell>
          <cell r="F114">
            <v>-18271.7</v>
          </cell>
          <cell r="G114">
            <v>-5125.13</v>
          </cell>
          <cell r="H114">
            <v>-5235.42</v>
          </cell>
          <cell r="I114">
            <v>-5575.4</v>
          </cell>
        </row>
        <row r="115">
          <cell r="A115">
            <v>23657</v>
          </cell>
          <cell r="B115" t="str">
            <v>HUDSON AVE_GT_5</v>
          </cell>
          <cell r="C115">
            <v>-19878.6</v>
          </cell>
          <cell r="D115">
            <v>-2363.07</v>
          </cell>
          <cell r="E115">
            <v>-1574.04</v>
          </cell>
          <cell r="F115">
            <v>-3731.02</v>
          </cell>
          <cell r="G115">
            <v>-2244.96</v>
          </cell>
          <cell r="H115">
            <v>-5290.03</v>
          </cell>
          <cell r="I115">
            <v>-4675.48</v>
          </cell>
        </row>
        <row r="116">
          <cell r="A116">
            <v>23659</v>
          </cell>
          <cell r="B116" t="str">
            <v>INDIAN POINT_GT_2</v>
          </cell>
          <cell r="C116">
            <v>-9539.88999999999</v>
          </cell>
          <cell r="D116">
            <v>-2277.86</v>
          </cell>
          <cell r="E116">
            <v>-945.08</v>
          </cell>
          <cell r="F116">
            <v>-2497.33</v>
          </cell>
          <cell r="G116">
            <v>-1592.63</v>
          </cell>
          <cell r="H116">
            <v>-1793.61</v>
          </cell>
          <cell r="I116">
            <v>-433.38</v>
          </cell>
        </row>
        <row r="117">
          <cell r="A117">
            <v>23660</v>
          </cell>
          <cell r="B117" t="str">
            <v>EAST RIVER___6</v>
          </cell>
          <cell r="C117">
            <v>-21087.75</v>
          </cell>
          <cell r="D117">
            <v>-2363.02</v>
          </cell>
          <cell r="E117">
            <v>-1574.2</v>
          </cell>
          <cell r="F117">
            <v>-3729.93</v>
          </cell>
          <cell r="G117">
            <v>-2235.67</v>
          </cell>
          <cell r="H117">
            <v>-5291.81</v>
          </cell>
          <cell r="I117">
            <v>-5893.12</v>
          </cell>
        </row>
        <row r="118">
          <cell r="A118">
            <v>23662</v>
          </cell>
          <cell r="B118" t="str">
            <v>ASTORIA 5-9____</v>
          </cell>
          <cell r="C118">
            <v>-30302.47</v>
          </cell>
          <cell r="D118">
            <v>-2978.32</v>
          </cell>
          <cell r="E118">
            <v>-6861.45</v>
          </cell>
          <cell r="F118">
            <v>-3503.92</v>
          </cell>
          <cell r="G118">
            <v>-5190.25</v>
          </cell>
          <cell r="H118">
            <v>-5361.33</v>
          </cell>
          <cell r="I118">
            <v>-6407.2</v>
          </cell>
        </row>
        <row r="119">
          <cell r="A119">
            <v>23663</v>
          </cell>
          <cell r="B119" t="str">
            <v>ASTRIA 10-13____</v>
          </cell>
          <cell r="C119">
            <v>-30302.47</v>
          </cell>
          <cell r="D119">
            <v>-2978.32</v>
          </cell>
          <cell r="E119">
            <v>-6861.45</v>
          </cell>
          <cell r="F119">
            <v>-3503.92</v>
          </cell>
          <cell r="G119">
            <v>-5190.25</v>
          </cell>
          <cell r="H119">
            <v>-5361.33</v>
          </cell>
          <cell r="I119">
            <v>-6407.2</v>
          </cell>
        </row>
        <row r="120">
          <cell r="A120">
            <v>23667</v>
          </cell>
          <cell r="B120" t="str">
            <v>RAVNSWD 8-11____</v>
          </cell>
          <cell r="C120">
            <v>-18786.15</v>
          </cell>
          <cell r="D120">
            <v>-2359.23</v>
          </cell>
          <cell r="E120">
            <v>-1513.17</v>
          </cell>
          <cell r="F120">
            <v>-2440.8</v>
          </cell>
          <cell r="G120">
            <v>-2318.77</v>
          </cell>
          <cell r="H120">
            <v>-5206.11</v>
          </cell>
          <cell r="I120">
            <v>-4948.07</v>
          </cell>
        </row>
        <row r="121">
          <cell r="A121">
            <v>23687</v>
          </cell>
          <cell r="B121" t="str">
            <v>INDIAN PT_GT_GRP</v>
          </cell>
          <cell r="C121">
            <v>-9539.88999999999</v>
          </cell>
          <cell r="D121">
            <v>-2277.86</v>
          </cell>
          <cell r="E121">
            <v>-945.08</v>
          </cell>
          <cell r="F121">
            <v>-2497.33</v>
          </cell>
          <cell r="G121">
            <v>-1592.63</v>
          </cell>
          <cell r="H121">
            <v>-1793.61</v>
          </cell>
          <cell r="I121">
            <v>-433.38</v>
          </cell>
        </row>
        <row r="122">
          <cell r="A122">
            <v>23688</v>
          </cell>
          <cell r="B122" t="str">
            <v>GLENWOOD_IC_2_G1</v>
          </cell>
          <cell r="C122">
            <v>-41886.68</v>
          </cell>
          <cell r="D122">
            <v>-2660.46</v>
          </cell>
          <cell r="E122">
            <v>-4156.67</v>
          </cell>
          <cell r="F122">
            <v>-19068.78</v>
          </cell>
          <cell r="G122">
            <v>-5149.93</v>
          </cell>
          <cell r="H122">
            <v>-5271.6</v>
          </cell>
          <cell r="I122">
            <v>-5579.24</v>
          </cell>
        </row>
        <row r="123">
          <cell r="A123">
            <v>23689</v>
          </cell>
          <cell r="B123" t="str">
            <v>GLENWOOD_IC_3_G1</v>
          </cell>
          <cell r="C123">
            <v>-41886.68</v>
          </cell>
          <cell r="D123">
            <v>-2660.46</v>
          </cell>
          <cell r="E123">
            <v>-4156.67</v>
          </cell>
          <cell r="F123">
            <v>-19068.78</v>
          </cell>
          <cell r="G123">
            <v>-5149.93</v>
          </cell>
          <cell r="H123">
            <v>-5271.6</v>
          </cell>
          <cell r="I123">
            <v>-5579.24</v>
          </cell>
        </row>
        <row r="124">
          <cell r="A124">
            <v>23690</v>
          </cell>
          <cell r="B124" t="str">
            <v>HOLTSVILLE_IC_1</v>
          </cell>
          <cell r="C124">
            <v>-37371.62</v>
          </cell>
          <cell r="D124">
            <v>-2301.92</v>
          </cell>
          <cell r="E124">
            <v>-864.04</v>
          </cell>
          <cell r="F124">
            <v>-18269.59</v>
          </cell>
          <cell r="G124">
            <v>-5125.26</v>
          </cell>
          <cell r="H124">
            <v>-5235.41</v>
          </cell>
          <cell r="I124">
            <v>-5575.4</v>
          </cell>
        </row>
        <row r="125">
          <cell r="A125">
            <v>23691</v>
          </cell>
          <cell r="B125" t="str">
            <v>HOLTSVILLE_IC_2</v>
          </cell>
          <cell r="C125">
            <v>-37371.62</v>
          </cell>
          <cell r="D125">
            <v>-2301.92</v>
          </cell>
          <cell r="E125">
            <v>-864.04</v>
          </cell>
          <cell r="F125">
            <v>-18269.59</v>
          </cell>
          <cell r="G125">
            <v>-5125.26</v>
          </cell>
          <cell r="H125">
            <v>-5235.41</v>
          </cell>
          <cell r="I125">
            <v>-5575.4</v>
          </cell>
        </row>
        <row r="126">
          <cell r="A126">
            <v>23692</v>
          </cell>
          <cell r="B126" t="str">
            <v>HOLTSVILLE_IC_3</v>
          </cell>
          <cell r="C126">
            <v>-37371.62</v>
          </cell>
          <cell r="D126">
            <v>-2301.92</v>
          </cell>
          <cell r="E126">
            <v>-864.04</v>
          </cell>
          <cell r="F126">
            <v>-18269.59</v>
          </cell>
          <cell r="G126">
            <v>-5125.26</v>
          </cell>
          <cell r="H126">
            <v>-5235.41</v>
          </cell>
          <cell r="I126">
            <v>-5575.4</v>
          </cell>
        </row>
        <row r="127">
          <cell r="A127">
            <v>23693</v>
          </cell>
          <cell r="B127" t="str">
            <v>HOLTSVILLE_IC_4</v>
          </cell>
          <cell r="C127">
            <v>-37371.62</v>
          </cell>
          <cell r="D127">
            <v>-2301.92</v>
          </cell>
          <cell r="E127">
            <v>-864.04</v>
          </cell>
          <cell r="F127">
            <v>-18269.59</v>
          </cell>
          <cell r="G127">
            <v>-5125.26</v>
          </cell>
          <cell r="H127">
            <v>-5235.41</v>
          </cell>
          <cell r="I127">
            <v>-5575.4</v>
          </cell>
        </row>
        <row r="128">
          <cell r="A128">
            <v>23694</v>
          </cell>
          <cell r="B128" t="str">
            <v>HOLTSVILLE_IC_5</v>
          </cell>
          <cell r="C128">
            <v>-37371.62</v>
          </cell>
          <cell r="D128">
            <v>-2301.92</v>
          </cell>
          <cell r="E128">
            <v>-864.04</v>
          </cell>
          <cell r="F128">
            <v>-18269.59</v>
          </cell>
          <cell r="G128">
            <v>-5125.26</v>
          </cell>
          <cell r="H128">
            <v>-5235.41</v>
          </cell>
          <cell r="I128">
            <v>-5575.4</v>
          </cell>
        </row>
        <row r="129">
          <cell r="A129">
            <v>23695</v>
          </cell>
          <cell r="B129" t="str">
            <v>HOLTSVILLE_IC_6</v>
          </cell>
          <cell r="C129">
            <v>-37429.15</v>
          </cell>
          <cell r="D129">
            <v>-2305.28</v>
          </cell>
          <cell r="E129">
            <v>-899.11</v>
          </cell>
          <cell r="F129">
            <v>-18289.81</v>
          </cell>
          <cell r="G129">
            <v>-5123.88</v>
          </cell>
          <cell r="H129">
            <v>-5235.59</v>
          </cell>
          <cell r="I129">
            <v>-5575.48</v>
          </cell>
        </row>
        <row r="130">
          <cell r="A130">
            <v>23696</v>
          </cell>
          <cell r="B130" t="str">
            <v>HOLTSVILLE_IC_7</v>
          </cell>
          <cell r="C130">
            <v>-37429.15</v>
          </cell>
          <cell r="D130">
            <v>-2305.28</v>
          </cell>
          <cell r="E130">
            <v>-899.11</v>
          </cell>
          <cell r="F130">
            <v>-18289.81</v>
          </cell>
          <cell r="G130">
            <v>-5123.88</v>
          </cell>
          <cell r="H130">
            <v>-5235.59</v>
          </cell>
          <cell r="I130">
            <v>-5575.48</v>
          </cell>
        </row>
        <row r="131">
          <cell r="A131">
            <v>23697</v>
          </cell>
          <cell r="B131" t="str">
            <v>HOLTSVILLE_IC_8</v>
          </cell>
          <cell r="C131">
            <v>-37429.15</v>
          </cell>
          <cell r="D131">
            <v>-2305.28</v>
          </cell>
          <cell r="E131">
            <v>-899.11</v>
          </cell>
          <cell r="F131">
            <v>-18289.81</v>
          </cell>
          <cell r="G131">
            <v>-5123.88</v>
          </cell>
          <cell r="H131">
            <v>-5235.59</v>
          </cell>
          <cell r="I131">
            <v>-5575.48</v>
          </cell>
        </row>
        <row r="132">
          <cell r="A132">
            <v>23698</v>
          </cell>
          <cell r="B132" t="str">
            <v>HOLTSVILLE_IC_9</v>
          </cell>
          <cell r="C132">
            <v>-37429.15</v>
          </cell>
          <cell r="D132">
            <v>-2305.28</v>
          </cell>
          <cell r="E132">
            <v>-899.11</v>
          </cell>
          <cell r="F132">
            <v>-18289.81</v>
          </cell>
          <cell r="G132">
            <v>-5123.88</v>
          </cell>
          <cell r="H132">
            <v>-5235.59</v>
          </cell>
          <cell r="I132">
            <v>-5575.48</v>
          </cell>
        </row>
        <row r="133">
          <cell r="A133">
            <v>23699</v>
          </cell>
          <cell r="B133" t="str">
            <v>HOLTSVILLE_IC_10</v>
          </cell>
          <cell r="C133">
            <v>-37429.15</v>
          </cell>
          <cell r="D133">
            <v>-2305.28</v>
          </cell>
          <cell r="E133">
            <v>-899.11</v>
          </cell>
          <cell r="F133">
            <v>-18289.81</v>
          </cell>
          <cell r="G133">
            <v>-5123.88</v>
          </cell>
          <cell r="H133">
            <v>-5235.59</v>
          </cell>
          <cell r="I133">
            <v>-5575.48</v>
          </cell>
        </row>
        <row r="134">
          <cell r="A134">
            <v>23700</v>
          </cell>
          <cell r="B134" t="str">
            <v>BARRETT_IC_9</v>
          </cell>
          <cell r="C134">
            <v>-52774.66</v>
          </cell>
          <cell r="D134">
            <v>-2980.22</v>
          </cell>
          <cell r="E134">
            <v>-8893.02</v>
          </cell>
          <cell r="F134">
            <v>-24660.92</v>
          </cell>
          <cell r="G134">
            <v>-5386.56</v>
          </cell>
          <cell r="H134">
            <v>-5242.84</v>
          </cell>
          <cell r="I134">
            <v>-5611.1</v>
          </cell>
        </row>
        <row r="135">
          <cell r="A135">
            <v>23701</v>
          </cell>
          <cell r="B135" t="str">
            <v>BARRETT_IC_10</v>
          </cell>
          <cell r="C135">
            <v>-52774.66</v>
          </cell>
          <cell r="D135">
            <v>-2980.22</v>
          </cell>
          <cell r="E135">
            <v>-8893.02</v>
          </cell>
          <cell r="F135">
            <v>-24660.92</v>
          </cell>
          <cell r="G135">
            <v>-5386.56</v>
          </cell>
          <cell r="H135">
            <v>-5242.84</v>
          </cell>
          <cell r="I135">
            <v>-5611.1</v>
          </cell>
        </row>
        <row r="136">
          <cell r="A136">
            <v>23702</v>
          </cell>
          <cell r="B136" t="str">
            <v>BARRETT_IC_11</v>
          </cell>
          <cell r="C136">
            <v>-52774.66</v>
          </cell>
          <cell r="D136">
            <v>-2980.22</v>
          </cell>
          <cell r="E136">
            <v>-8893.02</v>
          </cell>
          <cell r="F136">
            <v>-24660.92</v>
          </cell>
          <cell r="G136">
            <v>-5386.56</v>
          </cell>
          <cell r="H136">
            <v>-5242.84</v>
          </cell>
          <cell r="I136">
            <v>-5611.1</v>
          </cell>
        </row>
        <row r="137">
          <cell r="A137">
            <v>23703</v>
          </cell>
          <cell r="B137" t="str">
            <v>BARRETT_IC_12</v>
          </cell>
          <cell r="C137">
            <v>-52774.66</v>
          </cell>
          <cell r="D137">
            <v>-2980.22</v>
          </cell>
          <cell r="E137">
            <v>-8893.02</v>
          </cell>
          <cell r="F137">
            <v>-24660.92</v>
          </cell>
          <cell r="G137">
            <v>-5386.56</v>
          </cell>
          <cell r="H137">
            <v>-5242.84</v>
          </cell>
          <cell r="I137">
            <v>-5611.1</v>
          </cell>
        </row>
        <row r="138">
          <cell r="A138">
            <v>23704</v>
          </cell>
          <cell r="B138" t="str">
            <v>BARRETT_IC_1</v>
          </cell>
          <cell r="C138">
            <v>-52774.66</v>
          </cell>
          <cell r="D138">
            <v>-2980.22</v>
          </cell>
          <cell r="E138">
            <v>-8893.02</v>
          </cell>
          <cell r="F138">
            <v>-24660.92</v>
          </cell>
          <cell r="G138">
            <v>-5386.56</v>
          </cell>
          <cell r="H138">
            <v>-5242.84</v>
          </cell>
          <cell r="I138">
            <v>-5611.1</v>
          </cell>
        </row>
        <row r="139">
          <cell r="A139">
            <v>23705</v>
          </cell>
          <cell r="B139" t="str">
            <v>BARRETT_IC_2</v>
          </cell>
          <cell r="C139">
            <v>-52774.66</v>
          </cell>
          <cell r="D139">
            <v>-2980.22</v>
          </cell>
          <cell r="E139">
            <v>-8893.02</v>
          </cell>
          <cell r="F139">
            <v>-24660.92</v>
          </cell>
          <cell r="G139">
            <v>-5386.56</v>
          </cell>
          <cell r="H139">
            <v>-5242.84</v>
          </cell>
          <cell r="I139">
            <v>-5611.1</v>
          </cell>
        </row>
        <row r="140">
          <cell r="A140">
            <v>23706</v>
          </cell>
          <cell r="B140" t="str">
            <v>BARRETT_IC_3</v>
          </cell>
          <cell r="C140">
            <v>-52774.66</v>
          </cell>
          <cell r="D140">
            <v>-2980.22</v>
          </cell>
          <cell r="E140">
            <v>-8893.02</v>
          </cell>
          <cell r="F140">
            <v>-24660.92</v>
          </cell>
          <cell r="G140">
            <v>-5386.56</v>
          </cell>
          <cell r="H140">
            <v>-5242.84</v>
          </cell>
          <cell r="I140">
            <v>-5611.1</v>
          </cell>
        </row>
        <row r="141">
          <cell r="A141">
            <v>23707</v>
          </cell>
          <cell r="B141" t="str">
            <v>BARRETT_IC_4</v>
          </cell>
          <cell r="C141">
            <v>-52774.66</v>
          </cell>
          <cell r="D141">
            <v>-2980.22</v>
          </cell>
          <cell r="E141">
            <v>-8893.02</v>
          </cell>
          <cell r="F141">
            <v>-24660.92</v>
          </cell>
          <cell r="G141">
            <v>-5386.56</v>
          </cell>
          <cell r="H141">
            <v>-5242.84</v>
          </cell>
          <cell r="I141">
            <v>-5611.1</v>
          </cell>
        </row>
        <row r="142">
          <cell r="A142">
            <v>23708</v>
          </cell>
          <cell r="B142" t="str">
            <v>BARRETT_IC_5</v>
          </cell>
          <cell r="C142">
            <v>-52774.66</v>
          </cell>
          <cell r="D142">
            <v>-2980.22</v>
          </cell>
          <cell r="E142">
            <v>-8893.02</v>
          </cell>
          <cell r="F142">
            <v>-24660.92</v>
          </cell>
          <cell r="G142">
            <v>-5386.56</v>
          </cell>
          <cell r="H142">
            <v>-5242.84</v>
          </cell>
          <cell r="I142">
            <v>-5611.1</v>
          </cell>
        </row>
        <row r="143">
          <cell r="A143">
            <v>23709</v>
          </cell>
          <cell r="B143" t="str">
            <v>BARRETT_IC_6</v>
          </cell>
          <cell r="C143">
            <v>-52774.66</v>
          </cell>
          <cell r="D143">
            <v>-2980.22</v>
          </cell>
          <cell r="E143">
            <v>-8893.02</v>
          </cell>
          <cell r="F143">
            <v>-24660.92</v>
          </cell>
          <cell r="G143">
            <v>-5386.56</v>
          </cell>
          <cell r="H143">
            <v>-5242.84</v>
          </cell>
          <cell r="I143">
            <v>-5611.1</v>
          </cell>
        </row>
        <row r="144">
          <cell r="A144">
            <v>23710</v>
          </cell>
          <cell r="B144" t="str">
            <v>BARRETT_IC_7</v>
          </cell>
          <cell r="C144">
            <v>-52774.66</v>
          </cell>
          <cell r="D144">
            <v>-2980.22</v>
          </cell>
          <cell r="E144">
            <v>-8893.02</v>
          </cell>
          <cell r="F144">
            <v>-24660.92</v>
          </cell>
          <cell r="G144">
            <v>-5386.56</v>
          </cell>
          <cell r="H144">
            <v>-5242.84</v>
          </cell>
          <cell r="I144">
            <v>-5611.1</v>
          </cell>
        </row>
        <row r="145">
          <cell r="A145">
            <v>23711</v>
          </cell>
          <cell r="B145" t="str">
            <v>BARRETT_IC_8</v>
          </cell>
          <cell r="C145">
            <v>-52774.66</v>
          </cell>
          <cell r="D145">
            <v>-2980.22</v>
          </cell>
          <cell r="E145">
            <v>-8893.02</v>
          </cell>
          <cell r="F145">
            <v>-24660.92</v>
          </cell>
          <cell r="G145">
            <v>-5386.56</v>
          </cell>
          <cell r="H145">
            <v>-5242.84</v>
          </cell>
          <cell r="I145">
            <v>-5611.1</v>
          </cell>
        </row>
        <row r="146">
          <cell r="A146">
            <v>23712</v>
          </cell>
          <cell r="B146" t="str">
            <v>GLENWOOD_IC_1_G5</v>
          </cell>
          <cell r="C146">
            <v>-41531.86</v>
          </cell>
          <cell r="D146">
            <v>-2550.65</v>
          </cell>
          <cell r="E146">
            <v>-3499.92</v>
          </cell>
          <cell r="F146">
            <v>-19468.93</v>
          </cell>
          <cell r="G146">
            <v>-5177.91</v>
          </cell>
          <cell r="H146">
            <v>-5252.75</v>
          </cell>
          <cell r="I146">
            <v>-5581.7</v>
          </cell>
        </row>
        <row r="147">
          <cell r="A147">
            <v>23713</v>
          </cell>
          <cell r="B147" t="str">
            <v>PORT_JEFF_IC</v>
          </cell>
          <cell r="C147">
            <v>-37403.04</v>
          </cell>
          <cell r="D147">
            <v>-2303.87</v>
          </cell>
          <cell r="E147">
            <v>-885.39</v>
          </cell>
          <cell r="F147">
            <v>-18279.65</v>
          </cell>
          <cell r="G147">
            <v>-5123.16</v>
          </cell>
          <cell r="H147">
            <v>-5235.53</v>
          </cell>
          <cell r="I147">
            <v>-5575.44</v>
          </cell>
        </row>
        <row r="148">
          <cell r="A148">
            <v>23714</v>
          </cell>
          <cell r="B148" t="str">
            <v>WEST BABYLON___IC</v>
          </cell>
          <cell r="C148">
            <v>-38309.16</v>
          </cell>
          <cell r="D148">
            <v>-2350.63</v>
          </cell>
          <cell r="E148">
            <v>-1407.57</v>
          </cell>
          <cell r="F148">
            <v>-18598.59</v>
          </cell>
          <cell r="G148">
            <v>-5137.59</v>
          </cell>
          <cell r="H148">
            <v>-5237.61</v>
          </cell>
          <cell r="I148">
            <v>-5577.17</v>
          </cell>
        </row>
        <row r="149">
          <cell r="A149">
            <v>23715</v>
          </cell>
          <cell r="B149" t="str">
            <v>SHOREHAM_IC_1</v>
          </cell>
          <cell r="C149">
            <v>-37392.77</v>
          </cell>
          <cell r="D149">
            <v>-2302.98</v>
          </cell>
          <cell r="E149">
            <v>-877.05</v>
          </cell>
          <cell r="F149">
            <v>-18277.31</v>
          </cell>
          <cell r="G149">
            <v>-5124.56</v>
          </cell>
          <cell r="H149">
            <v>-5235.43</v>
          </cell>
          <cell r="I149">
            <v>-5575.44</v>
          </cell>
        </row>
        <row r="150">
          <cell r="A150">
            <v>23716</v>
          </cell>
          <cell r="B150" t="str">
            <v>SHOREHAM_IC_2</v>
          </cell>
          <cell r="C150">
            <v>-37392.77</v>
          </cell>
          <cell r="D150">
            <v>-2302.98</v>
          </cell>
          <cell r="E150">
            <v>-877.05</v>
          </cell>
          <cell r="F150">
            <v>-18277.31</v>
          </cell>
          <cell r="G150">
            <v>-5124.56</v>
          </cell>
          <cell r="H150">
            <v>-5235.43</v>
          </cell>
          <cell r="I150">
            <v>-5575.44</v>
          </cell>
        </row>
        <row r="151">
          <cell r="A151">
            <v>23717</v>
          </cell>
          <cell r="B151" t="str">
            <v>EAST HAMPTON___GT</v>
          </cell>
          <cell r="C151">
            <v>-37385.97</v>
          </cell>
          <cell r="D151">
            <v>-2302.91</v>
          </cell>
          <cell r="E151">
            <v>-874.28</v>
          </cell>
          <cell r="F151">
            <v>-18273.02</v>
          </cell>
          <cell r="G151">
            <v>-5124.89</v>
          </cell>
          <cell r="H151">
            <v>-5235.43</v>
          </cell>
          <cell r="I151">
            <v>-5575.44</v>
          </cell>
        </row>
        <row r="152">
          <cell r="A152">
            <v>23718</v>
          </cell>
          <cell r="B152" t="str">
            <v>NORTHPORT___IC</v>
          </cell>
          <cell r="C152">
            <v>-35148.01</v>
          </cell>
          <cell r="D152">
            <v>-2296.64</v>
          </cell>
          <cell r="E152">
            <v>-64.1699999999999</v>
          </cell>
          <cell r="F152">
            <v>-17406.61</v>
          </cell>
          <cell r="G152">
            <v>-4570.34</v>
          </cell>
          <cell r="H152">
            <v>-5235.11</v>
          </cell>
          <cell r="I152">
            <v>-5575.14</v>
          </cell>
        </row>
        <row r="153">
          <cell r="A153">
            <v>23719</v>
          </cell>
          <cell r="B153" t="str">
            <v>SOUTHOLD___IC</v>
          </cell>
          <cell r="C153">
            <v>-37385.65</v>
          </cell>
          <cell r="D153">
            <v>-2302.91</v>
          </cell>
          <cell r="E153">
            <v>-873.96</v>
          </cell>
          <cell r="F153">
            <v>-18273.02</v>
          </cell>
          <cell r="G153">
            <v>-5124.89</v>
          </cell>
          <cell r="H153">
            <v>-5235.43</v>
          </cell>
          <cell r="I153">
            <v>-5575.44</v>
          </cell>
        </row>
        <row r="154">
          <cell r="A154">
            <v>23720</v>
          </cell>
          <cell r="B154" t="str">
            <v>SOUTH HAMPTN___IC</v>
          </cell>
          <cell r="C154">
            <v>-37385.97</v>
          </cell>
          <cell r="D154">
            <v>-2302.91</v>
          </cell>
          <cell r="E154">
            <v>-874.28</v>
          </cell>
          <cell r="F154">
            <v>-18273.02</v>
          </cell>
          <cell r="G154">
            <v>-5124.89</v>
          </cell>
          <cell r="H154">
            <v>-5235.43</v>
          </cell>
          <cell r="I154">
            <v>-5575.44</v>
          </cell>
        </row>
        <row r="155">
          <cell r="A155">
            <v>23721</v>
          </cell>
          <cell r="B155" t="str">
            <v>MONTAUK___DIESEL</v>
          </cell>
          <cell r="C155">
            <v>-37385.97</v>
          </cell>
          <cell r="D155">
            <v>-2302.91</v>
          </cell>
          <cell r="E155">
            <v>-874.28</v>
          </cell>
          <cell r="F155">
            <v>-18273.02</v>
          </cell>
          <cell r="G155">
            <v>-5124.89</v>
          </cell>
          <cell r="H155">
            <v>-5235.43</v>
          </cell>
          <cell r="I155">
            <v>-5575.44</v>
          </cell>
        </row>
        <row r="156">
          <cell r="A156">
            <v>23722</v>
          </cell>
          <cell r="B156" t="str">
            <v>EAST_HAMPTON___DIESEL</v>
          </cell>
          <cell r="C156">
            <v>-37385.97</v>
          </cell>
          <cell r="D156">
            <v>-2302.91</v>
          </cell>
          <cell r="E156">
            <v>-874.28</v>
          </cell>
          <cell r="F156">
            <v>-18273.02</v>
          </cell>
          <cell r="G156">
            <v>-5124.89</v>
          </cell>
          <cell r="H156">
            <v>-5235.43</v>
          </cell>
          <cell r="I156">
            <v>-5575.44</v>
          </cell>
        </row>
        <row r="157">
          <cell r="A157">
            <v>23726</v>
          </cell>
          <cell r="B157" t="str">
            <v>NARROWS_GT1_GRP</v>
          </cell>
          <cell r="C157">
            <v>-30302.47</v>
          </cell>
          <cell r="D157">
            <v>-2978.32</v>
          </cell>
          <cell r="E157">
            <v>-6861.45</v>
          </cell>
          <cell r="F157">
            <v>-3503.92</v>
          </cell>
          <cell r="G157">
            <v>-5190.25</v>
          </cell>
          <cell r="H157">
            <v>-5361.33</v>
          </cell>
          <cell r="I157">
            <v>-6407.2</v>
          </cell>
        </row>
        <row r="158">
          <cell r="A158">
            <v>23727</v>
          </cell>
          <cell r="B158" t="str">
            <v>ASTORIA GT4____</v>
          </cell>
          <cell r="C158">
            <v>-30302.47</v>
          </cell>
          <cell r="D158">
            <v>-2978.32</v>
          </cell>
          <cell r="E158">
            <v>-6861.45</v>
          </cell>
          <cell r="F158">
            <v>-3503.92</v>
          </cell>
          <cell r="G158">
            <v>-5190.25</v>
          </cell>
          <cell r="H158">
            <v>-5361.33</v>
          </cell>
          <cell r="I158">
            <v>-6407.2</v>
          </cell>
        </row>
        <row r="159">
          <cell r="A159">
            <v>23728</v>
          </cell>
          <cell r="B159" t="str">
            <v>RAVENS GT4-7____</v>
          </cell>
          <cell r="C159">
            <v>-18569</v>
          </cell>
          <cell r="D159">
            <v>-2359.23</v>
          </cell>
          <cell r="E159">
            <v>-1513.17</v>
          </cell>
          <cell r="F159">
            <v>-2342.41</v>
          </cell>
          <cell r="G159">
            <v>-2200.01</v>
          </cell>
          <cell r="H159">
            <v>-5206.11</v>
          </cell>
          <cell r="I159">
            <v>-4948.07</v>
          </cell>
        </row>
        <row r="160">
          <cell r="A160">
            <v>23729</v>
          </cell>
          <cell r="B160" t="str">
            <v>RAVENSWOOD_GT_1</v>
          </cell>
          <cell r="C160">
            <v>-30302.47</v>
          </cell>
          <cell r="D160">
            <v>-2978.32</v>
          </cell>
          <cell r="E160">
            <v>-6861.45</v>
          </cell>
          <cell r="F160">
            <v>-3503.92</v>
          </cell>
          <cell r="G160">
            <v>-5190.25</v>
          </cell>
          <cell r="H160">
            <v>-5361.33</v>
          </cell>
          <cell r="I160">
            <v>-6407.2</v>
          </cell>
        </row>
        <row r="161">
          <cell r="A161">
            <v>23730</v>
          </cell>
          <cell r="B161" t="str">
            <v>RAVENSWD GT2____</v>
          </cell>
          <cell r="C161">
            <v>-18786.15</v>
          </cell>
          <cell r="D161">
            <v>-2359.23</v>
          </cell>
          <cell r="E161">
            <v>-1513.17</v>
          </cell>
          <cell r="F161">
            <v>-2440.8</v>
          </cell>
          <cell r="G161">
            <v>-2318.77</v>
          </cell>
          <cell r="H161">
            <v>-5206.11</v>
          </cell>
          <cell r="I161">
            <v>-4948.07</v>
          </cell>
        </row>
        <row r="162">
          <cell r="A162">
            <v>23731</v>
          </cell>
          <cell r="B162" t="str">
            <v>ASTORIA GT3____</v>
          </cell>
          <cell r="C162">
            <v>-30302.47</v>
          </cell>
          <cell r="D162">
            <v>-2978.32</v>
          </cell>
          <cell r="E162">
            <v>-6861.45</v>
          </cell>
          <cell r="F162">
            <v>-3503.92</v>
          </cell>
          <cell r="G162">
            <v>-5190.25</v>
          </cell>
          <cell r="H162">
            <v>-5361.33</v>
          </cell>
          <cell r="I162">
            <v>-6407.2</v>
          </cell>
        </row>
        <row r="163">
          <cell r="A163">
            <v>23732</v>
          </cell>
          <cell r="B163" t="str">
            <v>GOWANUS_GT 1_GRP</v>
          </cell>
          <cell r="C163">
            <v>-30302.47</v>
          </cell>
          <cell r="D163">
            <v>-2978.32</v>
          </cell>
          <cell r="E163">
            <v>-6861.45</v>
          </cell>
          <cell r="F163">
            <v>-3503.92</v>
          </cell>
          <cell r="G163">
            <v>-5190.25</v>
          </cell>
          <cell r="H163">
            <v>-5361.33</v>
          </cell>
          <cell r="I163">
            <v>-6407.2</v>
          </cell>
        </row>
        <row r="164">
          <cell r="A164">
            <v>23733</v>
          </cell>
          <cell r="B164" t="str">
            <v>RAVENSWD GT3____</v>
          </cell>
          <cell r="C164">
            <v>-18788.78</v>
          </cell>
          <cell r="D164">
            <v>-2359.23</v>
          </cell>
          <cell r="E164">
            <v>-1513.17</v>
          </cell>
          <cell r="F164">
            <v>-2440.8</v>
          </cell>
          <cell r="G164">
            <v>-2321.4</v>
          </cell>
          <cell r="H164">
            <v>-5206.11</v>
          </cell>
          <cell r="I164">
            <v>-4948.07</v>
          </cell>
        </row>
        <row r="165">
          <cell r="A165">
            <v>23741</v>
          </cell>
          <cell r="B165" t="str">
            <v>NARROWS_GT2_GRP</v>
          </cell>
          <cell r="C165">
            <v>-30302.47</v>
          </cell>
          <cell r="D165">
            <v>-2978.32</v>
          </cell>
          <cell r="E165">
            <v>-6861.45</v>
          </cell>
          <cell r="F165">
            <v>-3503.92</v>
          </cell>
          <cell r="G165">
            <v>-5190.25</v>
          </cell>
          <cell r="H165">
            <v>-5361.33</v>
          </cell>
          <cell r="I165">
            <v>-6407.2</v>
          </cell>
        </row>
        <row r="166">
          <cell r="A166">
            <v>23743</v>
          </cell>
          <cell r="B166" t="str">
            <v>JARVIS____</v>
          </cell>
          <cell r="C166">
            <v>208.57</v>
          </cell>
          <cell r="D166">
            <v>61.43</v>
          </cell>
          <cell r="E166">
            <v>12.08</v>
          </cell>
          <cell r="F166">
            <v>44.27</v>
          </cell>
          <cell r="G166">
            <v>38.05</v>
          </cell>
          <cell r="H166">
            <v>44.03</v>
          </cell>
          <cell r="I166">
            <v>8.71</v>
          </cell>
        </row>
        <row r="167">
          <cell r="A167">
            <v>23744</v>
          </cell>
          <cell r="B167" t="str">
            <v>NINE_MILE_2</v>
          </cell>
          <cell r="C167">
            <v>-171.15</v>
          </cell>
          <cell r="D167">
            <v>-140.17</v>
          </cell>
          <cell r="E167">
            <v>323.62</v>
          </cell>
          <cell r="F167">
            <v>-162.35</v>
          </cell>
          <cell r="G167">
            <v>-54.97</v>
          </cell>
          <cell r="H167">
            <v>-113.73</v>
          </cell>
          <cell r="I167">
            <v>-23.55</v>
          </cell>
        </row>
        <row r="168">
          <cell r="A168">
            <v>23751</v>
          </cell>
          <cell r="B168" t="str">
            <v>GOWANUS_GT 4_GRP</v>
          </cell>
          <cell r="C168">
            <v>-30302.47</v>
          </cell>
          <cell r="D168">
            <v>-2978.32</v>
          </cell>
          <cell r="E168">
            <v>-6861.45</v>
          </cell>
          <cell r="F168">
            <v>-3503.92</v>
          </cell>
          <cell r="G168">
            <v>-5190.25</v>
          </cell>
          <cell r="H168">
            <v>-5361.33</v>
          </cell>
          <cell r="I168">
            <v>-6407.2</v>
          </cell>
        </row>
        <row r="169">
          <cell r="A169">
            <v>23752</v>
          </cell>
          <cell r="B169" t="str">
            <v>CORNELL____</v>
          </cell>
          <cell r="C169">
            <v>-1781.54</v>
          </cell>
          <cell r="D169">
            <v>-399.68</v>
          </cell>
          <cell r="E169">
            <v>-136.2</v>
          </cell>
          <cell r="F169">
            <v>-497.85</v>
          </cell>
          <cell r="G169">
            <v>-288.75</v>
          </cell>
          <cell r="H169">
            <v>-365.74</v>
          </cell>
          <cell r="I169">
            <v>-93.32</v>
          </cell>
        </row>
        <row r="170">
          <cell r="A170">
            <v>23754</v>
          </cell>
          <cell r="B170" t="str">
            <v>HIGH FALLS___HY</v>
          </cell>
          <cell r="C170">
            <v>-10324.54</v>
          </cell>
          <cell r="D170">
            <v>-2301.6</v>
          </cell>
          <cell r="E170">
            <v>-641.98</v>
          </cell>
          <cell r="F170">
            <v>-2522.35</v>
          </cell>
          <cell r="G170">
            <v>-1580.55</v>
          </cell>
          <cell r="H170">
            <v>-2579</v>
          </cell>
          <cell r="I170">
            <v>-699.06</v>
          </cell>
        </row>
        <row r="171">
          <cell r="A171">
            <v>23756</v>
          </cell>
          <cell r="B171" t="str">
            <v>GILBOA___1</v>
          </cell>
          <cell r="C171">
            <v>-9442.77</v>
          </cell>
          <cell r="D171">
            <v>-2208.76</v>
          </cell>
          <cell r="E171">
            <v>-604.85</v>
          </cell>
          <cell r="F171">
            <v>-2454.31</v>
          </cell>
          <cell r="G171">
            <v>-1526.68</v>
          </cell>
          <cell r="H171">
            <v>-2106.14</v>
          </cell>
          <cell r="I171">
            <v>-542.03</v>
          </cell>
        </row>
        <row r="172">
          <cell r="A172">
            <v>23757</v>
          </cell>
          <cell r="B172" t="str">
            <v>GILBOA___2</v>
          </cell>
          <cell r="C172">
            <v>-9442.77</v>
          </cell>
          <cell r="D172">
            <v>-2208.76</v>
          </cell>
          <cell r="E172">
            <v>-604.85</v>
          </cell>
          <cell r="F172">
            <v>-2454.31</v>
          </cell>
          <cell r="G172">
            <v>-1526.68</v>
          </cell>
          <cell r="H172">
            <v>-2106.14</v>
          </cell>
          <cell r="I172">
            <v>-542.03</v>
          </cell>
        </row>
        <row r="173">
          <cell r="A173">
            <v>23758</v>
          </cell>
          <cell r="B173" t="str">
            <v>GILBOA___3</v>
          </cell>
          <cell r="C173">
            <v>-9442.77</v>
          </cell>
          <cell r="D173">
            <v>-2208.76</v>
          </cell>
          <cell r="E173">
            <v>-604.85</v>
          </cell>
          <cell r="F173">
            <v>-2454.31</v>
          </cell>
          <cell r="G173">
            <v>-1526.68</v>
          </cell>
          <cell r="H173">
            <v>-2106.14</v>
          </cell>
          <cell r="I173">
            <v>-542.03</v>
          </cell>
        </row>
        <row r="174">
          <cell r="A174">
            <v>23759</v>
          </cell>
          <cell r="B174" t="str">
            <v>GILBOA___4</v>
          </cell>
          <cell r="C174">
            <v>-9442.77</v>
          </cell>
          <cell r="D174">
            <v>-2208.76</v>
          </cell>
          <cell r="E174">
            <v>-604.85</v>
          </cell>
          <cell r="F174">
            <v>-2454.31</v>
          </cell>
          <cell r="G174">
            <v>-1526.68</v>
          </cell>
          <cell r="H174">
            <v>-2106.14</v>
          </cell>
          <cell r="I174">
            <v>-542.03</v>
          </cell>
        </row>
        <row r="175">
          <cell r="A175">
            <v>23760</v>
          </cell>
          <cell r="B175" t="str">
            <v>NIAGARA____</v>
          </cell>
          <cell r="C175">
            <v>-1392.6</v>
          </cell>
          <cell r="D175">
            <v>-315.49</v>
          </cell>
          <cell r="E175">
            <v>-120.93</v>
          </cell>
          <cell r="F175">
            <v>-382.08</v>
          </cell>
          <cell r="G175">
            <v>-223.62</v>
          </cell>
          <cell r="H175">
            <v>-281.83</v>
          </cell>
          <cell r="I175">
            <v>-68.65</v>
          </cell>
        </row>
        <row r="176">
          <cell r="A176">
            <v>23765</v>
          </cell>
          <cell r="B176" t="str">
            <v>CH_MISC_IPPS</v>
          </cell>
          <cell r="C176">
            <v>-10551.72</v>
          </cell>
          <cell r="D176">
            <v>-2337.2</v>
          </cell>
          <cell r="E176">
            <v>-648.92</v>
          </cell>
          <cell r="F176">
            <v>-2562.81</v>
          </cell>
          <cell r="G176">
            <v>-1602.26</v>
          </cell>
          <cell r="H176">
            <v>-2675.22</v>
          </cell>
          <cell r="I176">
            <v>-725.31</v>
          </cell>
        </row>
        <row r="177">
          <cell r="A177">
            <v>23766</v>
          </cell>
          <cell r="B177" t="str">
            <v>FULTON COGEN____</v>
          </cell>
          <cell r="C177">
            <v>-761.62</v>
          </cell>
          <cell r="D177">
            <v>-171.19</v>
          </cell>
          <cell r="E177">
            <v>-90.5</v>
          </cell>
          <cell r="F177">
            <v>-203.1</v>
          </cell>
          <cell r="G177">
            <v>-128</v>
          </cell>
          <cell r="H177">
            <v>-140.4</v>
          </cell>
          <cell r="I177">
            <v>-28.43</v>
          </cell>
        </row>
        <row r="178">
          <cell r="A178">
            <v>23767</v>
          </cell>
          <cell r="B178" t="str">
            <v>NEG CENTRAL_HIGH_ACRES</v>
          </cell>
          <cell r="C178">
            <v>-1126.3</v>
          </cell>
          <cell r="D178">
            <v>-250.82</v>
          </cell>
          <cell r="E178">
            <v>-115.09</v>
          </cell>
          <cell r="F178">
            <v>-303.97</v>
          </cell>
          <cell r="G178">
            <v>-178.25</v>
          </cell>
          <cell r="H178">
            <v>-224.37</v>
          </cell>
          <cell r="I178">
            <v>-53.8</v>
          </cell>
        </row>
        <row r="179">
          <cell r="A179">
            <v>23768</v>
          </cell>
          <cell r="B179" t="str">
            <v>NEG CENTRAL___INDECK</v>
          </cell>
          <cell r="C179">
            <v>-1650.38</v>
          </cell>
          <cell r="D179">
            <v>-374.68</v>
          </cell>
          <cell r="E179">
            <v>-129.86</v>
          </cell>
          <cell r="F179">
            <v>-456.56</v>
          </cell>
          <cell r="G179">
            <v>-267.94</v>
          </cell>
          <cell r="H179">
            <v>-337.45</v>
          </cell>
          <cell r="I179">
            <v>-83.89</v>
          </cell>
        </row>
        <row r="180">
          <cell r="A180">
            <v>23769</v>
          </cell>
          <cell r="B180" t="str">
            <v>LEDERLE____</v>
          </cell>
          <cell r="C180">
            <v>-8933.36</v>
          </cell>
          <cell r="D180">
            <v>-2232.03</v>
          </cell>
          <cell r="E180">
            <v>-353.59</v>
          </cell>
          <cell r="F180">
            <v>-2438.11</v>
          </cell>
          <cell r="G180">
            <v>-1545.02</v>
          </cell>
          <cell r="H180">
            <v>-1890.42</v>
          </cell>
          <cell r="I180">
            <v>-474.19</v>
          </cell>
        </row>
        <row r="181">
          <cell r="A181">
            <v>23770</v>
          </cell>
          <cell r="B181" t="str">
            <v>YORK___WARBASSE</v>
          </cell>
          <cell r="C181">
            <v>-30302.47</v>
          </cell>
          <cell r="D181">
            <v>-2978.32</v>
          </cell>
          <cell r="E181">
            <v>-6861.45</v>
          </cell>
          <cell r="F181">
            <v>-3503.92</v>
          </cell>
          <cell r="G181">
            <v>-5190.25</v>
          </cell>
          <cell r="H181">
            <v>-5361.33</v>
          </cell>
          <cell r="I181">
            <v>-6407.2</v>
          </cell>
        </row>
        <row r="182">
          <cell r="A182">
            <v>23774</v>
          </cell>
          <cell r="B182" t="str">
            <v>NM WEST___NUG</v>
          </cell>
          <cell r="C182">
            <v>-1423.21</v>
          </cell>
          <cell r="D182">
            <v>-321.7</v>
          </cell>
          <cell r="E182">
            <v>-122.09</v>
          </cell>
          <cell r="F182">
            <v>-391.41</v>
          </cell>
          <cell r="G182">
            <v>-229.06</v>
          </cell>
          <cell r="H182">
            <v>-288.66</v>
          </cell>
          <cell r="I182">
            <v>-70.29</v>
          </cell>
        </row>
        <row r="183">
          <cell r="A183">
            <v>23776</v>
          </cell>
          <cell r="B183" t="str">
            <v>E_FISHKILL___LBMP</v>
          </cell>
          <cell r="C183">
            <v>-10996.96</v>
          </cell>
          <cell r="D183">
            <v>-2311.21</v>
          </cell>
          <cell r="E183">
            <v>-744.32</v>
          </cell>
          <cell r="F183">
            <v>-2545.73</v>
          </cell>
          <cell r="G183">
            <v>-1572.23</v>
          </cell>
          <cell r="H183">
            <v>-3005.21</v>
          </cell>
          <cell r="I183">
            <v>-818.26</v>
          </cell>
        </row>
        <row r="184">
          <cell r="A184">
            <v>23777</v>
          </cell>
          <cell r="B184" t="str">
            <v>SITHE___STERLING</v>
          </cell>
          <cell r="C184">
            <v>-281.86</v>
          </cell>
          <cell r="D184">
            <v>-46.08</v>
          </cell>
          <cell r="E184">
            <v>-38.13</v>
          </cell>
          <cell r="F184">
            <v>-86.76</v>
          </cell>
          <cell r="G184">
            <v>-48.88</v>
          </cell>
          <cell r="H184">
            <v>-51.41</v>
          </cell>
          <cell r="I184">
            <v>-10.6</v>
          </cell>
        </row>
        <row r="185">
          <cell r="A185">
            <v>23778</v>
          </cell>
          <cell r="B185" t="str">
            <v>GLEN PARK____</v>
          </cell>
          <cell r="C185">
            <v>-367.71</v>
          </cell>
          <cell r="D185">
            <v>-78.75</v>
          </cell>
          <cell r="E185">
            <v>-52.79</v>
          </cell>
          <cell r="F185">
            <v>-104.58</v>
          </cell>
          <cell r="G185">
            <v>-63.22</v>
          </cell>
          <cell r="H185">
            <v>-65.15</v>
          </cell>
          <cell r="I185">
            <v>-3.22</v>
          </cell>
        </row>
        <row r="186">
          <cell r="A186">
            <v>23779</v>
          </cell>
          <cell r="B186" t="str">
            <v>BETHLEHEM___STEEL</v>
          </cell>
          <cell r="C186">
            <v>-1582.29</v>
          </cell>
          <cell r="D186">
            <v>-360.04</v>
          </cell>
          <cell r="E186">
            <v>-126.57</v>
          </cell>
          <cell r="F186">
            <v>-436.12</v>
          </cell>
          <cell r="G186">
            <v>-255.23</v>
          </cell>
          <cell r="H186">
            <v>-324.92</v>
          </cell>
          <cell r="I186">
            <v>-79.41</v>
          </cell>
        </row>
        <row r="187">
          <cell r="A187">
            <v>23780</v>
          </cell>
          <cell r="B187" t="str">
            <v>FORT_DRUM_COGEN</v>
          </cell>
          <cell r="C187">
            <v>-303.4</v>
          </cell>
          <cell r="D187">
            <v>-58.39</v>
          </cell>
          <cell r="E187">
            <v>-47.42</v>
          </cell>
          <cell r="F187">
            <v>-89.9</v>
          </cell>
          <cell r="G187">
            <v>-53.71</v>
          </cell>
          <cell r="H187">
            <v>-54.2</v>
          </cell>
          <cell r="I187">
            <v>0.219999999999999</v>
          </cell>
        </row>
        <row r="188">
          <cell r="A188">
            <v>23781</v>
          </cell>
          <cell r="B188" t="str">
            <v>INDECK___YERKES</v>
          </cell>
          <cell r="C188">
            <v>-1468.47</v>
          </cell>
          <cell r="D188">
            <v>-332.27</v>
          </cell>
          <cell r="E188">
            <v>-123.47</v>
          </cell>
          <cell r="F188">
            <v>-403.63</v>
          </cell>
          <cell r="G188">
            <v>-236.79</v>
          </cell>
          <cell r="H188">
            <v>-298.97</v>
          </cell>
          <cell r="I188">
            <v>-73.34</v>
          </cell>
        </row>
        <row r="189">
          <cell r="A189">
            <v>23783</v>
          </cell>
          <cell r="B189" t="str">
            <v>INDECK___OSWEGO</v>
          </cell>
          <cell r="C189">
            <v>-732.05</v>
          </cell>
          <cell r="D189">
            <v>-162.24</v>
          </cell>
          <cell r="E189">
            <v>-85.11</v>
          </cell>
          <cell r="F189">
            <v>-196.27</v>
          </cell>
          <cell r="G189">
            <v>-126.38</v>
          </cell>
          <cell r="H189">
            <v>-134.66</v>
          </cell>
          <cell r="I189">
            <v>-27.39</v>
          </cell>
        </row>
        <row r="190">
          <cell r="A190">
            <v>23786</v>
          </cell>
          <cell r="B190" t="str">
            <v>LINDEN COGEN____</v>
          </cell>
          <cell r="C190">
            <v>-20435.64</v>
          </cell>
          <cell r="D190">
            <v>-2363.07</v>
          </cell>
          <cell r="E190">
            <v>-1574.04</v>
          </cell>
          <cell r="F190">
            <v>-3731.02</v>
          </cell>
          <cell r="G190">
            <v>-2240.28</v>
          </cell>
          <cell r="H190">
            <v>-5290.03</v>
          </cell>
          <cell r="I190">
            <v>-5237.2</v>
          </cell>
        </row>
        <row r="191">
          <cell r="A191">
            <v>23790</v>
          </cell>
          <cell r="B191" t="str">
            <v>BINGHAMTON___COGEN</v>
          </cell>
          <cell r="C191">
            <v>-3157.5</v>
          </cell>
          <cell r="D191">
            <v>-744.87</v>
          </cell>
          <cell r="E191">
            <v>-177.51</v>
          </cell>
          <cell r="F191">
            <v>-890.59</v>
          </cell>
          <cell r="G191">
            <v>-518.41</v>
          </cell>
          <cell r="H191">
            <v>-657.71</v>
          </cell>
          <cell r="I191">
            <v>-168.41</v>
          </cell>
        </row>
        <row r="192">
          <cell r="A192">
            <v>23791</v>
          </cell>
          <cell r="B192" t="str">
            <v>NEG WEST_LEA_LOCKPORT</v>
          </cell>
          <cell r="C192">
            <v>-1417.57</v>
          </cell>
          <cell r="D192">
            <v>-320.7</v>
          </cell>
          <cell r="E192">
            <v>-121.86</v>
          </cell>
          <cell r="F192">
            <v>-389.48</v>
          </cell>
          <cell r="G192">
            <v>-228.09</v>
          </cell>
          <cell r="H192">
            <v>-287.14</v>
          </cell>
          <cell r="I192">
            <v>-70.3</v>
          </cell>
        </row>
        <row r="193">
          <cell r="A193">
            <v>23792</v>
          </cell>
          <cell r="B193" t="str">
            <v>NEG NORTH_KES_CHATEGAY</v>
          </cell>
          <cell r="C193">
            <v>447.43</v>
          </cell>
          <cell r="D193">
            <v>123.78</v>
          </cell>
          <cell r="E193">
            <v>23.29</v>
          </cell>
          <cell r="F193">
            <v>89.89</v>
          </cell>
          <cell r="G193">
            <v>60.15</v>
          </cell>
          <cell r="H193">
            <v>70.11</v>
          </cell>
          <cell r="I193">
            <v>80.21</v>
          </cell>
        </row>
        <row r="194">
          <cell r="A194">
            <v>23793</v>
          </cell>
          <cell r="B194" t="str">
            <v>NEG NORTH_FLCN_SEA</v>
          </cell>
          <cell r="C194">
            <v>635.84</v>
          </cell>
          <cell r="D194">
            <v>180.36</v>
          </cell>
          <cell r="E194">
            <v>35.17</v>
          </cell>
          <cell r="F194">
            <v>135.9</v>
          </cell>
          <cell r="G194">
            <v>91.74</v>
          </cell>
          <cell r="H194">
            <v>105.87</v>
          </cell>
          <cell r="I194">
            <v>86.8</v>
          </cell>
        </row>
        <row r="195">
          <cell r="A195">
            <v>23794</v>
          </cell>
          <cell r="B195" t="str">
            <v>NYPA___HOLTSVILL</v>
          </cell>
          <cell r="C195">
            <v>-37371.62</v>
          </cell>
          <cell r="D195">
            <v>-2301.92</v>
          </cell>
          <cell r="E195">
            <v>-864.04</v>
          </cell>
          <cell r="F195">
            <v>-18269.59</v>
          </cell>
          <cell r="G195">
            <v>-5125.26</v>
          </cell>
          <cell r="H195">
            <v>-5235.41</v>
          </cell>
          <cell r="I195">
            <v>-5575.4</v>
          </cell>
        </row>
        <row r="196">
          <cell r="A196">
            <v>23796</v>
          </cell>
          <cell r="B196" t="str">
            <v>RENSSELAER___COGEN</v>
          </cell>
          <cell r="C196">
            <v>-12223.71</v>
          </cell>
          <cell r="D196">
            <v>-2900.96</v>
          </cell>
          <cell r="E196">
            <v>-763.55</v>
          </cell>
          <cell r="F196">
            <v>-3118.12</v>
          </cell>
          <cell r="G196">
            <v>-1992.3</v>
          </cell>
          <cell r="H196">
            <v>-2703.71</v>
          </cell>
          <cell r="I196">
            <v>-745.07</v>
          </cell>
        </row>
        <row r="197">
          <cell r="A197">
            <v>23797</v>
          </cell>
          <cell r="B197" t="str">
            <v>SENECA___ENERGY</v>
          </cell>
          <cell r="C197">
            <v>-1234.42</v>
          </cell>
          <cell r="D197">
            <v>-280.71</v>
          </cell>
          <cell r="E197">
            <v>-113.91</v>
          </cell>
          <cell r="F197">
            <v>-336.07</v>
          </cell>
          <cell r="G197">
            <v>-197.85</v>
          </cell>
          <cell r="H197">
            <v>-247.03</v>
          </cell>
          <cell r="I197">
            <v>-58.85</v>
          </cell>
        </row>
        <row r="198">
          <cell r="A198">
            <v>23798</v>
          </cell>
          <cell r="B198" t="str">
            <v>ADK RESOURCE___RCVRY</v>
          </cell>
          <cell r="C198">
            <v>-12763.08</v>
          </cell>
          <cell r="D198">
            <v>-3031.39</v>
          </cell>
          <cell r="E198">
            <v>-790.57</v>
          </cell>
          <cell r="F198">
            <v>-3235.61</v>
          </cell>
          <cell r="G198">
            <v>-2078.52</v>
          </cell>
          <cell r="H198">
            <v>-2822.09</v>
          </cell>
          <cell r="I198">
            <v>-804.9</v>
          </cell>
        </row>
        <row r="199">
          <cell r="A199">
            <v>23799</v>
          </cell>
          <cell r="B199" t="str">
            <v>SELKIRK___II</v>
          </cell>
          <cell r="C199">
            <v>-12111.32</v>
          </cell>
          <cell r="D199">
            <v>-2881.19</v>
          </cell>
          <cell r="E199">
            <v>-759.75</v>
          </cell>
          <cell r="F199">
            <v>-3100.88</v>
          </cell>
          <cell r="G199">
            <v>-1977.43</v>
          </cell>
          <cell r="H199">
            <v>-2667.78</v>
          </cell>
          <cell r="I199">
            <v>-724.29</v>
          </cell>
        </row>
        <row r="200">
          <cell r="A200">
            <v>23800</v>
          </cell>
          <cell r="B200" t="str">
            <v>SITHE___INDEPEND</v>
          </cell>
          <cell r="C200">
            <v>-181.12</v>
          </cell>
          <cell r="D200">
            <v>-141.23</v>
          </cell>
          <cell r="E200">
            <v>323.35</v>
          </cell>
          <cell r="F200">
            <v>-166.51</v>
          </cell>
          <cell r="G200">
            <v>-57.26</v>
          </cell>
          <cell r="H200">
            <v>-115.69</v>
          </cell>
          <cell r="I200">
            <v>-23.78</v>
          </cell>
        </row>
        <row r="201">
          <cell r="A201">
            <v>23801</v>
          </cell>
          <cell r="B201" t="str">
            <v>SELKIRK___l</v>
          </cell>
          <cell r="C201">
            <v>-12075.42</v>
          </cell>
          <cell r="D201">
            <v>-2873.53</v>
          </cell>
          <cell r="E201">
            <v>-758.25</v>
          </cell>
          <cell r="F201">
            <v>-3093.72</v>
          </cell>
          <cell r="G201">
            <v>-1971.92</v>
          </cell>
          <cell r="H201">
            <v>-2661.62</v>
          </cell>
          <cell r="I201">
            <v>-716.38</v>
          </cell>
        </row>
        <row r="202">
          <cell r="A202">
            <v>23802</v>
          </cell>
          <cell r="B202" t="str">
            <v>INDECK___CORINTH</v>
          </cell>
          <cell r="C202">
            <v>-12867.06</v>
          </cell>
          <cell r="D202">
            <v>-3065.52</v>
          </cell>
          <cell r="E202">
            <v>-794.43</v>
          </cell>
          <cell r="F202">
            <v>-3261.04</v>
          </cell>
          <cell r="G202">
            <v>-2096.48</v>
          </cell>
          <cell r="H202">
            <v>-2839.99</v>
          </cell>
          <cell r="I202">
            <v>-809.6</v>
          </cell>
        </row>
        <row r="203">
          <cell r="A203">
            <v>23803</v>
          </cell>
          <cell r="B203" t="str">
            <v>BURROWS___LYONSDAL</v>
          </cell>
          <cell r="C203">
            <v>-32.42</v>
          </cell>
          <cell r="D203">
            <v>0</v>
          </cell>
          <cell r="E203">
            <v>-16.64</v>
          </cell>
          <cell r="F203">
            <v>-12.18</v>
          </cell>
          <cell r="G203">
            <v>-2.31</v>
          </cell>
          <cell r="H203">
            <v>-4.36</v>
          </cell>
          <cell r="I203">
            <v>3.07</v>
          </cell>
        </row>
        <row r="204">
          <cell r="A204">
            <v>23804</v>
          </cell>
          <cell r="B204" t="str">
            <v>IP___TICONDEROGA</v>
          </cell>
          <cell r="C204">
            <v>-12695.84</v>
          </cell>
          <cell r="D204">
            <v>-2993.2</v>
          </cell>
          <cell r="E204">
            <v>-787.35</v>
          </cell>
          <cell r="F204">
            <v>-3192.72</v>
          </cell>
          <cell r="G204">
            <v>-2059.9</v>
          </cell>
          <cell r="H204">
            <v>-2834.77</v>
          </cell>
          <cell r="I204">
            <v>-827.9</v>
          </cell>
        </row>
        <row r="205">
          <cell r="A205">
            <v>23805</v>
          </cell>
          <cell r="B205" t="str">
            <v>WATERTOWN___HYD</v>
          </cell>
          <cell r="C205">
            <v>-319.14</v>
          </cell>
          <cell r="D205">
            <v>-66.66</v>
          </cell>
          <cell r="E205">
            <v>-48.32</v>
          </cell>
          <cell r="F205">
            <v>-92.29</v>
          </cell>
          <cell r="G205">
            <v>-55.31</v>
          </cell>
          <cell r="H205">
            <v>-56.19</v>
          </cell>
          <cell r="I205">
            <v>-0.370000000000001</v>
          </cell>
        </row>
        <row r="206">
          <cell r="A206">
            <v>23807</v>
          </cell>
          <cell r="B206" t="str">
            <v>DOGLEVILLE___HYD</v>
          </cell>
          <cell r="C206">
            <v>208.57</v>
          </cell>
          <cell r="D206">
            <v>61.43</v>
          </cell>
          <cell r="E206">
            <v>12.08</v>
          </cell>
          <cell r="F206">
            <v>44.27</v>
          </cell>
          <cell r="G206">
            <v>38.05</v>
          </cell>
          <cell r="H206">
            <v>44.03</v>
          </cell>
          <cell r="I206">
            <v>8.71</v>
          </cell>
        </row>
        <row r="207">
          <cell r="A207">
            <v>23808</v>
          </cell>
          <cell r="B207" t="str">
            <v>GENERAL___MILLS</v>
          </cell>
          <cell r="C207">
            <v>-1582.29</v>
          </cell>
          <cell r="D207">
            <v>-360.04</v>
          </cell>
          <cell r="E207">
            <v>-126.57</v>
          </cell>
          <cell r="F207">
            <v>-436.12</v>
          </cell>
          <cell r="G207">
            <v>-255.23</v>
          </cell>
          <cell r="H207">
            <v>-324.92</v>
          </cell>
          <cell r="I207">
            <v>-79.41</v>
          </cell>
        </row>
        <row r="208">
          <cell r="A208">
            <v>23809</v>
          </cell>
          <cell r="B208" t="str">
            <v>US___GYPSUM</v>
          </cell>
          <cell r="C208">
            <v>-1371.66</v>
          </cell>
          <cell r="D208">
            <v>-308.25</v>
          </cell>
          <cell r="E208">
            <v>-122.72</v>
          </cell>
          <cell r="F208">
            <v>-375.38</v>
          </cell>
          <cell r="G208">
            <v>-220.53</v>
          </cell>
          <cell r="H208">
            <v>-277.29</v>
          </cell>
          <cell r="I208">
            <v>-67.49</v>
          </cell>
        </row>
        <row r="209">
          <cell r="A209">
            <v>23810</v>
          </cell>
          <cell r="B209" t="str">
            <v>HUDSON AVE_GT_3</v>
          </cell>
          <cell r="C209">
            <v>-19878.6</v>
          </cell>
          <cell r="D209">
            <v>-2363.07</v>
          </cell>
          <cell r="E209">
            <v>-1574.04</v>
          </cell>
          <cell r="F209">
            <v>-3731.02</v>
          </cell>
          <cell r="G209">
            <v>-2244.96</v>
          </cell>
          <cell r="H209">
            <v>-5290.03</v>
          </cell>
          <cell r="I209">
            <v>-4675.48</v>
          </cell>
        </row>
        <row r="210">
          <cell r="A210">
            <v>23811</v>
          </cell>
          <cell r="B210" t="str">
            <v>NEG WEST___LANCASTR</v>
          </cell>
          <cell r="C210">
            <v>-1715.09</v>
          </cell>
          <cell r="D210">
            <v>-391.47</v>
          </cell>
          <cell r="E210">
            <v>-130.74</v>
          </cell>
          <cell r="F210">
            <v>-474.9</v>
          </cell>
          <cell r="G210">
            <v>-277.87</v>
          </cell>
          <cell r="H210">
            <v>-352.89</v>
          </cell>
          <cell r="I210">
            <v>-87.22</v>
          </cell>
        </row>
        <row r="211">
          <cell r="A211">
            <v>23856</v>
          </cell>
          <cell r="B211" t="str">
            <v>FIBERTEK___ENERGY</v>
          </cell>
          <cell r="C211">
            <v>-951.01</v>
          </cell>
          <cell r="D211">
            <v>-215.08</v>
          </cell>
          <cell r="E211">
            <v>-100.5</v>
          </cell>
          <cell r="F211">
            <v>-258.61</v>
          </cell>
          <cell r="G211">
            <v>-156.07</v>
          </cell>
          <cell r="H211">
            <v>-177.56</v>
          </cell>
          <cell r="I211">
            <v>-43.19</v>
          </cell>
        </row>
        <row r="212">
          <cell r="A212">
            <v>23857</v>
          </cell>
          <cell r="B212" t="str">
            <v>CARTHAGE___PAPER</v>
          </cell>
          <cell r="C212">
            <v>-249.57</v>
          </cell>
          <cell r="D212">
            <v>-37.71</v>
          </cell>
          <cell r="E212">
            <v>-43.61</v>
          </cell>
          <cell r="F212">
            <v>-77.47</v>
          </cell>
          <cell r="G212">
            <v>-46.02</v>
          </cell>
          <cell r="H212">
            <v>-47.41</v>
          </cell>
          <cell r="I212">
            <v>2.65</v>
          </cell>
        </row>
        <row r="213">
          <cell r="A213">
            <v>23858</v>
          </cell>
          <cell r="B213" t="str">
            <v>NSINS_S._GLNS_FALLS</v>
          </cell>
          <cell r="C213">
            <v>-12802.58</v>
          </cell>
          <cell r="D213">
            <v>-3045.84</v>
          </cell>
          <cell r="E213">
            <v>-791.84</v>
          </cell>
          <cell r="F213">
            <v>-3244.84</v>
          </cell>
          <cell r="G213">
            <v>-2085.41</v>
          </cell>
          <cell r="H213">
            <v>-2828.24</v>
          </cell>
          <cell r="I213">
            <v>-806.41</v>
          </cell>
        </row>
        <row r="214">
          <cell r="A214">
            <v>23895</v>
          </cell>
          <cell r="B214" t="str">
            <v>CH_RES_NIAGARA</v>
          </cell>
          <cell r="C214">
            <v>-1423.21</v>
          </cell>
          <cell r="D214">
            <v>-321.7</v>
          </cell>
          <cell r="E214">
            <v>-122.09</v>
          </cell>
          <cell r="F214">
            <v>-391.41</v>
          </cell>
          <cell r="G214">
            <v>-229.06</v>
          </cell>
          <cell r="H214">
            <v>-288.66</v>
          </cell>
          <cell r="I214">
            <v>-70.29</v>
          </cell>
        </row>
        <row r="215">
          <cell r="A215">
            <v>23900</v>
          </cell>
          <cell r="B215" t="str">
            <v>FORT ORANGE____</v>
          </cell>
          <cell r="C215">
            <v>-12106.82</v>
          </cell>
          <cell r="D215">
            <v>-2860.55</v>
          </cell>
          <cell r="E215">
            <v>-758.43</v>
          </cell>
          <cell r="F215">
            <v>-3079.18</v>
          </cell>
          <cell r="G215">
            <v>-1965.07</v>
          </cell>
          <cell r="H215">
            <v>-2699.95</v>
          </cell>
          <cell r="I215">
            <v>-743.64</v>
          </cell>
        </row>
        <row r="216">
          <cell r="A216">
            <v>23901</v>
          </cell>
          <cell r="B216" t="str">
            <v>NEPA___ENERGY</v>
          </cell>
          <cell r="C216">
            <v>-1936.35</v>
          </cell>
          <cell r="D216">
            <v>-444.21</v>
          </cell>
          <cell r="E216">
            <v>-137.67</v>
          </cell>
          <cell r="F216">
            <v>-539.97</v>
          </cell>
          <cell r="G216">
            <v>-315.42</v>
          </cell>
          <cell r="H216">
            <v>-399.54</v>
          </cell>
          <cell r="I216">
            <v>-99.54</v>
          </cell>
        </row>
        <row r="217">
          <cell r="A217">
            <v>23902</v>
          </cell>
          <cell r="B217" t="str">
            <v>SITHE___MASSENA</v>
          </cell>
          <cell r="C217">
            <v>266.07</v>
          </cell>
          <cell r="D217">
            <v>70.49</v>
          </cell>
          <cell r="E217">
            <v>12.52</v>
          </cell>
          <cell r="F217">
            <v>41.55</v>
          </cell>
          <cell r="G217">
            <v>36.05</v>
          </cell>
          <cell r="H217">
            <v>33.11</v>
          </cell>
          <cell r="I217">
            <v>72.35</v>
          </cell>
        </row>
        <row r="218">
          <cell r="A218">
            <v>23903</v>
          </cell>
          <cell r="B218" t="str">
            <v>AMERICAN___BRASS</v>
          </cell>
          <cell r="C218">
            <v>-1468.47</v>
          </cell>
          <cell r="D218">
            <v>-332.27</v>
          </cell>
          <cell r="E218">
            <v>-123.47</v>
          </cell>
          <cell r="F218">
            <v>-403.63</v>
          </cell>
          <cell r="G218">
            <v>-236.79</v>
          </cell>
          <cell r="H218">
            <v>-298.97</v>
          </cell>
          <cell r="I218">
            <v>-73.34</v>
          </cell>
        </row>
        <row r="219">
          <cell r="A219">
            <v>23913</v>
          </cell>
          <cell r="B219" t="str">
            <v>NEG NORTH___LWR_SARANAC</v>
          </cell>
          <cell r="C219">
            <v>608.69</v>
          </cell>
          <cell r="D219">
            <v>172.75</v>
          </cell>
          <cell r="E219">
            <v>33.42</v>
          </cell>
          <cell r="F219">
            <v>128.91</v>
          </cell>
          <cell r="G219">
            <v>87.35</v>
          </cell>
          <cell r="H219">
            <v>100.29</v>
          </cell>
          <cell r="I219">
            <v>85.97</v>
          </cell>
        </row>
        <row r="220">
          <cell r="A220">
            <v>23914</v>
          </cell>
          <cell r="B220" t="str">
            <v>RUSSELL___STATION</v>
          </cell>
          <cell r="C220">
            <v>-1167</v>
          </cell>
          <cell r="D220">
            <v>-261.13</v>
          </cell>
          <cell r="E220">
            <v>-116.18</v>
          </cell>
          <cell r="F220">
            <v>-314.82</v>
          </cell>
          <cell r="G220">
            <v>-184.68</v>
          </cell>
          <cell r="H220">
            <v>-234.4</v>
          </cell>
          <cell r="I220">
            <v>-55.79</v>
          </cell>
        </row>
        <row r="221">
          <cell r="A221">
            <v>23915</v>
          </cell>
          <cell r="B221" t="str">
            <v>NEG NORTH___ALICE_FALLS</v>
          </cell>
          <cell r="C221">
            <v>608.24</v>
          </cell>
          <cell r="D221">
            <v>172.72</v>
          </cell>
          <cell r="E221">
            <v>33.42</v>
          </cell>
          <cell r="F221">
            <v>128.73</v>
          </cell>
          <cell r="G221">
            <v>87.35</v>
          </cell>
          <cell r="H221">
            <v>100.23</v>
          </cell>
          <cell r="I221">
            <v>85.79</v>
          </cell>
        </row>
        <row r="222">
          <cell r="A222">
            <v>23982</v>
          </cell>
          <cell r="B222" t="str">
            <v>INDECK___OLEAN</v>
          </cell>
          <cell r="C222">
            <v>-1676.57</v>
          </cell>
          <cell r="D222">
            <v>-382.82</v>
          </cell>
          <cell r="E222">
            <v>-129.22</v>
          </cell>
          <cell r="F222">
            <v>-466.97</v>
          </cell>
          <cell r="G222">
            <v>-269.97</v>
          </cell>
          <cell r="H222">
            <v>-343.35</v>
          </cell>
          <cell r="I222">
            <v>-84.24</v>
          </cell>
        </row>
        <row r="223">
          <cell r="A223">
            <v>23983</v>
          </cell>
          <cell r="B223" t="str">
            <v>CH_RES_BVR_FALLS</v>
          </cell>
          <cell r="C223">
            <v>624.47</v>
          </cell>
          <cell r="D223">
            <v>152.63</v>
          </cell>
          <cell r="E223">
            <v>27.11</v>
          </cell>
          <cell r="F223">
            <v>122.69</v>
          </cell>
          <cell r="G223">
            <v>83.23</v>
          </cell>
          <cell r="H223">
            <v>104.31</v>
          </cell>
          <cell r="I223">
            <v>134.5</v>
          </cell>
        </row>
        <row r="224">
          <cell r="A224">
            <v>23985</v>
          </cell>
          <cell r="B224" t="str">
            <v>CH_RES_SYRACUSE</v>
          </cell>
          <cell r="C224">
            <v>-951.01</v>
          </cell>
          <cell r="D224">
            <v>-215.08</v>
          </cell>
          <cell r="E224">
            <v>-100.5</v>
          </cell>
          <cell r="F224">
            <v>-258.61</v>
          </cell>
          <cell r="G224">
            <v>-156.07</v>
          </cell>
          <cell r="H224">
            <v>-177.56</v>
          </cell>
          <cell r="I224">
            <v>-43.19</v>
          </cell>
        </row>
        <row r="225">
          <cell r="A225">
            <v>23986</v>
          </cell>
          <cell r="B225" t="str">
            <v>ONONDAGA___COGEN</v>
          </cell>
          <cell r="C225">
            <v>-951.01</v>
          </cell>
          <cell r="D225">
            <v>-215.08</v>
          </cell>
          <cell r="E225">
            <v>-100.5</v>
          </cell>
          <cell r="F225">
            <v>-258.61</v>
          </cell>
          <cell r="G225">
            <v>-156.07</v>
          </cell>
          <cell r="H225">
            <v>-177.56</v>
          </cell>
          <cell r="I225">
            <v>-43.19</v>
          </cell>
        </row>
        <row r="226">
          <cell r="A226">
            <v>23987</v>
          </cell>
          <cell r="B226" t="str">
            <v>ONONDAGA_REF_OCCRA</v>
          </cell>
          <cell r="C226">
            <v>-914.49</v>
          </cell>
          <cell r="D226">
            <v>-206.45</v>
          </cell>
          <cell r="E226">
            <v>-98.1</v>
          </cell>
          <cell r="F226">
            <v>-248.83</v>
          </cell>
          <cell r="G226">
            <v>-149.11</v>
          </cell>
          <cell r="H226">
            <v>-170.89</v>
          </cell>
          <cell r="I226">
            <v>-41.11</v>
          </cell>
        </row>
        <row r="227">
          <cell r="A227">
            <v>23988</v>
          </cell>
          <cell r="B227" t="str">
            <v>IP CORINTH___1</v>
          </cell>
          <cell r="C227">
            <v>-12867.06</v>
          </cell>
          <cell r="D227">
            <v>-3065.52</v>
          </cell>
          <cell r="E227">
            <v>-794.43</v>
          </cell>
          <cell r="F227">
            <v>-3261.04</v>
          </cell>
          <cell r="G227">
            <v>-2096.48</v>
          </cell>
          <cell r="H227">
            <v>-2839.99</v>
          </cell>
          <cell r="I227">
            <v>-809.6</v>
          </cell>
        </row>
        <row r="228">
          <cell r="A228">
            <v>23990</v>
          </cell>
          <cell r="B228" t="str">
            <v>PROJECT___ORANGE</v>
          </cell>
          <cell r="C228">
            <v>-804.24</v>
          </cell>
          <cell r="D228">
            <v>-182</v>
          </cell>
          <cell r="E228">
            <v>-91.11</v>
          </cell>
          <cell r="F228">
            <v>-218.77</v>
          </cell>
          <cell r="G228">
            <v>-131.63</v>
          </cell>
          <cell r="H228">
            <v>-150.68</v>
          </cell>
          <cell r="I228">
            <v>-30.05</v>
          </cell>
        </row>
        <row r="229">
          <cell r="A229">
            <v>24000</v>
          </cell>
          <cell r="B229" t="str">
            <v>PLEASANTVLY___LBMP</v>
          </cell>
          <cell r="C229">
            <v>-10863.2</v>
          </cell>
          <cell r="D229">
            <v>-2356.49</v>
          </cell>
          <cell r="E229">
            <v>-736.25</v>
          </cell>
          <cell r="F229">
            <v>-2585.44</v>
          </cell>
          <cell r="G229">
            <v>-1615.26</v>
          </cell>
          <cell r="H229">
            <v>-2815.87</v>
          </cell>
          <cell r="I229">
            <v>-753.89</v>
          </cell>
        </row>
        <row r="230">
          <cell r="A230">
            <v>24008</v>
          </cell>
          <cell r="B230" t="str">
            <v>NYISO_LBMP_REFERENCE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24010</v>
          </cell>
          <cell r="B231" t="str">
            <v>AMERICAN_REF_FUEL</v>
          </cell>
          <cell r="C231">
            <v>-1450.44</v>
          </cell>
          <cell r="D231">
            <v>-328.5</v>
          </cell>
          <cell r="E231">
            <v>-123.05</v>
          </cell>
          <cell r="F231">
            <v>-398.97</v>
          </cell>
          <cell r="G231">
            <v>-233.38</v>
          </cell>
          <cell r="H231">
            <v>-294.02</v>
          </cell>
          <cell r="I231">
            <v>-72.52</v>
          </cell>
        </row>
        <row r="232">
          <cell r="A232">
            <v>24011</v>
          </cell>
          <cell r="B232" t="str">
            <v>ADK HUDSON___FALLS</v>
          </cell>
          <cell r="C232">
            <v>-12764.98</v>
          </cell>
          <cell r="D232">
            <v>-3033.29</v>
          </cell>
          <cell r="E232">
            <v>-790.57</v>
          </cell>
          <cell r="F232">
            <v>-3235.61</v>
          </cell>
          <cell r="G232">
            <v>-2078.52</v>
          </cell>
          <cell r="H232">
            <v>-2822.09</v>
          </cell>
          <cell r="I232">
            <v>-804.9</v>
          </cell>
        </row>
        <row r="233">
          <cell r="A233">
            <v>24013</v>
          </cell>
          <cell r="B233" t="str">
            <v>LITTLE FALLS___HYD</v>
          </cell>
          <cell r="C233">
            <v>208.57</v>
          </cell>
          <cell r="D233">
            <v>61.43</v>
          </cell>
          <cell r="E233">
            <v>12.08</v>
          </cell>
          <cell r="F233">
            <v>44.27</v>
          </cell>
          <cell r="G233">
            <v>38.05</v>
          </cell>
          <cell r="H233">
            <v>44.03</v>
          </cell>
          <cell r="I233">
            <v>8.71</v>
          </cell>
        </row>
        <row r="234">
          <cell r="A234">
            <v>24014</v>
          </cell>
          <cell r="B234" t="str">
            <v>LONG_LAKE_PHOENIX</v>
          </cell>
          <cell r="C234">
            <v>-760.43</v>
          </cell>
          <cell r="D234">
            <v>-170.79</v>
          </cell>
          <cell r="E234">
            <v>-89.73</v>
          </cell>
          <cell r="F234">
            <v>-203.05</v>
          </cell>
          <cell r="G234">
            <v>-128.13</v>
          </cell>
          <cell r="H234">
            <v>-140.3</v>
          </cell>
          <cell r="I234">
            <v>-28.43</v>
          </cell>
        </row>
        <row r="235">
          <cell r="A235">
            <v>24015</v>
          </cell>
          <cell r="B235" t="str">
            <v>MEDINA___POWER</v>
          </cell>
          <cell r="C235">
            <v>-1628.51</v>
          </cell>
          <cell r="D235">
            <v>-371.57</v>
          </cell>
          <cell r="E235">
            <v>-127.87</v>
          </cell>
          <cell r="F235">
            <v>-452.34</v>
          </cell>
          <cell r="G235">
            <v>-263.23</v>
          </cell>
          <cell r="H235">
            <v>-331.47</v>
          </cell>
          <cell r="I235">
            <v>-82.03</v>
          </cell>
        </row>
        <row r="236">
          <cell r="A236">
            <v>24016</v>
          </cell>
          <cell r="B236" t="str">
            <v>HARZA MOOSE___RIVER</v>
          </cell>
          <cell r="C236">
            <v>-32.42</v>
          </cell>
          <cell r="D236">
            <v>0</v>
          </cell>
          <cell r="E236">
            <v>-16.64</v>
          </cell>
          <cell r="F236">
            <v>-12.18</v>
          </cell>
          <cell r="G236">
            <v>-2.31</v>
          </cell>
          <cell r="H236">
            <v>-4.36</v>
          </cell>
          <cell r="I236">
            <v>3.07</v>
          </cell>
        </row>
        <row r="237">
          <cell r="A237">
            <v>24017</v>
          </cell>
          <cell r="B237" t="str">
            <v>SYRACUSE___POWER</v>
          </cell>
          <cell r="C237">
            <v>-914.49</v>
          </cell>
          <cell r="D237">
            <v>-206.45</v>
          </cell>
          <cell r="E237">
            <v>-98.1</v>
          </cell>
          <cell r="F237">
            <v>-248.83</v>
          </cell>
          <cell r="G237">
            <v>-149.11</v>
          </cell>
          <cell r="H237">
            <v>-170.89</v>
          </cell>
          <cell r="I237">
            <v>-41.11</v>
          </cell>
        </row>
        <row r="238">
          <cell r="A238">
            <v>24018</v>
          </cell>
          <cell r="B238" t="str">
            <v>CRESCENT___HYD</v>
          </cell>
          <cell r="C238">
            <v>-12398.77</v>
          </cell>
          <cell r="D238">
            <v>-2940.32</v>
          </cell>
          <cell r="E238">
            <v>-774.37</v>
          </cell>
          <cell r="F238">
            <v>-3155.52</v>
          </cell>
          <cell r="G238">
            <v>-2021.3</v>
          </cell>
          <cell r="H238">
            <v>-2736</v>
          </cell>
          <cell r="I238">
            <v>-771.26</v>
          </cell>
        </row>
        <row r="239">
          <cell r="A239">
            <v>24019</v>
          </cell>
          <cell r="B239" t="str">
            <v>INDIAN POINT_GT_3</v>
          </cell>
          <cell r="C239">
            <v>-9539.88999999999</v>
          </cell>
          <cell r="D239">
            <v>-2277.86</v>
          </cell>
          <cell r="E239">
            <v>-945.08</v>
          </cell>
          <cell r="F239">
            <v>-2497.33</v>
          </cell>
          <cell r="G239">
            <v>-1592.63</v>
          </cell>
          <cell r="H239">
            <v>-1793.61</v>
          </cell>
          <cell r="I239">
            <v>-433.38</v>
          </cell>
        </row>
        <row r="240">
          <cell r="A240">
            <v>24020</v>
          </cell>
          <cell r="B240" t="str">
            <v>VISCHER___FERRY HYD</v>
          </cell>
          <cell r="C240">
            <v>-12398.77</v>
          </cell>
          <cell r="D240">
            <v>-2940.32</v>
          </cell>
          <cell r="E240">
            <v>-774.37</v>
          </cell>
          <cell r="F240">
            <v>-3155.52</v>
          </cell>
          <cell r="G240">
            <v>-2021.3</v>
          </cell>
          <cell r="H240">
            <v>-2736</v>
          </cell>
          <cell r="I240">
            <v>-771.26</v>
          </cell>
        </row>
        <row r="241">
          <cell r="A241">
            <v>24021</v>
          </cell>
          <cell r="B241" t="str">
            <v>SITHE___OGDNSBRG</v>
          </cell>
          <cell r="C241">
            <v>197.26</v>
          </cell>
          <cell r="D241">
            <v>54.49</v>
          </cell>
          <cell r="E241">
            <v>3.33</v>
          </cell>
          <cell r="F241">
            <v>31.62</v>
          </cell>
          <cell r="G241">
            <v>25.82</v>
          </cell>
          <cell r="H241">
            <v>18.78</v>
          </cell>
          <cell r="I241">
            <v>63.22</v>
          </cell>
        </row>
        <row r="242">
          <cell r="A242">
            <v>24023</v>
          </cell>
          <cell r="B242" t="str">
            <v>PYRITES___HYD</v>
          </cell>
          <cell r="C242">
            <v>83.32</v>
          </cell>
          <cell r="D242">
            <v>39.76</v>
          </cell>
          <cell r="E242">
            <v>-3.54</v>
          </cell>
          <cell r="F242">
            <v>0.27</v>
          </cell>
          <cell r="G242">
            <v>-1.33</v>
          </cell>
          <cell r="H242">
            <v>-3.88</v>
          </cell>
          <cell r="I242">
            <v>52.04</v>
          </cell>
        </row>
        <row r="243">
          <cell r="A243">
            <v>24024</v>
          </cell>
          <cell r="B243" t="str">
            <v>SITHE___BATAVIA</v>
          </cell>
          <cell r="C243">
            <v>-1341.34</v>
          </cell>
          <cell r="D243">
            <v>-300.98</v>
          </cell>
          <cell r="E243">
            <v>-121.52</v>
          </cell>
          <cell r="F243">
            <v>-366.12</v>
          </cell>
          <cell r="G243">
            <v>-216.48</v>
          </cell>
          <cell r="H243">
            <v>-270.64</v>
          </cell>
          <cell r="I243">
            <v>-65.6</v>
          </cell>
        </row>
        <row r="244">
          <cell r="A244">
            <v>24026</v>
          </cell>
          <cell r="B244" t="str">
            <v>OXBOW____</v>
          </cell>
          <cell r="C244">
            <v>-1443.65</v>
          </cell>
          <cell r="D244">
            <v>-327.15</v>
          </cell>
          <cell r="E244">
            <v>-122.63</v>
          </cell>
          <cell r="F244">
            <v>-396.65</v>
          </cell>
          <cell r="G244">
            <v>-232.42</v>
          </cell>
          <cell r="H244">
            <v>-293.14</v>
          </cell>
          <cell r="I244">
            <v>-71.66</v>
          </cell>
        </row>
        <row r="245">
          <cell r="A245">
            <v>24028</v>
          </cell>
          <cell r="B245" t="str">
            <v>ADK S GLENS___FALLS</v>
          </cell>
          <cell r="C245">
            <v>-12764.98</v>
          </cell>
          <cell r="D245">
            <v>-3033.29</v>
          </cell>
          <cell r="E245">
            <v>-790.57</v>
          </cell>
          <cell r="F245">
            <v>-3235.61</v>
          </cell>
          <cell r="G245">
            <v>-2078.52</v>
          </cell>
          <cell r="H245">
            <v>-2822.09</v>
          </cell>
          <cell r="I245">
            <v>-804.9</v>
          </cell>
        </row>
        <row r="246">
          <cell r="A246">
            <v>24031</v>
          </cell>
          <cell r="B246" t="str">
            <v>HOLTSVIL 1-5___GRP1</v>
          </cell>
          <cell r="C246">
            <v>-37371.62</v>
          </cell>
          <cell r="D246">
            <v>-2301.92</v>
          </cell>
          <cell r="E246">
            <v>-864.04</v>
          </cell>
          <cell r="F246">
            <v>-18269.59</v>
          </cell>
          <cell r="G246">
            <v>-5125.26</v>
          </cell>
          <cell r="H246">
            <v>-5235.41</v>
          </cell>
          <cell r="I246">
            <v>-5575.4</v>
          </cell>
        </row>
        <row r="247">
          <cell r="A247">
            <v>24032</v>
          </cell>
          <cell r="B247" t="str">
            <v>HOLTSVIL6-10___GRP2</v>
          </cell>
          <cell r="C247">
            <v>-37429.15</v>
          </cell>
          <cell r="D247">
            <v>-2305.28</v>
          </cell>
          <cell r="E247">
            <v>-899.11</v>
          </cell>
          <cell r="F247">
            <v>-18289.81</v>
          </cell>
          <cell r="G247">
            <v>-5123.88</v>
          </cell>
          <cell r="H247">
            <v>-5235.59</v>
          </cell>
          <cell r="I247">
            <v>-5575.48</v>
          </cell>
        </row>
        <row r="248">
          <cell r="A248">
            <v>24033</v>
          </cell>
          <cell r="B248" t="str">
            <v>BARRETT 9-12___GRP3</v>
          </cell>
          <cell r="C248">
            <v>-52774.66</v>
          </cell>
          <cell r="D248">
            <v>-2980.22</v>
          </cell>
          <cell r="E248">
            <v>-8893.02</v>
          </cell>
          <cell r="F248">
            <v>-24660.92</v>
          </cell>
          <cell r="G248">
            <v>-5386.56</v>
          </cell>
          <cell r="H248">
            <v>-5242.84</v>
          </cell>
          <cell r="I248">
            <v>-5611.1</v>
          </cell>
        </row>
        <row r="249">
          <cell r="A249">
            <v>24034</v>
          </cell>
          <cell r="B249" t="str">
            <v>BARRETT 1-8___GRP4</v>
          </cell>
          <cell r="C249">
            <v>-52774.66</v>
          </cell>
          <cell r="D249">
            <v>-2980.22</v>
          </cell>
          <cell r="E249">
            <v>-8893.02</v>
          </cell>
          <cell r="F249">
            <v>-24660.92</v>
          </cell>
          <cell r="G249">
            <v>-5386.56</v>
          </cell>
          <cell r="H249">
            <v>-5242.84</v>
          </cell>
          <cell r="I249">
            <v>-5611.1</v>
          </cell>
        </row>
        <row r="250">
          <cell r="A250">
            <v>24038</v>
          </cell>
          <cell r="B250" t="str">
            <v>WADING RIVER_1-3_GRP5</v>
          </cell>
          <cell r="C250">
            <v>-37378.68</v>
          </cell>
          <cell r="D250">
            <v>-2302.94</v>
          </cell>
          <cell r="E250">
            <v>-868.08</v>
          </cell>
          <cell r="F250">
            <v>-18271.7</v>
          </cell>
          <cell r="G250">
            <v>-5125.14</v>
          </cell>
          <cell r="H250">
            <v>-5235.42</v>
          </cell>
          <cell r="I250">
            <v>-5575.4</v>
          </cell>
        </row>
        <row r="251">
          <cell r="A251">
            <v>24039</v>
          </cell>
          <cell r="B251" t="str">
            <v>GARDENVILLE___LBMP</v>
          </cell>
          <cell r="C251">
            <v>-1574.46</v>
          </cell>
          <cell r="D251">
            <v>-356.61</v>
          </cell>
          <cell r="E251">
            <v>-126.33</v>
          </cell>
          <cell r="F251">
            <v>-434.58</v>
          </cell>
          <cell r="G251">
            <v>-254.21</v>
          </cell>
          <cell r="H251">
            <v>-323.62</v>
          </cell>
          <cell r="I251">
            <v>-79.11</v>
          </cell>
        </row>
        <row r="252">
          <cell r="A252">
            <v>24041</v>
          </cell>
          <cell r="B252" t="str">
            <v>SENECA OSWGO___HYD</v>
          </cell>
          <cell r="C252">
            <v>-761.62</v>
          </cell>
          <cell r="D252">
            <v>-171.19</v>
          </cell>
          <cell r="E252">
            <v>-90.5</v>
          </cell>
          <cell r="F252">
            <v>-203.1</v>
          </cell>
          <cell r="G252">
            <v>-128</v>
          </cell>
          <cell r="H252">
            <v>-140.4</v>
          </cell>
          <cell r="I252">
            <v>-28.43</v>
          </cell>
        </row>
        <row r="253">
          <cell r="A253">
            <v>24042</v>
          </cell>
          <cell r="B253" t="str">
            <v>N SALMON___HYD</v>
          </cell>
          <cell r="C253">
            <v>370.27</v>
          </cell>
          <cell r="D253">
            <v>96.79</v>
          </cell>
          <cell r="E253">
            <v>19.1</v>
          </cell>
          <cell r="F253">
            <v>71.38</v>
          </cell>
          <cell r="G253">
            <v>48.78</v>
          </cell>
          <cell r="H253">
            <v>58.68</v>
          </cell>
          <cell r="I253">
            <v>75.54</v>
          </cell>
        </row>
        <row r="254">
          <cell r="A254">
            <v>24043</v>
          </cell>
          <cell r="B254" t="str">
            <v>S SALMON___HYD</v>
          </cell>
          <cell r="C254">
            <v>-643.84</v>
          </cell>
          <cell r="D254">
            <v>-143.89</v>
          </cell>
          <cell r="E254">
            <v>-79.16</v>
          </cell>
          <cell r="F254">
            <v>-174.44</v>
          </cell>
          <cell r="G254">
            <v>-108.33</v>
          </cell>
          <cell r="H254">
            <v>-118.01</v>
          </cell>
          <cell r="I254">
            <v>-20.01</v>
          </cell>
        </row>
        <row r="255">
          <cell r="A255">
            <v>24044</v>
          </cell>
          <cell r="B255" t="str">
            <v>OSWEGATCHIE___HYD</v>
          </cell>
          <cell r="C255">
            <v>9.75</v>
          </cell>
          <cell r="D255">
            <v>4.53</v>
          </cell>
          <cell r="E255">
            <v>-14.78</v>
          </cell>
          <cell r="F255">
            <v>0</v>
          </cell>
          <cell r="G255">
            <v>-2.57</v>
          </cell>
          <cell r="H255">
            <v>-4.84</v>
          </cell>
          <cell r="I255">
            <v>27.41</v>
          </cell>
        </row>
        <row r="256">
          <cell r="A256">
            <v>24046</v>
          </cell>
          <cell r="B256" t="str">
            <v>OAK ORCHARD___HYD</v>
          </cell>
          <cell r="C256">
            <v>-1180.22</v>
          </cell>
          <cell r="D256">
            <v>-264.77</v>
          </cell>
          <cell r="E256">
            <v>-116.04</v>
          </cell>
          <cell r="F256">
            <v>-318.36</v>
          </cell>
          <cell r="G256">
            <v>-186.91</v>
          </cell>
          <cell r="H256">
            <v>-237.69</v>
          </cell>
          <cell r="I256">
            <v>-56.45</v>
          </cell>
        </row>
        <row r="257">
          <cell r="A257">
            <v>24047</v>
          </cell>
          <cell r="B257" t="str">
            <v>BLACK RIVER___HYD</v>
          </cell>
          <cell r="C257">
            <v>-319.14</v>
          </cell>
          <cell r="D257">
            <v>-66.66</v>
          </cell>
          <cell r="E257">
            <v>-48.32</v>
          </cell>
          <cell r="F257">
            <v>-92.29</v>
          </cell>
          <cell r="G257">
            <v>-55.31</v>
          </cell>
          <cell r="H257">
            <v>-56.19</v>
          </cell>
          <cell r="I257">
            <v>-0.370000000000001</v>
          </cell>
        </row>
        <row r="258">
          <cell r="A258">
            <v>24048</v>
          </cell>
          <cell r="B258" t="str">
            <v>BEAVER RIVER___HYD</v>
          </cell>
          <cell r="C258">
            <v>-52.2</v>
          </cell>
          <cell r="D258">
            <v>-7.13</v>
          </cell>
          <cell r="E258">
            <v>-26.75</v>
          </cell>
          <cell r="F258">
            <v>-19.93</v>
          </cell>
          <cell r="G258">
            <v>-4.15</v>
          </cell>
          <cell r="H258">
            <v>-6.85</v>
          </cell>
          <cell r="I258">
            <v>12.61</v>
          </cell>
        </row>
        <row r="259">
          <cell r="A259">
            <v>24049</v>
          </cell>
          <cell r="B259" t="str">
            <v>WEST CANADA___HYD</v>
          </cell>
          <cell r="C259">
            <v>208.57</v>
          </cell>
          <cell r="D259">
            <v>61.43</v>
          </cell>
          <cell r="E259">
            <v>12.08</v>
          </cell>
          <cell r="F259">
            <v>44.27</v>
          </cell>
          <cell r="G259">
            <v>38.05</v>
          </cell>
          <cell r="H259">
            <v>44.03</v>
          </cell>
          <cell r="I259">
            <v>8.71</v>
          </cell>
        </row>
        <row r="260">
          <cell r="A260">
            <v>24050</v>
          </cell>
          <cell r="B260" t="str">
            <v>E_CANADA_MHWK_HY</v>
          </cell>
          <cell r="C260">
            <v>208.57</v>
          </cell>
          <cell r="D260">
            <v>61.43</v>
          </cell>
          <cell r="E260">
            <v>12.08</v>
          </cell>
          <cell r="F260">
            <v>44.27</v>
          </cell>
          <cell r="G260">
            <v>38.05</v>
          </cell>
          <cell r="H260">
            <v>44.03</v>
          </cell>
          <cell r="I260">
            <v>8.71</v>
          </cell>
        </row>
        <row r="261">
          <cell r="A261">
            <v>24051</v>
          </cell>
          <cell r="B261" t="str">
            <v>E_CANADA_CAP_HY</v>
          </cell>
          <cell r="C261">
            <v>-15335.22</v>
          </cell>
          <cell r="D261">
            <v>-3812.62</v>
          </cell>
          <cell r="E261">
            <v>-883.54</v>
          </cell>
          <cell r="F261">
            <v>-3926.58</v>
          </cell>
          <cell r="G261">
            <v>-2531.09</v>
          </cell>
          <cell r="H261">
            <v>-3252.33</v>
          </cell>
          <cell r="I261">
            <v>-929.06</v>
          </cell>
        </row>
        <row r="262">
          <cell r="A262">
            <v>24053</v>
          </cell>
          <cell r="B262" t="str">
            <v>NM_ST_REGIS___HYD</v>
          </cell>
          <cell r="C262">
            <v>197.44</v>
          </cell>
          <cell r="D262">
            <v>52.59</v>
          </cell>
          <cell r="E262">
            <v>-0.0100000000000007</v>
          </cell>
          <cell r="F262">
            <v>31.29</v>
          </cell>
          <cell r="G262">
            <v>23.48</v>
          </cell>
          <cell r="H262">
            <v>25.97</v>
          </cell>
          <cell r="I262">
            <v>64.12</v>
          </cell>
        </row>
        <row r="263">
          <cell r="A263">
            <v>24054</v>
          </cell>
          <cell r="B263" t="str">
            <v>FRANKLIN_FALL_HYD</v>
          </cell>
          <cell r="C263">
            <v>370.27</v>
          </cell>
          <cell r="D263">
            <v>96.79</v>
          </cell>
          <cell r="E263">
            <v>19.1</v>
          </cell>
          <cell r="F263">
            <v>71.38</v>
          </cell>
          <cell r="G263">
            <v>48.78</v>
          </cell>
          <cell r="H263">
            <v>58.68</v>
          </cell>
          <cell r="I263">
            <v>75.54</v>
          </cell>
        </row>
        <row r="264">
          <cell r="A264">
            <v>24055</v>
          </cell>
          <cell r="B264" t="str">
            <v>NM NORTH___NUG</v>
          </cell>
          <cell r="C264">
            <v>266.07</v>
          </cell>
          <cell r="D264">
            <v>70.49</v>
          </cell>
          <cell r="E264">
            <v>12.52</v>
          </cell>
          <cell r="F264">
            <v>41.55</v>
          </cell>
          <cell r="G264">
            <v>36.05</v>
          </cell>
          <cell r="H264">
            <v>33.11</v>
          </cell>
          <cell r="I264">
            <v>72.35</v>
          </cell>
        </row>
        <row r="265">
          <cell r="A265">
            <v>24056</v>
          </cell>
          <cell r="B265" t="str">
            <v>UPPER RAQUET___HYD</v>
          </cell>
          <cell r="C265">
            <v>80.3</v>
          </cell>
          <cell r="D265">
            <v>39.57</v>
          </cell>
          <cell r="E265">
            <v>-4.14</v>
          </cell>
          <cell r="F265">
            <v>0.17</v>
          </cell>
          <cell r="G265">
            <v>-1.41</v>
          </cell>
          <cell r="H265">
            <v>-4.14</v>
          </cell>
          <cell r="I265">
            <v>50.25</v>
          </cell>
        </row>
        <row r="266">
          <cell r="A266">
            <v>24057</v>
          </cell>
          <cell r="B266" t="str">
            <v>LOWER RAQUET___HYD</v>
          </cell>
          <cell r="C266">
            <v>80.3</v>
          </cell>
          <cell r="D266">
            <v>39.57</v>
          </cell>
          <cell r="E266">
            <v>-4.14</v>
          </cell>
          <cell r="F266">
            <v>0.17</v>
          </cell>
          <cell r="G266">
            <v>-1.41</v>
          </cell>
          <cell r="H266">
            <v>-4.14</v>
          </cell>
          <cell r="I266">
            <v>50.25</v>
          </cell>
        </row>
        <row r="267">
          <cell r="A267">
            <v>24058</v>
          </cell>
          <cell r="B267" t="str">
            <v>UPPER HUDSON___HYD</v>
          </cell>
          <cell r="C267">
            <v>-12867.06</v>
          </cell>
          <cell r="D267">
            <v>-3065.52</v>
          </cell>
          <cell r="E267">
            <v>-794.43</v>
          </cell>
          <cell r="F267">
            <v>-3261.04</v>
          </cell>
          <cell r="G267">
            <v>-2096.48</v>
          </cell>
          <cell r="H267">
            <v>-2839.99</v>
          </cell>
          <cell r="I267">
            <v>-809.6</v>
          </cell>
        </row>
        <row r="268">
          <cell r="A268">
            <v>24059</v>
          </cell>
          <cell r="B268" t="str">
            <v>LOWER___HUDSON</v>
          </cell>
          <cell r="C268">
            <v>-12398.77</v>
          </cell>
          <cell r="D268">
            <v>-2940.32</v>
          </cell>
          <cell r="E268">
            <v>-774.37</v>
          </cell>
          <cell r="F268">
            <v>-3155.52</v>
          </cell>
          <cell r="G268">
            <v>-2021.3</v>
          </cell>
          <cell r="H268">
            <v>-2736</v>
          </cell>
          <cell r="I268">
            <v>-771.26</v>
          </cell>
        </row>
        <row r="269">
          <cell r="A269">
            <v>24060</v>
          </cell>
          <cell r="B269" t="str">
            <v>CARR STREET_E._SYR</v>
          </cell>
          <cell r="C269">
            <v>-820.05</v>
          </cell>
          <cell r="D269">
            <v>-186.51</v>
          </cell>
          <cell r="E269">
            <v>-92.3</v>
          </cell>
          <cell r="F269">
            <v>-222.8</v>
          </cell>
          <cell r="G269">
            <v>-134.38</v>
          </cell>
          <cell r="H269">
            <v>-153.54</v>
          </cell>
          <cell r="I269">
            <v>-30.52</v>
          </cell>
        </row>
        <row r="270">
          <cell r="A270">
            <v>24062</v>
          </cell>
          <cell r="B270" t="str">
            <v>N.E._GEN_SANDY PD</v>
          </cell>
          <cell r="C270">
            <v>-13058.82</v>
          </cell>
          <cell r="D270">
            <v>-2745.01</v>
          </cell>
          <cell r="E270">
            <v>-692.97</v>
          </cell>
          <cell r="F270">
            <v>-2985.83</v>
          </cell>
          <cell r="G270">
            <v>-2256.68</v>
          </cell>
          <cell r="H270">
            <v>-2934.48</v>
          </cell>
          <cell r="I270">
            <v>-1443.85</v>
          </cell>
        </row>
        <row r="271">
          <cell r="A271">
            <v>24063</v>
          </cell>
          <cell r="B271" t="str">
            <v>O.H._GEN_BRUCE</v>
          </cell>
          <cell r="C271">
            <v>-1293.86</v>
          </cell>
          <cell r="D271">
            <v>-307.04</v>
          </cell>
          <cell r="E271">
            <v>-51.27</v>
          </cell>
          <cell r="F271">
            <v>-365.97</v>
          </cell>
          <cell r="G271">
            <v>-219.66</v>
          </cell>
          <cell r="H271">
            <v>-291.55</v>
          </cell>
          <cell r="I271">
            <v>-58.37</v>
          </cell>
        </row>
        <row r="272">
          <cell r="A272">
            <v>24065</v>
          </cell>
          <cell r="B272" t="str">
            <v>PJM_GEN_KEYSTONE</v>
          </cell>
          <cell r="C272">
            <v>7065.11</v>
          </cell>
          <cell r="D272">
            <v>5689.75</v>
          </cell>
          <cell r="E272">
            <v>1056.36</v>
          </cell>
          <cell r="F272">
            <v>109.45</v>
          </cell>
          <cell r="G272">
            <v>521.75</v>
          </cell>
          <cell r="H272">
            <v>-297.62</v>
          </cell>
          <cell r="I272">
            <v>-14.58</v>
          </cell>
        </row>
        <row r="273">
          <cell r="A273">
            <v>24077</v>
          </cell>
          <cell r="B273" t="str">
            <v>GOWANUS_GT1_1</v>
          </cell>
          <cell r="C273">
            <v>-30302.47</v>
          </cell>
          <cell r="D273">
            <v>-2978.32</v>
          </cell>
          <cell r="E273">
            <v>-6861.45</v>
          </cell>
          <cell r="F273">
            <v>-3503.92</v>
          </cell>
          <cell r="G273">
            <v>-5190.25</v>
          </cell>
          <cell r="H273">
            <v>-5361.33</v>
          </cell>
          <cell r="I273">
            <v>-6407.2</v>
          </cell>
        </row>
        <row r="274">
          <cell r="A274">
            <v>24078</v>
          </cell>
          <cell r="B274" t="str">
            <v>GOWANUS_GT1_2</v>
          </cell>
          <cell r="C274">
            <v>-30302.47</v>
          </cell>
          <cell r="D274">
            <v>-2978.32</v>
          </cell>
          <cell r="E274">
            <v>-6861.45</v>
          </cell>
          <cell r="F274">
            <v>-3503.92</v>
          </cell>
          <cell r="G274">
            <v>-5190.25</v>
          </cell>
          <cell r="H274">
            <v>-5361.33</v>
          </cell>
          <cell r="I274">
            <v>-6407.2</v>
          </cell>
        </row>
        <row r="275">
          <cell r="A275">
            <v>24079</v>
          </cell>
          <cell r="B275" t="str">
            <v>GOWANUS_GT1_3</v>
          </cell>
          <cell r="C275">
            <v>-30302.47</v>
          </cell>
          <cell r="D275">
            <v>-2978.32</v>
          </cell>
          <cell r="E275">
            <v>-6861.45</v>
          </cell>
          <cell r="F275">
            <v>-3503.92</v>
          </cell>
          <cell r="G275">
            <v>-5190.25</v>
          </cell>
          <cell r="H275">
            <v>-5361.33</v>
          </cell>
          <cell r="I275">
            <v>-6407.2</v>
          </cell>
        </row>
        <row r="276">
          <cell r="A276">
            <v>24080</v>
          </cell>
          <cell r="B276" t="str">
            <v>GOWANUS_GT1_4</v>
          </cell>
          <cell r="C276">
            <v>-30302.47</v>
          </cell>
          <cell r="D276">
            <v>-2978.32</v>
          </cell>
          <cell r="E276">
            <v>-6861.45</v>
          </cell>
          <cell r="F276">
            <v>-3503.92</v>
          </cell>
          <cell r="G276">
            <v>-5190.25</v>
          </cell>
          <cell r="H276">
            <v>-5361.33</v>
          </cell>
          <cell r="I276">
            <v>-6407.2</v>
          </cell>
        </row>
        <row r="277">
          <cell r="A277">
            <v>24084</v>
          </cell>
          <cell r="B277" t="str">
            <v>GOWANUS_GT1_5</v>
          </cell>
          <cell r="C277">
            <v>-30302.47</v>
          </cell>
          <cell r="D277">
            <v>-2978.32</v>
          </cell>
          <cell r="E277">
            <v>-6861.45</v>
          </cell>
          <cell r="F277">
            <v>-3503.92</v>
          </cell>
          <cell r="G277">
            <v>-5190.25</v>
          </cell>
          <cell r="H277">
            <v>-5361.33</v>
          </cell>
          <cell r="I277">
            <v>-6407.2</v>
          </cell>
        </row>
        <row r="278">
          <cell r="A278">
            <v>24094</v>
          </cell>
          <cell r="B278" t="str">
            <v>ASTORIA_GT2_1</v>
          </cell>
          <cell r="C278">
            <v>-30302.47</v>
          </cell>
          <cell r="D278">
            <v>-2978.32</v>
          </cell>
          <cell r="E278">
            <v>-6861.45</v>
          </cell>
          <cell r="F278">
            <v>-3503.92</v>
          </cell>
          <cell r="G278">
            <v>-5190.25</v>
          </cell>
          <cell r="H278">
            <v>-5361.33</v>
          </cell>
          <cell r="I278">
            <v>-6407.2</v>
          </cell>
        </row>
        <row r="279">
          <cell r="A279">
            <v>24095</v>
          </cell>
          <cell r="B279" t="str">
            <v>ASTORIA_GT2_2</v>
          </cell>
          <cell r="C279">
            <v>-30302.47</v>
          </cell>
          <cell r="D279">
            <v>-2978.32</v>
          </cell>
          <cell r="E279">
            <v>-6861.45</v>
          </cell>
          <cell r="F279">
            <v>-3503.92</v>
          </cell>
          <cell r="G279">
            <v>-5190.25</v>
          </cell>
          <cell r="H279">
            <v>-5361.33</v>
          </cell>
          <cell r="I279">
            <v>-6407.2</v>
          </cell>
        </row>
        <row r="280">
          <cell r="A280">
            <v>24096</v>
          </cell>
          <cell r="B280" t="str">
            <v>ASTORIA_GT2_3</v>
          </cell>
          <cell r="C280">
            <v>-30302.47</v>
          </cell>
          <cell r="D280">
            <v>-2978.32</v>
          </cell>
          <cell r="E280">
            <v>-6861.45</v>
          </cell>
          <cell r="F280">
            <v>-3503.92</v>
          </cell>
          <cell r="G280">
            <v>-5190.25</v>
          </cell>
          <cell r="H280">
            <v>-5361.33</v>
          </cell>
          <cell r="I280">
            <v>-6407.2</v>
          </cell>
        </row>
        <row r="281">
          <cell r="A281">
            <v>24097</v>
          </cell>
          <cell r="B281" t="str">
            <v>ASTORIA_GT2_4</v>
          </cell>
          <cell r="C281">
            <v>-30302.47</v>
          </cell>
          <cell r="D281">
            <v>-2978.32</v>
          </cell>
          <cell r="E281">
            <v>-6861.45</v>
          </cell>
          <cell r="F281">
            <v>-3503.92</v>
          </cell>
          <cell r="G281">
            <v>-5190.25</v>
          </cell>
          <cell r="H281">
            <v>-5361.33</v>
          </cell>
          <cell r="I281">
            <v>-6407.2</v>
          </cell>
        </row>
        <row r="282">
          <cell r="A282">
            <v>24098</v>
          </cell>
          <cell r="B282" t="str">
            <v>ASTORIA_GT3_1</v>
          </cell>
          <cell r="C282">
            <v>-30302.47</v>
          </cell>
          <cell r="D282">
            <v>-2978.32</v>
          </cell>
          <cell r="E282">
            <v>-6861.45</v>
          </cell>
          <cell r="F282">
            <v>-3503.92</v>
          </cell>
          <cell r="G282">
            <v>-5190.25</v>
          </cell>
          <cell r="H282">
            <v>-5361.33</v>
          </cell>
          <cell r="I282">
            <v>-6407.2</v>
          </cell>
        </row>
        <row r="283">
          <cell r="A283">
            <v>24099</v>
          </cell>
          <cell r="B283" t="str">
            <v>ASTORIA_GT3_2</v>
          </cell>
          <cell r="C283">
            <v>-30302.47</v>
          </cell>
          <cell r="D283">
            <v>-2978.32</v>
          </cell>
          <cell r="E283">
            <v>-6861.45</v>
          </cell>
          <cell r="F283">
            <v>-3503.92</v>
          </cell>
          <cell r="G283">
            <v>-5190.25</v>
          </cell>
          <cell r="H283">
            <v>-5361.33</v>
          </cell>
          <cell r="I283">
            <v>-6407.2</v>
          </cell>
        </row>
        <row r="284">
          <cell r="A284">
            <v>24100</v>
          </cell>
          <cell r="B284" t="str">
            <v>ASTORIA_GT3_3</v>
          </cell>
          <cell r="C284">
            <v>-30302.47</v>
          </cell>
          <cell r="D284">
            <v>-2978.32</v>
          </cell>
          <cell r="E284">
            <v>-6861.45</v>
          </cell>
          <cell r="F284">
            <v>-3503.92</v>
          </cell>
          <cell r="G284">
            <v>-5190.25</v>
          </cell>
          <cell r="H284">
            <v>-5361.33</v>
          </cell>
          <cell r="I284">
            <v>-6407.2</v>
          </cell>
        </row>
        <row r="285">
          <cell r="A285">
            <v>24101</v>
          </cell>
          <cell r="B285" t="str">
            <v>ASTORIA_GT3_4</v>
          </cell>
          <cell r="C285">
            <v>-30302.47</v>
          </cell>
          <cell r="D285">
            <v>-2978.32</v>
          </cell>
          <cell r="E285">
            <v>-6861.45</v>
          </cell>
          <cell r="F285">
            <v>-3503.92</v>
          </cell>
          <cell r="G285">
            <v>-5190.25</v>
          </cell>
          <cell r="H285">
            <v>-5361.33</v>
          </cell>
          <cell r="I285">
            <v>-6407.2</v>
          </cell>
        </row>
        <row r="286">
          <cell r="A286">
            <v>24102</v>
          </cell>
          <cell r="B286" t="str">
            <v>ASTORIA_GT4_1</v>
          </cell>
          <cell r="C286">
            <v>-30302.47</v>
          </cell>
          <cell r="D286">
            <v>-2978.32</v>
          </cell>
          <cell r="E286">
            <v>-6861.45</v>
          </cell>
          <cell r="F286">
            <v>-3503.92</v>
          </cell>
          <cell r="G286">
            <v>-5190.25</v>
          </cell>
          <cell r="H286">
            <v>-5361.33</v>
          </cell>
          <cell r="I286">
            <v>-6407.2</v>
          </cell>
        </row>
        <row r="287">
          <cell r="A287">
            <v>24103</v>
          </cell>
          <cell r="B287" t="str">
            <v>ASTORIA_GT4_2</v>
          </cell>
          <cell r="C287">
            <v>-30302.47</v>
          </cell>
          <cell r="D287">
            <v>-2978.32</v>
          </cell>
          <cell r="E287">
            <v>-6861.45</v>
          </cell>
          <cell r="F287">
            <v>-3503.92</v>
          </cell>
          <cell r="G287">
            <v>-5190.25</v>
          </cell>
          <cell r="H287">
            <v>-5361.33</v>
          </cell>
          <cell r="I287">
            <v>-6407.2</v>
          </cell>
        </row>
        <row r="288">
          <cell r="A288">
            <v>24104</v>
          </cell>
          <cell r="B288" t="str">
            <v>ASTORIA_GT4_3</v>
          </cell>
          <cell r="C288">
            <v>-30302.47</v>
          </cell>
          <cell r="D288">
            <v>-2978.32</v>
          </cell>
          <cell r="E288">
            <v>-6861.45</v>
          </cell>
          <cell r="F288">
            <v>-3503.92</v>
          </cell>
          <cell r="G288">
            <v>-5190.25</v>
          </cell>
          <cell r="H288">
            <v>-5361.33</v>
          </cell>
          <cell r="I288">
            <v>-6407.2</v>
          </cell>
        </row>
        <row r="289">
          <cell r="A289">
            <v>24105</v>
          </cell>
          <cell r="B289" t="str">
            <v>ASTORIA_GT4_4</v>
          </cell>
          <cell r="C289">
            <v>-30302.47</v>
          </cell>
          <cell r="D289">
            <v>-2978.32</v>
          </cell>
          <cell r="E289">
            <v>-6861.45</v>
          </cell>
          <cell r="F289">
            <v>-3503.92</v>
          </cell>
          <cell r="G289">
            <v>-5190.25</v>
          </cell>
          <cell r="H289">
            <v>-5361.33</v>
          </cell>
          <cell r="I289">
            <v>-6407.2</v>
          </cell>
        </row>
        <row r="290">
          <cell r="A290">
            <v>24106</v>
          </cell>
          <cell r="B290" t="str">
            <v>ASTORIA_GT_5</v>
          </cell>
          <cell r="C290">
            <v>-30302.47</v>
          </cell>
          <cell r="D290">
            <v>-2978.32</v>
          </cell>
          <cell r="E290">
            <v>-6861.45</v>
          </cell>
          <cell r="F290">
            <v>-3503.92</v>
          </cell>
          <cell r="G290">
            <v>-5190.25</v>
          </cell>
          <cell r="H290">
            <v>-5361.33</v>
          </cell>
          <cell r="I290">
            <v>-6407.2</v>
          </cell>
        </row>
        <row r="291">
          <cell r="A291">
            <v>24107</v>
          </cell>
          <cell r="B291" t="str">
            <v>ASTORIA_GT_7</v>
          </cell>
          <cell r="C291">
            <v>-30302.47</v>
          </cell>
          <cell r="D291">
            <v>-2978.32</v>
          </cell>
          <cell r="E291">
            <v>-6861.45</v>
          </cell>
          <cell r="F291">
            <v>-3503.92</v>
          </cell>
          <cell r="G291">
            <v>-5190.25</v>
          </cell>
          <cell r="H291">
            <v>-5361.33</v>
          </cell>
          <cell r="I291">
            <v>-6407.2</v>
          </cell>
        </row>
        <row r="292">
          <cell r="A292">
            <v>24108</v>
          </cell>
          <cell r="B292" t="str">
            <v>ASTORIA_GT_8</v>
          </cell>
          <cell r="C292">
            <v>-30302.47</v>
          </cell>
          <cell r="D292">
            <v>-2978.32</v>
          </cell>
          <cell r="E292">
            <v>-6861.45</v>
          </cell>
          <cell r="F292">
            <v>-3503.92</v>
          </cell>
          <cell r="G292">
            <v>-5190.25</v>
          </cell>
          <cell r="H292">
            <v>-5361.33</v>
          </cell>
          <cell r="I292">
            <v>-6407.2</v>
          </cell>
        </row>
        <row r="293">
          <cell r="A293">
            <v>24109</v>
          </cell>
          <cell r="B293" t="str">
            <v>ASTORIA_GT_9</v>
          </cell>
          <cell r="C293">
            <v>-30302.47</v>
          </cell>
          <cell r="D293">
            <v>-2978.32</v>
          </cell>
          <cell r="E293">
            <v>-6861.45</v>
          </cell>
          <cell r="F293">
            <v>-3503.92</v>
          </cell>
          <cell r="G293">
            <v>-5190.25</v>
          </cell>
          <cell r="H293">
            <v>-5361.33</v>
          </cell>
          <cell r="I293">
            <v>-6407.2</v>
          </cell>
        </row>
        <row r="294">
          <cell r="A294">
            <v>24110</v>
          </cell>
          <cell r="B294" t="str">
            <v>ASTORIA_GT_10</v>
          </cell>
          <cell r="C294">
            <v>-30302.47</v>
          </cell>
          <cell r="D294">
            <v>-2978.32</v>
          </cell>
          <cell r="E294">
            <v>-6861.45</v>
          </cell>
          <cell r="F294">
            <v>-3503.92</v>
          </cell>
          <cell r="G294">
            <v>-5190.25</v>
          </cell>
          <cell r="H294">
            <v>-5361.33</v>
          </cell>
          <cell r="I294">
            <v>-6407.2</v>
          </cell>
        </row>
        <row r="295">
          <cell r="A295">
            <v>24111</v>
          </cell>
          <cell r="B295" t="str">
            <v>GOWANUS_GT1_6</v>
          </cell>
          <cell r="C295">
            <v>-30302.47</v>
          </cell>
          <cell r="D295">
            <v>-2978.32</v>
          </cell>
          <cell r="E295">
            <v>-6861.45</v>
          </cell>
          <cell r="F295">
            <v>-3503.92</v>
          </cell>
          <cell r="G295">
            <v>-5190.25</v>
          </cell>
          <cell r="H295">
            <v>-5361.33</v>
          </cell>
          <cell r="I295">
            <v>-6407.2</v>
          </cell>
        </row>
        <row r="296">
          <cell r="A296">
            <v>24112</v>
          </cell>
          <cell r="B296" t="str">
            <v>GOWANUS_GT1_7</v>
          </cell>
          <cell r="C296">
            <v>-30302.47</v>
          </cell>
          <cell r="D296">
            <v>-2978.32</v>
          </cell>
          <cell r="E296">
            <v>-6861.45</v>
          </cell>
          <cell r="F296">
            <v>-3503.92</v>
          </cell>
          <cell r="G296">
            <v>-5190.25</v>
          </cell>
          <cell r="H296">
            <v>-5361.33</v>
          </cell>
          <cell r="I296">
            <v>-6407.2</v>
          </cell>
        </row>
        <row r="297">
          <cell r="A297">
            <v>24113</v>
          </cell>
          <cell r="B297" t="str">
            <v>GOWANUS_GT1_8</v>
          </cell>
          <cell r="C297">
            <v>-30302.47</v>
          </cell>
          <cell r="D297">
            <v>-2978.32</v>
          </cell>
          <cell r="E297">
            <v>-6861.45</v>
          </cell>
          <cell r="F297">
            <v>-3503.92</v>
          </cell>
          <cell r="G297">
            <v>-5190.25</v>
          </cell>
          <cell r="H297">
            <v>-5361.33</v>
          </cell>
          <cell r="I297">
            <v>-6407.2</v>
          </cell>
        </row>
        <row r="298">
          <cell r="A298">
            <v>24114</v>
          </cell>
          <cell r="B298" t="str">
            <v>GOWANUS_GT2_1</v>
          </cell>
          <cell r="C298">
            <v>-30302.47</v>
          </cell>
          <cell r="D298">
            <v>-2978.32</v>
          </cell>
          <cell r="E298">
            <v>-6861.45</v>
          </cell>
          <cell r="F298">
            <v>-3503.92</v>
          </cell>
          <cell r="G298">
            <v>-5190.25</v>
          </cell>
          <cell r="H298">
            <v>-5361.33</v>
          </cell>
          <cell r="I298">
            <v>-6407.2</v>
          </cell>
        </row>
        <row r="299">
          <cell r="A299">
            <v>24115</v>
          </cell>
          <cell r="B299" t="str">
            <v>GOWANUS_GT2_2</v>
          </cell>
          <cell r="C299">
            <v>-30302.47</v>
          </cell>
          <cell r="D299">
            <v>-2978.32</v>
          </cell>
          <cell r="E299">
            <v>-6861.45</v>
          </cell>
          <cell r="F299">
            <v>-3503.92</v>
          </cell>
          <cell r="G299">
            <v>-5190.25</v>
          </cell>
          <cell r="H299">
            <v>-5361.33</v>
          </cell>
          <cell r="I299">
            <v>-6407.2</v>
          </cell>
        </row>
        <row r="300">
          <cell r="A300">
            <v>24116</v>
          </cell>
          <cell r="B300" t="str">
            <v>GOWANUS_GT2_3</v>
          </cell>
          <cell r="C300">
            <v>-30302.47</v>
          </cell>
          <cell r="D300">
            <v>-2978.32</v>
          </cell>
          <cell r="E300">
            <v>-6861.45</v>
          </cell>
          <cell r="F300">
            <v>-3503.92</v>
          </cell>
          <cell r="G300">
            <v>-5190.25</v>
          </cell>
          <cell r="H300">
            <v>-5361.33</v>
          </cell>
          <cell r="I300">
            <v>-6407.2</v>
          </cell>
        </row>
        <row r="301">
          <cell r="A301">
            <v>24117</v>
          </cell>
          <cell r="B301" t="str">
            <v>GOWANUS_GT2_4</v>
          </cell>
          <cell r="C301">
            <v>-30302.47</v>
          </cell>
          <cell r="D301">
            <v>-2978.32</v>
          </cell>
          <cell r="E301">
            <v>-6861.45</v>
          </cell>
          <cell r="F301">
            <v>-3503.92</v>
          </cell>
          <cell r="G301">
            <v>-5190.25</v>
          </cell>
          <cell r="H301">
            <v>-5361.33</v>
          </cell>
          <cell r="I301">
            <v>-6407.2</v>
          </cell>
        </row>
        <row r="302">
          <cell r="A302">
            <v>24118</v>
          </cell>
          <cell r="B302" t="str">
            <v>GOWANUS_GT2_5</v>
          </cell>
          <cell r="C302">
            <v>-30302.47</v>
          </cell>
          <cell r="D302">
            <v>-2978.32</v>
          </cell>
          <cell r="E302">
            <v>-6861.45</v>
          </cell>
          <cell r="F302">
            <v>-3503.92</v>
          </cell>
          <cell r="G302">
            <v>-5190.25</v>
          </cell>
          <cell r="H302">
            <v>-5361.33</v>
          </cell>
          <cell r="I302">
            <v>-6407.2</v>
          </cell>
        </row>
        <row r="303">
          <cell r="A303">
            <v>24119</v>
          </cell>
          <cell r="B303" t="str">
            <v>GOWANUS_GT2_6</v>
          </cell>
          <cell r="C303">
            <v>-30302.47</v>
          </cell>
          <cell r="D303">
            <v>-2978.32</v>
          </cell>
          <cell r="E303">
            <v>-6861.45</v>
          </cell>
          <cell r="F303">
            <v>-3503.92</v>
          </cell>
          <cell r="G303">
            <v>-5190.25</v>
          </cell>
          <cell r="H303">
            <v>-5361.33</v>
          </cell>
          <cell r="I303">
            <v>-6407.2</v>
          </cell>
        </row>
        <row r="304">
          <cell r="A304">
            <v>24120</v>
          </cell>
          <cell r="B304" t="str">
            <v>GOWANUS_GT2_7</v>
          </cell>
          <cell r="C304">
            <v>-30302.47</v>
          </cell>
          <cell r="D304">
            <v>-2978.32</v>
          </cell>
          <cell r="E304">
            <v>-6861.45</v>
          </cell>
          <cell r="F304">
            <v>-3503.92</v>
          </cell>
          <cell r="G304">
            <v>-5190.25</v>
          </cell>
          <cell r="H304">
            <v>-5361.33</v>
          </cell>
          <cell r="I304">
            <v>-6407.2</v>
          </cell>
        </row>
        <row r="305">
          <cell r="A305">
            <v>24121</v>
          </cell>
          <cell r="B305" t="str">
            <v>GOWANUS_GT2_8</v>
          </cell>
          <cell r="C305">
            <v>-30302.47</v>
          </cell>
          <cell r="D305">
            <v>-2978.32</v>
          </cell>
          <cell r="E305">
            <v>-6861.45</v>
          </cell>
          <cell r="F305">
            <v>-3503.92</v>
          </cell>
          <cell r="G305">
            <v>-5190.25</v>
          </cell>
          <cell r="H305">
            <v>-5361.33</v>
          </cell>
          <cell r="I305">
            <v>-6407.2</v>
          </cell>
        </row>
        <row r="306">
          <cell r="A306">
            <v>24122</v>
          </cell>
          <cell r="B306" t="str">
            <v>GOWANUS_GT3_1</v>
          </cell>
          <cell r="C306">
            <v>-30302.47</v>
          </cell>
          <cell r="D306">
            <v>-2978.32</v>
          </cell>
          <cell r="E306">
            <v>-6861.45</v>
          </cell>
          <cell r="F306">
            <v>-3503.92</v>
          </cell>
          <cell r="G306">
            <v>-5190.25</v>
          </cell>
          <cell r="H306">
            <v>-5361.33</v>
          </cell>
          <cell r="I306">
            <v>-6407.2</v>
          </cell>
        </row>
        <row r="307">
          <cell r="A307">
            <v>24123</v>
          </cell>
          <cell r="B307" t="str">
            <v>GOWANUS_GT3_2</v>
          </cell>
          <cell r="C307">
            <v>-30302.47</v>
          </cell>
          <cell r="D307">
            <v>-2978.32</v>
          </cell>
          <cell r="E307">
            <v>-6861.45</v>
          </cell>
          <cell r="F307">
            <v>-3503.92</v>
          </cell>
          <cell r="G307">
            <v>-5190.25</v>
          </cell>
          <cell r="H307">
            <v>-5361.33</v>
          </cell>
          <cell r="I307">
            <v>-6407.2</v>
          </cell>
        </row>
        <row r="308">
          <cell r="A308">
            <v>24124</v>
          </cell>
          <cell r="B308" t="str">
            <v>GOWANUS_GT3_3</v>
          </cell>
          <cell r="C308">
            <v>-30302.47</v>
          </cell>
          <cell r="D308">
            <v>-2978.32</v>
          </cell>
          <cell r="E308">
            <v>-6861.45</v>
          </cell>
          <cell r="F308">
            <v>-3503.92</v>
          </cell>
          <cell r="G308">
            <v>-5190.25</v>
          </cell>
          <cell r="H308">
            <v>-5361.33</v>
          </cell>
          <cell r="I308">
            <v>-6407.2</v>
          </cell>
        </row>
        <row r="309">
          <cell r="A309">
            <v>24125</v>
          </cell>
          <cell r="B309" t="str">
            <v>GOWANUS_GT3_4</v>
          </cell>
          <cell r="C309">
            <v>-30302.47</v>
          </cell>
          <cell r="D309">
            <v>-2978.32</v>
          </cell>
          <cell r="E309">
            <v>-6861.45</v>
          </cell>
          <cell r="F309">
            <v>-3503.92</v>
          </cell>
          <cell r="G309">
            <v>-5190.25</v>
          </cell>
          <cell r="H309">
            <v>-5361.33</v>
          </cell>
          <cell r="I309">
            <v>-6407.2</v>
          </cell>
        </row>
        <row r="310">
          <cell r="A310">
            <v>24126</v>
          </cell>
          <cell r="B310" t="str">
            <v>GOWANUS_GT3_5</v>
          </cell>
          <cell r="C310">
            <v>-30302.47</v>
          </cell>
          <cell r="D310">
            <v>-2978.32</v>
          </cell>
          <cell r="E310">
            <v>-6861.45</v>
          </cell>
          <cell r="F310">
            <v>-3503.92</v>
          </cell>
          <cell r="G310">
            <v>-5190.25</v>
          </cell>
          <cell r="H310">
            <v>-5361.33</v>
          </cell>
          <cell r="I310">
            <v>-6407.2</v>
          </cell>
        </row>
        <row r="311">
          <cell r="A311">
            <v>24127</v>
          </cell>
          <cell r="B311" t="str">
            <v>GOWANUS_GT3_6</v>
          </cell>
          <cell r="C311">
            <v>-30302.47</v>
          </cell>
          <cell r="D311">
            <v>-2978.32</v>
          </cell>
          <cell r="E311">
            <v>-6861.45</v>
          </cell>
          <cell r="F311">
            <v>-3503.92</v>
          </cell>
          <cell r="G311">
            <v>-5190.25</v>
          </cell>
          <cell r="H311">
            <v>-5361.33</v>
          </cell>
          <cell r="I311">
            <v>-6407.2</v>
          </cell>
        </row>
        <row r="312">
          <cell r="A312">
            <v>24128</v>
          </cell>
          <cell r="B312" t="str">
            <v>GOWANUS_GT3_7</v>
          </cell>
          <cell r="C312">
            <v>-30302.47</v>
          </cell>
          <cell r="D312">
            <v>-2978.32</v>
          </cell>
          <cell r="E312">
            <v>-6861.45</v>
          </cell>
          <cell r="F312">
            <v>-3503.92</v>
          </cell>
          <cell r="G312">
            <v>-5190.25</v>
          </cell>
          <cell r="H312">
            <v>-5361.33</v>
          </cell>
          <cell r="I312">
            <v>-6407.2</v>
          </cell>
        </row>
        <row r="313">
          <cell r="A313">
            <v>24129</v>
          </cell>
          <cell r="B313" t="str">
            <v>GOWANUS_GT3_8</v>
          </cell>
          <cell r="C313">
            <v>-30302.47</v>
          </cell>
          <cell r="D313">
            <v>-2978.32</v>
          </cell>
          <cell r="E313">
            <v>-6861.45</v>
          </cell>
          <cell r="F313">
            <v>-3503.92</v>
          </cell>
          <cell r="G313">
            <v>-5190.25</v>
          </cell>
          <cell r="H313">
            <v>-5361.33</v>
          </cell>
          <cell r="I313">
            <v>-6407.2</v>
          </cell>
        </row>
        <row r="314">
          <cell r="A314">
            <v>24130</v>
          </cell>
          <cell r="B314" t="str">
            <v>GOWANUS_GT4_1</v>
          </cell>
          <cell r="C314">
            <v>-30302.47</v>
          </cell>
          <cell r="D314">
            <v>-2978.32</v>
          </cell>
          <cell r="E314">
            <v>-6861.45</v>
          </cell>
          <cell r="F314">
            <v>-3503.92</v>
          </cell>
          <cell r="G314">
            <v>-5190.25</v>
          </cell>
          <cell r="H314">
            <v>-5361.33</v>
          </cell>
          <cell r="I314">
            <v>-6407.2</v>
          </cell>
        </row>
        <row r="315">
          <cell r="A315">
            <v>24131</v>
          </cell>
          <cell r="B315" t="str">
            <v>GOWANUS_GT4_2</v>
          </cell>
          <cell r="C315">
            <v>-30302.47</v>
          </cell>
          <cell r="D315">
            <v>-2978.32</v>
          </cell>
          <cell r="E315">
            <v>-6861.45</v>
          </cell>
          <cell r="F315">
            <v>-3503.92</v>
          </cell>
          <cell r="G315">
            <v>-5190.25</v>
          </cell>
          <cell r="H315">
            <v>-5361.33</v>
          </cell>
          <cell r="I315">
            <v>-6407.2</v>
          </cell>
        </row>
        <row r="316">
          <cell r="A316">
            <v>24132</v>
          </cell>
          <cell r="B316" t="str">
            <v>GOWANUS_GT4_3</v>
          </cell>
          <cell r="C316">
            <v>-30302.47</v>
          </cell>
          <cell r="D316">
            <v>-2978.32</v>
          </cell>
          <cell r="E316">
            <v>-6861.45</v>
          </cell>
          <cell r="F316">
            <v>-3503.92</v>
          </cell>
          <cell r="G316">
            <v>-5190.25</v>
          </cell>
          <cell r="H316">
            <v>-5361.33</v>
          </cell>
          <cell r="I316">
            <v>-6407.2</v>
          </cell>
        </row>
        <row r="317">
          <cell r="A317">
            <v>24133</v>
          </cell>
          <cell r="B317" t="str">
            <v>GOWANUS_GT4_4</v>
          </cell>
          <cell r="C317">
            <v>-30302.47</v>
          </cell>
          <cell r="D317">
            <v>-2978.32</v>
          </cell>
          <cell r="E317">
            <v>-6861.45</v>
          </cell>
          <cell r="F317">
            <v>-3503.92</v>
          </cell>
          <cell r="G317">
            <v>-5190.25</v>
          </cell>
          <cell r="H317">
            <v>-5361.33</v>
          </cell>
          <cell r="I317">
            <v>-6407.2</v>
          </cell>
        </row>
        <row r="318">
          <cell r="A318">
            <v>24134</v>
          </cell>
          <cell r="B318" t="str">
            <v>GOWANUS_GT4_5</v>
          </cell>
          <cell r="C318">
            <v>-30302.47</v>
          </cell>
          <cell r="D318">
            <v>-2978.32</v>
          </cell>
          <cell r="E318">
            <v>-6861.45</v>
          </cell>
          <cell r="F318">
            <v>-3503.92</v>
          </cell>
          <cell r="G318">
            <v>-5190.25</v>
          </cell>
          <cell r="H318">
            <v>-5361.33</v>
          </cell>
          <cell r="I318">
            <v>-6407.2</v>
          </cell>
        </row>
        <row r="319">
          <cell r="A319">
            <v>24135</v>
          </cell>
          <cell r="B319" t="str">
            <v>GOWANUS_GT4_6</v>
          </cell>
          <cell r="C319">
            <v>-30302.47</v>
          </cell>
          <cell r="D319">
            <v>-2978.32</v>
          </cell>
          <cell r="E319">
            <v>-6861.45</v>
          </cell>
          <cell r="F319">
            <v>-3503.92</v>
          </cell>
          <cell r="G319">
            <v>-5190.25</v>
          </cell>
          <cell r="H319">
            <v>-5361.33</v>
          </cell>
          <cell r="I319">
            <v>-6407.2</v>
          </cell>
        </row>
        <row r="320">
          <cell r="A320">
            <v>24136</v>
          </cell>
          <cell r="B320" t="str">
            <v>GOWANUS_GT4_7</v>
          </cell>
          <cell r="C320">
            <v>-30302.47</v>
          </cell>
          <cell r="D320">
            <v>-2978.32</v>
          </cell>
          <cell r="E320">
            <v>-6861.45</v>
          </cell>
          <cell r="F320">
            <v>-3503.92</v>
          </cell>
          <cell r="G320">
            <v>-5190.25</v>
          </cell>
          <cell r="H320">
            <v>-5361.33</v>
          </cell>
          <cell r="I320">
            <v>-6407.2</v>
          </cell>
        </row>
        <row r="321">
          <cell r="A321">
            <v>24137</v>
          </cell>
          <cell r="B321" t="str">
            <v>GOWANUS_GT4_8</v>
          </cell>
          <cell r="C321">
            <v>-30302.47</v>
          </cell>
          <cell r="D321">
            <v>-2978.32</v>
          </cell>
          <cell r="E321">
            <v>-6861.45</v>
          </cell>
          <cell r="F321">
            <v>-3503.92</v>
          </cell>
          <cell r="G321">
            <v>-5190.25</v>
          </cell>
          <cell r="H321">
            <v>-5361.33</v>
          </cell>
          <cell r="I321">
            <v>-6407.2</v>
          </cell>
        </row>
        <row r="322">
          <cell r="A322">
            <v>24138</v>
          </cell>
          <cell r="B322" t="str">
            <v>59TH STREET_GT_1</v>
          </cell>
          <cell r="C322">
            <v>-19949.41</v>
          </cell>
          <cell r="D322">
            <v>-2367.15</v>
          </cell>
          <cell r="E322">
            <v>-1640.77</v>
          </cell>
          <cell r="F322">
            <v>-3731.02</v>
          </cell>
          <cell r="G322">
            <v>-2244.96</v>
          </cell>
          <cell r="H322">
            <v>-5290.03</v>
          </cell>
          <cell r="I322">
            <v>-4675.48</v>
          </cell>
        </row>
        <row r="323">
          <cell r="A323">
            <v>24139</v>
          </cell>
          <cell r="B323" t="str">
            <v>INDIAN POINT_GT_1</v>
          </cell>
          <cell r="C323">
            <v>-9539.88999999999</v>
          </cell>
          <cell r="D323">
            <v>-2277.86</v>
          </cell>
          <cell r="E323">
            <v>-945.08</v>
          </cell>
          <cell r="F323">
            <v>-2497.33</v>
          </cell>
          <cell r="G323">
            <v>-1592.63</v>
          </cell>
          <cell r="H323">
            <v>-1793.61</v>
          </cell>
          <cell r="I323">
            <v>-433.38</v>
          </cell>
        </row>
        <row r="324">
          <cell r="A324">
            <v>24143</v>
          </cell>
          <cell r="B324" t="str">
            <v>WESTERN_NY_WIND</v>
          </cell>
          <cell r="C324">
            <v>-1356.59</v>
          </cell>
          <cell r="D324">
            <v>-304.86</v>
          </cell>
          <cell r="E324">
            <v>-122.06</v>
          </cell>
          <cell r="F324">
            <v>-371.03</v>
          </cell>
          <cell r="G324">
            <v>-218.41</v>
          </cell>
          <cell r="H324">
            <v>-273.78</v>
          </cell>
          <cell r="I324">
            <v>-66.45</v>
          </cell>
        </row>
        <row r="325">
          <cell r="A325">
            <v>24146</v>
          </cell>
          <cell r="B325" t="str">
            <v>PGE MADISON___WINDPWR</v>
          </cell>
          <cell r="C325">
            <v>-2808.2</v>
          </cell>
          <cell r="D325">
            <v>-613.88</v>
          </cell>
          <cell r="E325">
            <v>-193.11</v>
          </cell>
          <cell r="F325">
            <v>-795.09</v>
          </cell>
          <cell r="G325">
            <v>-456.56</v>
          </cell>
          <cell r="H325">
            <v>-589.34</v>
          </cell>
          <cell r="I325">
            <v>-160.22</v>
          </cell>
        </row>
        <row r="326">
          <cell r="A326">
            <v>24147</v>
          </cell>
          <cell r="B326" t="str">
            <v>NEG CENTRAL___STATE_STREET</v>
          </cell>
          <cell r="C326">
            <v>-1198.29</v>
          </cell>
          <cell r="D326">
            <v>-267.44</v>
          </cell>
          <cell r="E326">
            <v>-113.04</v>
          </cell>
          <cell r="F326">
            <v>-327.43</v>
          </cell>
          <cell r="G326">
            <v>-193.49</v>
          </cell>
          <cell r="H326">
            <v>-239.58</v>
          </cell>
          <cell r="I326">
            <v>-57.31</v>
          </cell>
        </row>
        <row r="327">
          <cell r="A327">
            <v>24148</v>
          </cell>
          <cell r="B327" t="str">
            <v>WALDEN___HYDRO</v>
          </cell>
          <cell r="C327">
            <v>-4856.97</v>
          </cell>
          <cell r="D327">
            <v>0</v>
          </cell>
          <cell r="E327">
            <v>0</v>
          </cell>
          <cell r="F327">
            <v>-151.76</v>
          </cell>
          <cell r="G327">
            <v>-1551.65</v>
          </cell>
          <cell r="H327">
            <v>-2483.75</v>
          </cell>
          <cell r="I327">
            <v>-669.81</v>
          </cell>
        </row>
        <row r="328">
          <cell r="A328">
            <v>24149</v>
          </cell>
          <cell r="B328" t="str">
            <v>ASTORIA___2</v>
          </cell>
          <cell r="C328">
            <v>-30302.47</v>
          </cell>
          <cell r="D328">
            <v>-2978.32</v>
          </cell>
          <cell r="E328">
            <v>-6861.45</v>
          </cell>
          <cell r="F328">
            <v>-3503.92</v>
          </cell>
          <cell r="G328">
            <v>-5190.25</v>
          </cell>
          <cell r="H328">
            <v>-5361.33</v>
          </cell>
          <cell r="I328">
            <v>-6407.2</v>
          </cell>
        </row>
        <row r="329">
          <cell r="A329">
            <v>24151</v>
          </cell>
          <cell r="B329" t="str">
            <v>Stony___Brook</v>
          </cell>
          <cell r="C329">
            <v>-6216.17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-640.73</v>
          </cell>
          <cell r="I329">
            <v>-5575.44</v>
          </cell>
        </row>
        <row r="330">
          <cell r="A330">
            <v>24152</v>
          </cell>
          <cell r="B330" t="str">
            <v>NYPA_KENT_____GT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A331">
            <v>24155</v>
          </cell>
          <cell r="B331" t="str">
            <v>NYPA_POUCH1_____GT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A332">
            <v>24156</v>
          </cell>
          <cell r="B332" t="str">
            <v>NYPA_GOWANUS_____GT1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</row>
        <row r="333">
          <cell r="A333">
            <v>24157</v>
          </cell>
          <cell r="B333" t="str">
            <v>NYPA_GOWANUS_____GT2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A334">
            <v>24158</v>
          </cell>
          <cell r="B334" t="str">
            <v>NYPA_____HELLGATE_GT1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A335">
            <v>24159</v>
          </cell>
          <cell r="B335" t="str">
            <v>NYPA_____HELLGATE_GT2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A336">
            <v>24160</v>
          </cell>
          <cell r="B336" t="str">
            <v>NYPA_HARLEM__RVR__GT1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A337">
            <v>24161</v>
          </cell>
          <cell r="B337" t="str">
            <v>NYPA_HARLEM__RVR__GT2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A338">
            <v>24162</v>
          </cell>
          <cell r="B338" t="str">
            <v>NYPA_VERNON_____GT1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A339">
            <v>24163</v>
          </cell>
          <cell r="B339" t="str">
            <v>NYPA_VERNON_____GT2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A340">
            <v>24164</v>
          </cell>
          <cell r="B340" t="str">
            <v>NYPA_BRENTWD_____GT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A341">
            <v>24167</v>
          </cell>
          <cell r="B341" t="str">
            <v>MODEL_CITY_ENERGY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A342">
            <v>24168</v>
          </cell>
          <cell r="B342" t="str">
            <v>HUDSON_AVE_10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A343">
            <v>24169</v>
          </cell>
          <cell r="B343" t="str">
            <v>SITHE_IND_GS1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  <row r="344">
          <cell r="A344">
            <v>24170</v>
          </cell>
          <cell r="B344" t="str">
            <v>SITHE_IND_GS2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A345">
            <v>24171</v>
          </cell>
          <cell r="B345" t="str">
            <v>SITHE_IND_GS3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A346">
            <v>24172</v>
          </cell>
          <cell r="B346" t="str">
            <v>SITHE_IND_GS4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A347">
            <v>24225</v>
          </cell>
          <cell r="B347" t="str">
            <v>ASTORIA_GT_11</v>
          </cell>
          <cell r="C347">
            <v>-30302.47</v>
          </cell>
          <cell r="D347">
            <v>-2978.32</v>
          </cell>
          <cell r="E347">
            <v>-6861.45</v>
          </cell>
          <cell r="F347">
            <v>-3503.92</v>
          </cell>
          <cell r="G347">
            <v>-5190.25</v>
          </cell>
          <cell r="H347">
            <v>-5361.33</v>
          </cell>
          <cell r="I347">
            <v>-6407.2</v>
          </cell>
        </row>
        <row r="348">
          <cell r="A348">
            <v>24226</v>
          </cell>
          <cell r="B348" t="str">
            <v>ASTORIA_GT_12</v>
          </cell>
          <cell r="C348">
            <v>-30302.47</v>
          </cell>
          <cell r="D348">
            <v>-2978.32</v>
          </cell>
          <cell r="E348">
            <v>-6861.45</v>
          </cell>
          <cell r="F348">
            <v>-3503.92</v>
          </cell>
          <cell r="G348">
            <v>-5190.25</v>
          </cell>
          <cell r="H348">
            <v>-5361.33</v>
          </cell>
          <cell r="I348">
            <v>-6407.2</v>
          </cell>
        </row>
        <row r="349">
          <cell r="A349">
            <v>24227</v>
          </cell>
          <cell r="B349" t="str">
            <v>ASTORIA_GT_13</v>
          </cell>
          <cell r="C349">
            <v>-30302.47</v>
          </cell>
          <cell r="D349">
            <v>-2978.32</v>
          </cell>
          <cell r="E349">
            <v>-6861.45</v>
          </cell>
          <cell r="F349">
            <v>-3503.92</v>
          </cell>
          <cell r="G349">
            <v>-5190.25</v>
          </cell>
          <cell r="H349">
            <v>-5361.33</v>
          </cell>
          <cell r="I349">
            <v>-6407.2</v>
          </cell>
        </row>
        <row r="350">
          <cell r="A350">
            <v>24228</v>
          </cell>
          <cell r="B350" t="str">
            <v>NARROWS_GT1_1</v>
          </cell>
          <cell r="C350">
            <v>-30302.47</v>
          </cell>
          <cell r="D350">
            <v>-2978.32</v>
          </cell>
          <cell r="E350">
            <v>-6861.45</v>
          </cell>
          <cell r="F350">
            <v>-3503.92</v>
          </cell>
          <cell r="G350">
            <v>-5190.25</v>
          </cell>
          <cell r="H350">
            <v>-5361.33</v>
          </cell>
          <cell r="I350">
            <v>-6407.2</v>
          </cell>
        </row>
        <row r="351">
          <cell r="A351">
            <v>24229</v>
          </cell>
          <cell r="B351" t="str">
            <v>NARROWS_GT1_2</v>
          </cell>
          <cell r="C351">
            <v>-30302.47</v>
          </cell>
          <cell r="D351">
            <v>-2978.32</v>
          </cell>
          <cell r="E351">
            <v>-6861.45</v>
          </cell>
          <cell r="F351">
            <v>-3503.92</v>
          </cell>
          <cell r="G351">
            <v>-5190.25</v>
          </cell>
          <cell r="H351">
            <v>-5361.33</v>
          </cell>
          <cell r="I351">
            <v>-6407.2</v>
          </cell>
        </row>
        <row r="352">
          <cell r="A352">
            <v>24230</v>
          </cell>
          <cell r="B352" t="str">
            <v>NARROWS_GT1_3</v>
          </cell>
          <cell r="C352">
            <v>-30302.47</v>
          </cell>
          <cell r="D352">
            <v>-2978.32</v>
          </cell>
          <cell r="E352">
            <v>-6861.45</v>
          </cell>
          <cell r="F352">
            <v>-3503.92</v>
          </cell>
          <cell r="G352">
            <v>-5190.25</v>
          </cell>
          <cell r="H352">
            <v>-5361.33</v>
          </cell>
          <cell r="I352">
            <v>-6407.2</v>
          </cell>
        </row>
        <row r="353">
          <cell r="A353">
            <v>24231</v>
          </cell>
          <cell r="B353" t="str">
            <v>NARROWS_GT1_4</v>
          </cell>
          <cell r="C353">
            <v>-30302.47</v>
          </cell>
          <cell r="D353">
            <v>-2978.32</v>
          </cell>
          <cell r="E353">
            <v>-6861.45</v>
          </cell>
          <cell r="F353">
            <v>-3503.92</v>
          </cell>
          <cell r="G353">
            <v>-5190.25</v>
          </cell>
          <cell r="H353">
            <v>-5361.33</v>
          </cell>
          <cell r="I353">
            <v>-6407.2</v>
          </cell>
        </row>
        <row r="354">
          <cell r="A354">
            <v>24232</v>
          </cell>
          <cell r="B354" t="str">
            <v>NARROWS_GT1_5</v>
          </cell>
          <cell r="C354">
            <v>-30302.47</v>
          </cell>
          <cell r="D354">
            <v>-2978.32</v>
          </cell>
          <cell r="E354">
            <v>-6861.45</v>
          </cell>
          <cell r="F354">
            <v>-3503.92</v>
          </cell>
          <cell r="G354">
            <v>-5190.25</v>
          </cell>
          <cell r="H354">
            <v>-5361.33</v>
          </cell>
          <cell r="I354">
            <v>-6407.2</v>
          </cell>
        </row>
        <row r="355">
          <cell r="A355">
            <v>24233</v>
          </cell>
          <cell r="B355" t="str">
            <v>NARROWS_GT1_6</v>
          </cell>
          <cell r="C355">
            <v>-30302.47</v>
          </cell>
          <cell r="D355">
            <v>-2978.32</v>
          </cell>
          <cell r="E355">
            <v>-6861.45</v>
          </cell>
          <cell r="F355">
            <v>-3503.92</v>
          </cell>
          <cell r="G355">
            <v>-5190.25</v>
          </cell>
          <cell r="H355">
            <v>-5361.33</v>
          </cell>
          <cell r="I355">
            <v>-6407.2</v>
          </cell>
        </row>
        <row r="356">
          <cell r="A356">
            <v>24234</v>
          </cell>
          <cell r="B356" t="str">
            <v>NARROWS_GT1_7</v>
          </cell>
          <cell r="C356">
            <v>-30302.47</v>
          </cell>
          <cell r="D356">
            <v>-2978.32</v>
          </cell>
          <cell r="E356">
            <v>-6861.45</v>
          </cell>
          <cell r="F356">
            <v>-3503.92</v>
          </cell>
          <cell r="G356">
            <v>-5190.25</v>
          </cell>
          <cell r="H356">
            <v>-5361.33</v>
          </cell>
          <cell r="I356">
            <v>-6407.2</v>
          </cell>
        </row>
        <row r="357">
          <cell r="A357">
            <v>24235</v>
          </cell>
          <cell r="B357" t="str">
            <v>NARROWS_GT1_8</v>
          </cell>
          <cell r="C357">
            <v>-30302.47</v>
          </cell>
          <cell r="D357">
            <v>-2978.32</v>
          </cell>
          <cell r="E357">
            <v>-6861.45</v>
          </cell>
          <cell r="F357">
            <v>-3503.92</v>
          </cell>
          <cell r="G357">
            <v>-5190.25</v>
          </cell>
          <cell r="H357">
            <v>-5361.33</v>
          </cell>
          <cell r="I357">
            <v>-6407.2</v>
          </cell>
        </row>
        <row r="358">
          <cell r="A358">
            <v>24236</v>
          </cell>
          <cell r="B358" t="str">
            <v>NARROWS_GT2_1</v>
          </cell>
          <cell r="C358">
            <v>-30302.47</v>
          </cell>
          <cell r="D358">
            <v>-2978.32</v>
          </cell>
          <cell r="E358">
            <v>-6861.45</v>
          </cell>
          <cell r="F358">
            <v>-3503.92</v>
          </cell>
          <cell r="G358">
            <v>-5190.25</v>
          </cell>
          <cell r="H358">
            <v>-5361.33</v>
          </cell>
          <cell r="I358">
            <v>-6407.2</v>
          </cell>
        </row>
        <row r="359">
          <cell r="A359">
            <v>24237</v>
          </cell>
          <cell r="B359" t="str">
            <v>NARROWS_GT2_2</v>
          </cell>
          <cell r="C359">
            <v>-30302.47</v>
          </cell>
          <cell r="D359">
            <v>-2978.32</v>
          </cell>
          <cell r="E359">
            <v>-6861.45</v>
          </cell>
          <cell r="F359">
            <v>-3503.92</v>
          </cell>
          <cell r="G359">
            <v>-5190.25</v>
          </cell>
          <cell r="H359">
            <v>-5361.33</v>
          </cell>
          <cell r="I359">
            <v>-6407.2</v>
          </cell>
        </row>
        <row r="360">
          <cell r="A360">
            <v>24238</v>
          </cell>
          <cell r="B360" t="str">
            <v>NARROWS_GT2_3</v>
          </cell>
          <cell r="C360">
            <v>-30302.47</v>
          </cell>
          <cell r="D360">
            <v>-2978.32</v>
          </cell>
          <cell r="E360">
            <v>-6861.45</v>
          </cell>
          <cell r="F360">
            <v>-3503.92</v>
          </cell>
          <cell r="G360">
            <v>-5190.25</v>
          </cell>
          <cell r="H360">
            <v>-5361.33</v>
          </cell>
          <cell r="I360">
            <v>-6407.2</v>
          </cell>
        </row>
        <row r="361">
          <cell r="A361">
            <v>24239</v>
          </cell>
          <cell r="B361" t="str">
            <v>NARROWS_GT2_4</v>
          </cell>
          <cell r="C361">
            <v>-30302.47</v>
          </cell>
          <cell r="D361">
            <v>-2978.32</v>
          </cell>
          <cell r="E361">
            <v>-6861.45</v>
          </cell>
          <cell r="F361">
            <v>-3503.92</v>
          </cell>
          <cell r="G361">
            <v>-5190.25</v>
          </cell>
          <cell r="H361">
            <v>-5361.33</v>
          </cell>
          <cell r="I361">
            <v>-6407.2</v>
          </cell>
        </row>
        <row r="362">
          <cell r="A362">
            <v>24240</v>
          </cell>
          <cell r="B362" t="str">
            <v>NARROWS_GT2_5</v>
          </cell>
          <cell r="C362">
            <v>-30302.47</v>
          </cell>
          <cell r="D362">
            <v>-2978.32</v>
          </cell>
          <cell r="E362">
            <v>-6861.45</v>
          </cell>
          <cell r="F362">
            <v>-3503.92</v>
          </cell>
          <cell r="G362">
            <v>-5190.25</v>
          </cell>
          <cell r="H362">
            <v>-5361.33</v>
          </cell>
          <cell r="I362">
            <v>-6407.2</v>
          </cell>
        </row>
        <row r="363">
          <cell r="A363">
            <v>24241</v>
          </cell>
          <cell r="B363" t="str">
            <v>NARROWS_GT2_6</v>
          </cell>
          <cell r="C363">
            <v>-30302.47</v>
          </cell>
          <cell r="D363">
            <v>-2978.32</v>
          </cell>
          <cell r="E363">
            <v>-6861.45</v>
          </cell>
          <cell r="F363">
            <v>-3503.92</v>
          </cell>
          <cell r="G363">
            <v>-5190.25</v>
          </cell>
          <cell r="H363">
            <v>-5361.33</v>
          </cell>
          <cell r="I363">
            <v>-6407.2</v>
          </cell>
        </row>
        <row r="364">
          <cell r="A364">
            <v>24242</v>
          </cell>
          <cell r="B364" t="str">
            <v>NARROWS_GT2_7</v>
          </cell>
          <cell r="C364">
            <v>-30302.47</v>
          </cell>
          <cell r="D364">
            <v>-2978.32</v>
          </cell>
          <cell r="E364">
            <v>-6861.45</v>
          </cell>
          <cell r="F364">
            <v>-3503.92</v>
          </cell>
          <cell r="G364">
            <v>-5190.25</v>
          </cell>
          <cell r="H364">
            <v>-5361.33</v>
          </cell>
          <cell r="I364">
            <v>-6407.2</v>
          </cell>
        </row>
        <row r="365">
          <cell r="A365">
            <v>24243</v>
          </cell>
          <cell r="B365" t="str">
            <v>NARROWS_GT2_8</v>
          </cell>
          <cell r="C365">
            <v>-30302.47</v>
          </cell>
          <cell r="D365">
            <v>-2978.32</v>
          </cell>
          <cell r="E365">
            <v>-6861.45</v>
          </cell>
          <cell r="F365">
            <v>-3503.92</v>
          </cell>
          <cell r="G365">
            <v>-5190.25</v>
          </cell>
          <cell r="H365">
            <v>-5361.33</v>
          </cell>
          <cell r="I365">
            <v>-6407.2</v>
          </cell>
        </row>
        <row r="366">
          <cell r="A366">
            <v>24244</v>
          </cell>
          <cell r="B366" t="str">
            <v>RAVENSWOOD_GT2_1</v>
          </cell>
          <cell r="C366">
            <v>-18786.15</v>
          </cell>
          <cell r="D366">
            <v>-2359.23</v>
          </cell>
          <cell r="E366">
            <v>-1513.17</v>
          </cell>
          <cell r="F366">
            <v>-2440.8</v>
          </cell>
          <cell r="G366">
            <v>-2318.77</v>
          </cell>
          <cell r="H366">
            <v>-5206.11</v>
          </cell>
          <cell r="I366">
            <v>-4948.07</v>
          </cell>
        </row>
        <row r="367">
          <cell r="A367">
            <v>24245</v>
          </cell>
          <cell r="B367" t="str">
            <v>RAVENSWOOD_GT2_2</v>
          </cell>
          <cell r="C367">
            <v>-18786.15</v>
          </cell>
          <cell r="D367">
            <v>-2359.23</v>
          </cell>
          <cell r="E367">
            <v>-1513.17</v>
          </cell>
          <cell r="F367">
            <v>-2440.8</v>
          </cell>
          <cell r="G367">
            <v>-2318.77</v>
          </cell>
          <cell r="H367">
            <v>-5206.11</v>
          </cell>
          <cell r="I367">
            <v>-4948.07</v>
          </cell>
        </row>
        <row r="368">
          <cell r="A368">
            <v>24246</v>
          </cell>
          <cell r="B368" t="str">
            <v>RAVENSWOOD_GT2_3</v>
          </cell>
          <cell r="C368">
            <v>-18786.15</v>
          </cell>
          <cell r="D368">
            <v>-2359.23</v>
          </cell>
          <cell r="E368">
            <v>-1513.17</v>
          </cell>
          <cell r="F368">
            <v>-2440.8</v>
          </cell>
          <cell r="G368">
            <v>-2318.77</v>
          </cell>
          <cell r="H368">
            <v>-5206.11</v>
          </cell>
          <cell r="I368">
            <v>-4948.07</v>
          </cell>
        </row>
        <row r="369">
          <cell r="A369">
            <v>24247</v>
          </cell>
          <cell r="B369" t="str">
            <v>RAVENSWOOD_GT2_4</v>
          </cell>
          <cell r="C369">
            <v>-18786.15</v>
          </cell>
          <cell r="D369">
            <v>-2359.23</v>
          </cell>
          <cell r="E369">
            <v>-1513.17</v>
          </cell>
          <cell r="F369">
            <v>-2440.8</v>
          </cell>
          <cell r="G369">
            <v>-2318.77</v>
          </cell>
          <cell r="H369">
            <v>-5206.11</v>
          </cell>
          <cell r="I369">
            <v>-4948.07</v>
          </cell>
        </row>
        <row r="370">
          <cell r="A370">
            <v>24248</v>
          </cell>
          <cell r="B370" t="str">
            <v>RAVENSWOOD_GT3_1</v>
          </cell>
          <cell r="C370">
            <v>-18788.78</v>
          </cell>
          <cell r="D370">
            <v>-2359.23</v>
          </cell>
          <cell r="E370">
            <v>-1513.17</v>
          </cell>
          <cell r="F370">
            <v>-2440.8</v>
          </cell>
          <cell r="G370">
            <v>-2321.4</v>
          </cell>
          <cell r="H370">
            <v>-5206.11</v>
          </cell>
          <cell r="I370">
            <v>-4948.07</v>
          </cell>
        </row>
        <row r="371">
          <cell r="A371">
            <v>24249</v>
          </cell>
          <cell r="B371" t="str">
            <v>RAVENSWOOD_GT3_2</v>
          </cell>
          <cell r="C371">
            <v>-18788.78</v>
          </cell>
          <cell r="D371">
            <v>-2359.23</v>
          </cell>
          <cell r="E371">
            <v>-1513.17</v>
          </cell>
          <cell r="F371">
            <v>-2440.8</v>
          </cell>
          <cell r="G371">
            <v>-2321.4</v>
          </cell>
          <cell r="H371">
            <v>-5206.11</v>
          </cell>
          <cell r="I371">
            <v>-4948.07</v>
          </cell>
        </row>
        <row r="372">
          <cell r="A372">
            <v>24250</v>
          </cell>
          <cell r="B372" t="str">
            <v>RAVENSWOOD_GT3_3</v>
          </cell>
          <cell r="C372">
            <v>-17958.99</v>
          </cell>
          <cell r="D372">
            <v>-2359.23</v>
          </cell>
          <cell r="E372">
            <v>-1513.17</v>
          </cell>
          <cell r="F372">
            <v>-2573.3</v>
          </cell>
          <cell r="G372">
            <v>-1359.11</v>
          </cell>
          <cell r="H372">
            <v>-5206.11</v>
          </cell>
          <cell r="I372">
            <v>-4948.07</v>
          </cell>
        </row>
        <row r="373">
          <cell r="A373">
            <v>24251</v>
          </cell>
          <cell r="B373" t="str">
            <v>RAVENSWOOD_GT3_4</v>
          </cell>
          <cell r="C373">
            <v>-17958.99</v>
          </cell>
          <cell r="D373">
            <v>-2359.23</v>
          </cell>
          <cell r="E373">
            <v>-1513.17</v>
          </cell>
          <cell r="F373">
            <v>-2573.3</v>
          </cell>
          <cell r="G373">
            <v>-1359.11</v>
          </cell>
          <cell r="H373">
            <v>-5206.11</v>
          </cell>
          <cell r="I373">
            <v>-4948.07</v>
          </cell>
        </row>
        <row r="374">
          <cell r="A374">
            <v>24252</v>
          </cell>
          <cell r="B374" t="str">
            <v>RAVENSWOOD_GT_4</v>
          </cell>
          <cell r="C374">
            <v>-18569</v>
          </cell>
          <cell r="D374">
            <v>-2359.23</v>
          </cell>
          <cell r="E374">
            <v>-1513.17</v>
          </cell>
          <cell r="F374">
            <v>-2342.41</v>
          </cell>
          <cell r="G374">
            <v>-2200.01</v>
          </cell>
          <cell r="H374">
            <v>-5206.11</v>
          </cell>
          <cell r="I374">
            <v>-4948.07</v>
          </cell>
        </row>
        <row r="375">
          <cell r="A375">
            <v>24253</v>
          </cell>
          <cell r="B375" t="str">
            <v>RAVENSWOOD_GT_6</v>
          </cell>
          <cell r="C375">
            <v>-18569</v>
          </cell>
          <cell r="D375">
            <v>-2359.23</v>
          </cell>
          <cell r="E375">
            <v>-1513.17</v>
          </cell>
          <cell r="F375">
            <v>-2342.41</v>
          </cell>
          <cell r="G375">
            <v>-2200.01</v>
          </cell>
          <cell r="H375">
            <v>-5206.11</v>
          </cell>
          <cell r="I375">
            <v>-4948.07</v>
          </cell>
        </row>
        <row r="376">
          <cell r="A376">
            <v>24254</v>
          </cell>
          <cell r="B376" t="str">
            <v>RAVENSWOOD_GT_5</v>
          </cell>
          <cell r="C376">
            <v>-18569</v>
          </cell>
          <cell r="D376">
            <v>-2359.23</v>
          </cell>
          <cell r="E376">
            <v>-1513.17</v>
          </cell>
          <cell r="F376">
            <v>-2342.41</v>
          </cell>
          <cell r="G376">
            <v>-2200.01</v>
          </cell>
          <cell r="H376">
            <v>-5206.11</v>
          </cell>
          <cell r="I376">
            <v>-4948.07</v>
          </cell>
        </row>
        <row r="377">
          <cell r="A377">
            <v>24255</v>
          </cell>
          <cell r="B377" t="str">
            <v>RAVENSWOOD_GT_7</v>
          </cell>
          <cell r="C377">
            <v>-18569</v>
          </cell>
          <cell r="D377">
            <v>-2359.23</v>
          </cell>
          <cell r="E377">
            <v>-1513.17</v>
          </cell>
          <cell r="F377">
            <v>-2342.41</v>
          </cell>
          <cell r="G377">
            <v>-2200.01</v>
          </cell>
          <cell r="H377">
            <v>-5206.11</v>
          </cell>
          <cell r="I377">
            <v>-4948.07</v>
          </cell>
        </row>
        <row r="378">
          <cell r="A378">
            <v>24256</v>
          </cell>
          <cell r="B378" t="str">
            <v>RAVENSWOOD_GT_8  TEMP GRP(8-11)</v>
          </cell>
          <cell r="C378">
            <v>-18786.15</v>
          </cell>
          <cell r="D378">
            <v>-2359.23</v>
          </cell>
          <cell r="E378">
            <v>-1513.17</v>
          </cell>
          <cell r="F378">
            <v>-2440.8</v>
          </cell>
          <cell r="G378">
            <v>-2318.77</v>
          </cell>
          <cell r="H378">
            <v>-5206.11</v>
          </cell>
          <cell r="I378">
            <v>-4948.07</v>
          </cell>
        </row>
        <row r="379">
          <cell r="A379">
            <v>24257</v>
          </cell>
          <cell r="B379" t="str">
            <v>RAVENSWOOD_GT_9</v>
          </cell>
          <cell r="C379">
            <v>-18786.15</v>
          </cell>
          <cell r="D379">
            <v>-2359.23</v>
          </cell>
          <cell r="E379">
            <v>-1513.17</v>
          </cell>
          <cell r="F379">
            <v>-2440.8</v>
          </cell>
          <cell r="G379">
            <v>-2318.77</v>
          </cell>
          <cell r="H379">
            <v>-5206.11</v>
          </cell>
          <cell r="I379">
            <v>-4948.07</v>
          </cell>
        </row>
        <row r="380">
          <cell r="A380">
            <v>24258</v>
          </cell>
          <cell r="B380" t="str">
            <v>RAVENSWOOD_GT_10</v>
          </cell>
          <cell r="C380">
            <v>-18786.15</v>
          </cell>
          <cell r="D380">
            <v>-2359.23</v>
          </cell>
          <cell r="E380">
            <v>-1513.17</v>
          </cell>
          <cell r="F380">
            <v>-2440.8</v>
          </cell>
          <cell r="G380">
            <v>-2318.77</v>
          </cell>
          <cell r="H380">
            <v>-5206.11</v>
          </cell>
          <cell r="I380">
            <v>-4948.07</v>
          </cell>
        </row>
        <row r="381">
          <cell r="A381">
            <v>24259</v>
          </cell>
          <cell r="B381" t="str">
            <v>RAVENSWOOD_GT_11</v>
          </cell>
          <cell r="C381">
            <v>-18786.15</v>
          </cell>
          <cell r="D381">
            <v>-2359.23</v>
          </cell>
          <cell r="E381">
            <v>-1513.17</v>
          </cell>
          <cell r="F381">
            <v>-2440.8</v>
          </cell>
          <cell r="G381">
            <v>-2318.77</v>
          </cell>
          <cell r="H381">
            <v>-5206.11</v>
          </cell>
          <cell r="I381">
            <v>-4948.07</v>
          </cell>
        </row>
        <row r="382">
          <cell r="A382">
            <v>24260</v>
          </cell>
          <cell r="B382" t="str">
            <v>74TH STREET_GT_1</v>
          </cell>
          <cell r="C382">
            <v>-19813.89</v>
          </cell>
          <cell r="D382">
            <v>-2359.23</v>
          </cell>
          <cell r="E382">
            <v>-1513.17</v>
          </cell>
          <cell r="F382">
            <v>-3731.02</v>
          </cell>
          <cell r="G382">
            <v>-2244.96</v>
          </cell>
          <cell r="H382">
            <v>-5290.03</v>
          </cell>
          <cell r="I382">
            <v>-4675.48</v>
          </cell>
        </row>
        <row r="383">
          <cell r="A383">
            <v>24261</v>
          </cell>
          <cell r="B383" t="str">
            <v>74TH STREET_GT_2</v>
          </cell>
          <cell r="C383">
            <v>-19813.89</v>
          </cell>
          <cell r="D383">
            <v>-2359.23</v>
          </cell>
          <cell r="E383">
            <v>-1513.17</v>
          </cell>
          <cell r="F383">
            <v>-3731.02</v>
          </cell>
          <cell r="G383">
            <v>-2244.96</v>
          </cell>
          <cell r="H383">
            <v>-5290.03</v>
          </cell>
          <cell r="I383">
            <v>-4675.48</v>
          </cell>
        </row>
        <row r="384">
          <cell r="A384">
            <v>61752</v>
          </cell>
          <cell r="B384" t="str">
            <v>WEST</v>
          </cell>
          <cell r="C384">
            <v>-1508.95</v>
          </cell>
          <cell r="D384">
            <v>-342.56</v>
          </cell>
          <cell r="E384">
            <v>-124.64</v>
          </cell>
          <cell r="F384">
            <v>-415.38</v>
          </cell>
          <cell r="G384">
            <v>-243.29</v>
          </cell>
          <cell r="H384">
            <v>-307.77</v>
          </cell>
          <cell r="I384">
            <v>-75.31</v>
          </cell>
        </row>
        <row r="385">
          <cell r="A385">
            <v>61753</v>
          </cell>
          <cell r="B385" t="str">
            <v>GENESE</v>
          </cell>
          <cell r="C385">
            <v>-1215.34</v>
          </cell>
          <cell r="D385">
            <v>-272.29</v>
          </cell>
          <cell r="E385">
            <v>-117.48</v>
          </cell>
          <cell r="F385">
            <v>-329.15</v>
          </cell>
          <cell r="G385">
            <v>-193.42</v>
          </cell>
          <cell r="H385">
            <v>-244.4</v>
          </cell>
          <cell r="I385">
            <v>-58.6</v>
          </cell>
        </row>
        <row r="386">
          <cell r="A386">
            <v>61754</v>
          </cell>
          <cell r="B386" t="str">
            <v>CENTRL</v>
          </cell>
          <cell r="C386">
            <v>-1192.57</v>
          </cell>
          <cell r="D386">
            <v>-279.52</v>
          </cell>
          <cell r="E386">
            <v>-75.7</v>
          </cell>
          <cell r="F386">
            <v>-338.45</v>
          </cell>
          <cell r="G386">
            <v>-197.73</v>
          </cell>
          <cell r="H386">
            <v>-243</v>
          </cell>
          <cell r="I386">
            <v>-58.17</v>
          </cell>
        </row>
        <row r="387">
          <cell r="A387">
            <v>61755</v>
          </cell>
          <cell r="B387" t="str">
            <v>NORTH</v>
          </cell>
          <cell r="C387">
            <v>307.34</v>
          </cell>
          <cell r="D387">
            <v>81.5</v>
          </cell>
          <cell r="E387">
            <v>14.92</v>
          </cell>
          <cell r="F387">
            <v>51.71</v>
          </cell>
          <cell r="G387">
            <v>41.96</v>
          </cell>
          <cell r="H387">
            <v>42.34</v>
          </cell>
          <cell r="I387">
            <v>74.91</v>
          </cell>
        </row>
        <row r="388">
          <cell r="A388">
            <v>61756</v>
          </cell>
          <cell r="B388" t="str">
            <v>MHK VL</v>
          </cell>
          <cell r="C388">
            <v>-301.22</v>
          </cell>
          <cell r="D388">
            <v>-53.49</v>
          </cell>
          <cell r="E388">
            <v>-29.95</v>
          </cell>
          <cell r="F388">
            <v>-96.68</v>
          </cell>
          <cell r="G388">
            <v>-49.05</v>
          </cell>
          <cell r="H388">
            <v>-63.88</v>
          </cell>
          <cell r="I388">
            <v>-8.17</v>
          </cell>
        </row>
        <row r="389">
          <cell r="A389">
            <v>61757</v>
          </cell>
          <cell r="B389" t="str">
            <v>CAPITL</v>
          </cell>
          <cell r="C389">
            <v>-12499.86</v>
          </cell>
          <cell r="D389">
            <v>-2985.99</v>
          </cell>
          <cell r="E389">
            <v>-773.43</v>
          </cell>
          <cell r="F389">
            <v>-3186.48</v>
          </cell>
          <cell r="G389">
            <v>-2040.89</v>
          </cell>
          <cell r="H389">
            <v>-2748.92</v>
          </cell>
          <cell r="I389">
            <v>-764.15</v>
          </cell>
        </row>
        <row r="390">
          <cell r="A390">
            <v>61758</v>
          </cell>
          <cell r="B390" t="str">
            <v>HUD VL</v>
          </cell>
          <cell r="C390">
            <v>-9740.07000000001</v>
          </cell>
          <cell r="D390">
            <v>-2283.72</v>
          </cell>
          <cell r="E390">
            <v>-503.15</v>
          </cell>
          <cell r="F390">
            <v>-2493.68</v>
          </cell>
          <cell r="G390">
            <v>-1573.49</v>
          </cell>
          <cell r="H390">
            <v>-2285.09</v>
          </cell>
          <cell r="I390">
            <v>-600.94</v>
          </cell>
        </row>
        <row r="391">
          <cell r="A391">
            <v>61759</v>
          </cell>
          <cell r="B391" t="str">
            <v>MILLWD</v>
          </cell>
          <cell r="C391">
            <v>-9148.39</v>
          </cell>
          <cell r="D391">
            <v>-2268.58</v>
          </cell>
          <cell r="E391">
            <v>-585.66</v>
          </cell>
          <cell r="F391">
            <v>-2479.7</v>
          </cell>
          <cell r="G391">
            <v>-1585.72</v>
          </cell>
          <cell r="H391">
            <v>-1789.92</v>
          </cell>
          <cell r="I391">
            <v>-438.81</v>
          </cell>
        </row>
        <row r="392">
          <cell r="A392">
            <v>61760</v>
          </cell>
          <cell r="B392" t="str">
            <v>DUNWOD</v>
          </cell>
          <cell r="C392">
            <v>-9931.13</v>
          </cell>
          <cell r="D392">
            <v>-2294.06</v>
          </cell>
          <cell r="E392">
            <v>-959.09</v>
          </cell>
          <cell r="F392">
            <v>-2514.92</v>
          </cell>
          <cell r="G392">
            <v>-1610.1</v>
          </cell>
          <cell r="H392">
            <v>-1944.65</v>
          </cell>
          <cell r="I392">
            <v>-608.31</v>
          </cell>
        </row>
        <row r="393">
          <cell r="A393">
            <v>61761</v>
          </cell>
          <cell r="B393" t="str">
            <v>N.Y.C.</v>
          </cell>
          <cell r="C393">
            <v>-23167.1</v>
          </cell>
          <cell r="D393">
            <v>-2583.54</v>
          </cell>
          <cell r="E393">
            <v>-3456.39</v>
          </cell>
          <cell r="F393">
            <v>-2999.72</v>
          </cell>
          <cell r="G393">
            <v>-3333.53</v>
          </cell>
          <cell r="H393">
            <v>-5275.43</v>
          </cell>
          <cell r="I393">
            <v>-5518.49</v>
          </cell>
        </row>
        <row r="394">
          <cell r="A394">
            <v>61762</v>
          </cell>
          <cell r="B394" t="str">
            <v>LONGIL</v>
          </cell>
          <cell r="C394">
            <v>-39463.22</v>
          </cell>
          <cell r="D394">
            <v>-2429.25</v>
          </cell>
          <cell r="E394">
            <v>-2215.52</v>
          </cell>
          <cell r="F394">
            <v>-18985.08</v>
          </cell>
          <cell r="G394">
            <v>-5014.83</v>
          </cell>
          <cell r="H394">
            <v>-5241.26</v>
          </cell>
          <cell r="I394">
            <v>-5577.28</v>
          </cell>
        </row>
        <row r="395">
          <cell r="A395">
            <v>61844</v>
          </cell>
          <cell r="B395" t="str">
            <v>H Q</v>
          </cell>
          <cell r="C395">
            <v>850.26</v>
          </cell>
          <cell r="D395">
            <v>63.15</v>
          </cell>
          <cell r="E395">
            <v>137.68</v>
          </cell>
          <cell r="F395">
            <v>37.06</v>
          </cell>
          <cell r="G395">
            <v>5.02</v>
          </cell>
          <cell r="H395">
            <v>319.54</v>
          </cell>
          <cell r="I395">
            <v>287.81</v>
          </cell>
        </row>
        <row r="396">
          <cell r="A396">
            <v>61845</v>
          </cell>
          <cell r="B396" t="str">
            <v>NPX</v>
          </cell>
          <cell r="C396">
            <v>-13055.37</v>
          </cell>
          <cell r="D396">
            <v>-2745.01</v>
          </cell>
          <cell r="E396">
            <v>-692.97</v>
          </cell>
          <cell r="F396">
            <v>-2982.38</v>
          </cell>
          <cell r="G396">
            <v>-2256.68</v>
          </cell>
          <cell r="H396">
            <v>-2934.48</v>
          </cell>
          <cell r="I396">
            <v>-1443.85</v>
          </cell>
        </row>
        <row r="397">
          <cell r="A397">
            <v>61846</v>
          </cell>
          <cell r="B397" t="str">
            <v>O H</v>
          </cell>
          <cell r="C397">
            <v>-1293.46</v>
          </cell>
          <cell r="D397">
            <v>-307.04</v>
          </cell>
          <cell r="E397">
            <v>-51.27</v>
          </cell>
          <cell r="F397">
            <v>-365.57</v>
          </cell>
          <cell r="G397">
            <v>-219.66</v>
          </cell>
          <cell r="H397">
            <v>-291.55</v>
          </cell>
          <cell r="I397">
            <v>-58.37</v>
          </cell>
        </row>
        <row r="398">
          <cell r="A398">
            <v>61847</v>
          </cell>
          <cell r="B398" t="str">
            <v>PJM</v>
          </cell>
          <cell r="C398">
            <v>7065.78</v>
          </cell>
          <cell r="D398">
            <v>5689.75</v>
          </cell>
          <cell r="E398">
            <v>1056.36</v>
          </cell>
          <cell r="F398">
            <v>110.12</v>
          </cell>
          <cell r="G398">
            <v>521.75</v>
          </cell>
          <cell r="H398">
            <v>-297.62</v>
          </cell>
          <cell r="I398">
            <v>-14.58</v>
          </cell>
        </row>
      </sheetData>
      <sheetData sheetId="8">
        <row r="1">
          <cell r="A1" t="str">
            <v>NYISO Day-Ahead Congestion</v>
          </cell>
        </row>
        <row r="1">
          <cell r="C1" t="str">
            <v>Cumulative</v>
          </cell>
          <cell r="D1" t="str">
            <v>Monthly Subtotals</v>
          </cell>
        </row>
        <row r="2">
          <cell r="A2" t="str">
            <v>PTID</v>
          </cell>
          <cell r="B2" t="str">
            <v>Bus Name</v>
          </cell>
          <cell r="C2" t="str">
            <v>Total</v>
          </cell>
          <cell r="D2">
            <v>37012</v>
          </cell>
          <cell r="E2">
            <v>37043</v>
          </cell>
          <cell r="F2">
            <v>37073</v>
          </cell>
          <cell r="G2">
            <v>37104</v>
          </cell>
          <cell r="H2">
            <v>37135</v>
          </cell>
          <cell r="I2">
            <v>37165</v>
          </cell>
        </row>
        <row r="3">
          <cell r="A3">
            <v>23512</v>
          </cell>
          <cell r="B3" t="str">
            <v>ARTHUR_KILL_2</v>
          </cell>
          <cell r="C3">
            <v>-30878.53</v>
          </cell>
          <cell r="D3">
            <v>-6669.32</v>
          </cell>
          <cell r="E3">
            <v>-12434.82</v>
          </cell>
          <cell r="F3">
            <v>-8309.45</v>
          </cell>
          <cell r="G3">
            <v>-3464.94</v>
          </cell>
          <cell r="H3">
            <v>0</v>
          </cell>
          <cell r="I3">
            <v>0</v>
          </cell>
        </row>
        <row r="4">
          <cell r="A4">
            <v>23513</v>
          </cell>
          <cell r="B4" t="str">
            <v>ARTHUR_KILL_3</v>
          </cell>
          <cell r="C4">
            <v>-11370.69</v>
          </cell>
          <cell r="D4">
            <v>-4047.67</v>
          </cell>
          <cell r="E4">
            <v>-5376.83</v>
          </cell>
          <cell r="F4">
            <v>-1790.77</v>
          </cell>
          <cell r="G4">
            <v>-155.42</v>
          </cell>
          <cell r="H4">
            <v>0</v>
          </cell>
          <cell r="I4">
            <v>0</v>
          </cell>
        </row>
        <row r="5">
          <cell r="A5">
            <v>23514</v>
          </cell>
          <cell r="B5" t="str">
            <v>ALLEGHENY___COGEN</v>
          </cell>
          <cell r="C5">
            <v>-784.76</v>
          </cell>
          <cell r="D5">
            <v>-248.6</v>
          </cell>
          <cell r="E5">
            <v>-164.77</v>
          </cell>
          <cell r="F5">
            <v>-100.91</v>
          </cell>
          <cell r="G5">
            <v>-270.48</v>
          </cell>
          <cell r="H5">
            <v>0</v>
          </cell>
          <cell r="I5">
            <v>0</v>
          </cell>
        </row>
        <row r="6">
          <cell r="A6">
            <v>23515</v>
          </cell>
          <cell r="B6" t="str">
            <v>BROOKLYN_NAVY_YARD</v>
          </cell>
          <cell r="C6">
            <v>-13967.27</v>
          </cell>
          <cell r="D6">
            <v>-4368.32</v>
          </cell>
          <cell r="E6">
            <v>-5315.33</v>
          </cell>
          <cell r="F6">
            <v>-2207.83</v>
          </cell>
          <cell r="G6">
            <v>-2075.79</v>
          </cell>
          <cell r="H6">
            <v>0</v>
          </cell>
          <cell r="I6">
            <v>0</v>
          </cell>
        </row>
        <row r="7">
          <cell r="A7">
            <v>23516</v>
          </cell>
          <cell r="B7" t="str">
            <v>ASTORIA___3</v>
          </cell>
          <cell r="C7">
            <v>-30513.77</v>
          </cell>
          <cell r="D7">
            <v>-6327.92</v>
          </cell>
          <cell r="E7">
            <v>-12434.82</v>
          </cell>
          <cell r="F7">
            <v>-8309.45</v>
          </cell>
          <cell r="G7">
            <v>-3441.58</v>
          </cell>
          <cell r="H7">
            <v>0</v>
          </cell>
          <cell r="I7">
            <v>0</v>
          </cell>
        </row>
        <row r="8">
          <cell r="A8">
            <v>23517</v>
          </cell>
          <cell r="B8" t="str">
            <v>ASTORIA___4</v>
          </cell>
          <cell r="C8">
            <v>-30855.79</v>
          </cell>
          <cell r="D8">
            <v>-6675.17</v>
          </cell>
          <cell r="E8">
            <v>-12434.82</v>
          </cell>
          <cell r="F8">
            <v>-8309.45</v>
          </cell>
          <cell r="G8">
            <v>-3436.35</v>
          </cell>
          <cell r="H8">
            <v>0</v>
          </cell>
          <cell r="I8">
            <v>0</v>
          </cell>
        </row>
        <row r="9">
          <cell r="A9">
            <v>23518</v>
          </cell>
          <cell r="B9" t="str">
            <v>ASTORIA___5</v>
          </cell>
          <cell r="C9">
            <v>-30024.2</v>
          </cell>
          <cell r="D9">
            <v>-6238.93</v>
          </cell>
          <cell r="E9">
            <v>-12438.85</v>
          </cell>
          <cell r="F9">
            <v>-7904.84</v>
          </cell>
          <cell r="G9">
            <v>-3441.58</v>
          </cell>
          <cell r="H9">
            <v>0</v>
          </cell>
          <cell r="I9">
            <v>0</v>
          </cell>
        </row>
        <row r="10">
          <cell r="A10">
            <v>23519</v>
          </cell>
          <cell r="B10" t="str">
            <v>POLETTI____</v>
          </cell>
          <cell r="C10">
            <v>-13967.08</v>
          </cell>
          <cell r="D10">
            <v>-4368.27</v>
          </cell>
          <cell r="E10">
            <v>-5314.98</v>
          </cell>
          <cell r="F10">
            <v>-2207.66</v>
          </cell>
          <cell r="G10">
            <v>-2076.17</v>
          </cell>
          <cell r="H10">
            <v>0</v>
          </cell>
          <cell r="I10">
            <v>0</v>
          </cell>
        </row>
        <row r="11">
          <cell r="A11">
            <v>23520</v>
          </cell>
          <cell r="B11" t="str">
            <v>ARTHUR KILL_GT_1</v>
          </cell>
          <cell r="C11">
            <v>-30878.53</v>
          </cell>
          <cell r="D11">
            <v>-6669.32</v>
          </cell>
          <cell r="E11">
            <v>-12434.82</v>
          </cell>
          <cell r="F11">
            <v>-8309.45</v>
          </cell>
          <cell r="G11">
            <v>-3464.94</v>
          </cell>
          <cell r="H11">
            <v>0</v>
          </cell>
          <cell r="I11">
            <v>0</v>
          </cell>
        </row>
        <row r="12">
          <cell r="A12">
            <v>23522</v>
          </cell>
          <cell r="B12" t="str">
            <v>WADING RIVER_IC_1</v>
          </cell>
          <cell r="C12">
            <v>-26913.48</v>
          </cell>
          <cell r="D12">
            <v>-7247.04</v>
          </cell>
          <cell r="E12">
            <v>-8227.37</v>
          </cell>
          <cell r="F12">
            <v>-5722.75</v>
          </cell>
          <cell r="G12">
            <v>-5716.32</v>
          </cell>
          <cell r="H12">
            <v>0</v>
          </cell>
          <cell r="I12">
            <v>0</v>
          </cell>
        </row>
        <row r="13">
          <cell r="A13">
            <v>23523</v>
          </cell>
          <cell r="B13" t="str">
            <v>ASTORIA_GT_1</v>
          </cell>
          <cell r="C13">
            <v>-30855.17</v>
          </cell>
          <cell r="D13">
            <v>-6669.32</v>
          </cell>
          <cell r="E13">
            <v>-12434.82</v>
          </cell>
          <cell r="F13">
            <v>-8309.45</v>
          </cell>
          <cell r="G13">
            <v>-3441.58</v>
          </cell>
          <cell r="H13">
            <v>0</v>
          </cell>
          <cell r="I13">
            <v>0</v>
          </cell>
        </row>
        <row r="14">
          <cell r="A14">
            <v>23524</v>
          </cell>
          <cell r="B14" t="str">
            <v>EAST RIVER___7</v>
          </cell>
          <cell r="C14">
            <v>-13966.87</v>
          </cell>
          <cell r="D14">
            <v>-4368.27</v>
          </cell>
          <cell r="E14">
            <v>-5314.98</v>
          </cell>
          <cell r="F14">
            <v>-2207.91</v>
          </cell>
          <cell r="G14">
            <v>-2075.71</v>
          </cell>
          <cell r="H14">
            <v>0</v>
          </cell>
          <cell r="I14">
            <v>0</v>
          </cell>
        </row>
        <row r="15">
          <cell r="A15">
            <v>23526</v>
          </cell>
          <cell r="B15" t="str">
            <v>BOWLINE___1</v>
          </cell>
          <cell r="C15">
            <v>-9757.77</v>
          </cell>
          <cell r="D15">
            <v>-3037.43</v>
          </cell>
          <cell r="E15">
            <v>-3981.53</v>
          </cell>
          <cell r="F15">
            <v>-1462.48</v>
          </cell>
          <cell r="G15">
            <v>-1276.33</v>
          </cell>
          <cell r="H15">
            <v>0</v>
          </cell>
          <cell r="I15">
            <v>0</v>
          </cell>
        </row>
        <row r="16">
          <cell r="A16">
            <v>23527</v>
          </cell>
          <cell r="B16" t="str">
            <v>ADK_NYS___DAM</v>
          </cell>
          <cell r="C16">
            <v>-5984.27</v>
          </cell>
          <cell r="D16">
            <v>-2379.81</v>
          </cell>
          <cell r="E16">
            <v>-1415.57</v>
          </cell>
          <cell r="F16">
            <v>-377.24</v>
          </cell>
          <cell r="G16">
            <v>-1811.65</v>
          </cell>
          <cell r="H16">
            <v>0</v>
          </cell>
          <cell r="I16">
            <v>0</v>
          </cell>
        </row>
        <row r="17">
          <cell r="A17">
            <v>23528</v>
          </cell>
          <cell r="B17" t="str">
            <v>NEG_PENN_ALLEGHNY</v>
          </cell>
          <cell r="C17">
            <v>-1909.85</v>
          </cell>
          <cell r="D17">
            <v>-550.74</v>
          </cell>
          <cell r="E17">
            <v>-666.05</v>
          </cell>
          <cell r="F17">
            <v>-199.4</v>
          </cell>
          <cell r="G17">
            <v>-493.66</v>
          </cell>
          <cell r="H17">
            <v>0</v>
          </cell>
          <cell r="I17">
            <v>0</v>
          </cell>
        </row>
        <row r="18">
          <cell r="A18">
            <v>23530</v>
          </cell>
          <cell r="B18" t="str">
            <v>INDIAN POINT___2</v>
          </cell>
          <cell r="C18">
            <v>-9633.53</v>
          </cell>
          <cell r="D18">
            <v>-3097.97</v>
          </cell>
          <cell r="E18">
            <v>-3840.94</v>
          </cell>
          <cell r="F18">
            <v>-1471.92</v>
          </cell>
          <cell r="G18">
            <v>-1222.7</v>
          </cell>
          <cell r="H18">
            <v>0</v>
          </cell>
          <cell r="I18">
            <v>0</v>
          </cell>
        </row>
        <row r="19">
          <cell r="A19">
            <v>23531</v>
          </cell>
          <cell r="B19" t="str">
            <v>INDIAN POINT___3</v>
          </cell>
          <cell r="C19">
            <v>-9662.39</v>
          </cell>
          <cell r="D19">
            <v>-2880.09</v>
          </cell>
          <cell r="E19">
            <v>-4037.65</v>
          </cell>
          <cell r="F19">
            <v>-1475.74</v>
          </cell>
          <cell r="G19">
            <v>-1268.91</v>
          </cell>
          <cell r="H19">
            <v>0</v>
          </cell>
          <cell r="I19">
            <v>0</v>
          </cell>
        </row>
        <row r="20">
          <cell r="A20">
            <v>23533</v>
          </cell>
          <cell r="B20" t="str">
            <v>RAVENSWOOD___1</v>
          </cell>
          <cell r="C20">
            <v>-30878.53</v>
          </cell>
          <cell r="D20">
            <v>-6669.32</v>
          </cell>
          <cell r="E20">
            <v>-12434.82</v>
          </cell>
          <cell r="F20">
            <v>-8309.45</v>
          </cell>
          <cell r="G20">
            <v>-3464.94</v>
          </cell>
          <cell r="H20">
            <v>0</v>
          </cell>
          <cell r="I20">
            <v>0</v>
          </cell>
        </row>
        <row r="21">
          <cell r="A21">
            <v>23534</v>
          </cell>
          <cell r="B21" t="str">
            <v>RAVENSWOOD___2</v>
          </cell>
          <cell r="C21">
            <v>-30878.53</v>
          </cell>
          <cell r="D21">
            <v>-6669.32</v>
          </cell>
          <cell r="E21">
            <v>-12434.82</v>
          </cell>
          <cell r="F21">
            <v>-8309.45</v>
          </cell>
          <cell r="G21">
            <v>-3464.94</v>
          </cell>
          <cell r="H21">
            <v>0</v>
          </cell>
          <cell r="I21">
            <v>0</v>
          </cell>
        </row>
        <row r="22">
          <cell r="A22">
            <v>23535</v>
          </cell>
          <cell r="B22" t="str">
            <v>RAVENSWOOD___3</v>
          </cell>
          <cell r="C22">
            <v>-14102.71</v>
          </cell>
          <cell r="D22">
            <v>-4490.17</v>
          </cell>
          <cell r="E22">
            <v>-5362.7</v>
          </cell>
          <cell r="F22">
            <v>-2220.88</v>
          </cell>
          <cell r="G22">
            <v>-2028.96</v>
          </cell>
          <cell r="H22">
            <v>0</v>
          </cell>
          <cell r="I22">
            <v>0</v>
          </cell>
        </row>
        <row r="23">
          <cell r="A23">
            <v>23536</v>
          </cell>
          <cell r="B23" t="str">
            <v>ASTORIA GT2____</v>
          </cell>
          <cell r="C23">
            <v>-30859.82</v>
          </cell>
          <cell r="D23">
            <v>-6675.17</v>
          </cell>
          <cell r="E23">
            <v>-12438.85</v>
          </cell>
          <cell r="F23">
            <v>-8309.45</v>
          </cell>
          <cell r="G23">
            <v>-3436.35</v>
          </cell>
          <cell r="H23">
            <v>0</v>
          </cell>
          <cell r="I23">
            <v>0</v>
          </cell>
        </row>
        <row r="24">
          <cell r="A24">
            <v>23538</v>
          </cell>
          <cell r="B24" t="str">
            <v>WATERSIDE___6 8 9</v>
          </cell>
          <cell r="C24">
            <v>-30878.53</v>
          </cell>
          <cell r="D24">
            <v>-6669.32</v>
          </cell>
          <cell r="E24">
            <v>-12434.82</v>
          </cell>
          <cell r="F24">
            <v>-8309.45</v>
          </cell>
          <cell r="G24">
            <v>-3464.94</v>
          </cell>
          <cell r="H24">
            <v>0</v>
          </cell>
          <cell r="I24">
            <v>0</v>
          </cell>
        </row>
        <row r="25">
          <cell r="A25">
            <v>23540</v>
          </cell>
          <cell r="B25" t="str">
            <v>HUDSON AVE_GT_4</v>
          </cell>
          <cell r="C25">
            <v>-13967.27</v>
          </cell>
          <cell r="D25">
            <v>-4368.32</v>
          </cell>
          <cell r="E25">
            <v>-5315.33</v>
          </cell>
          <cell r="F25">
            <v>-2207.83</v>
          </cell>
          <cell r="G25">
            <v>-2075.79</v>
          </cell>
          <cell r="H25">
            <v>0</v>
          </cell>
          <cell r="I25">
            <v>0</v>
          </cell>
        </row>
        <row r="26">
          <cell r="A26">
            <v>23541</v>
          </cell>
          <cell r="B26" t="str">
            <v>KIAC_JFK_AIRPORT</v>
          </cell>
          <cell r="C26">
            <v>-13967.27</v>
          </cell>
          <cell r="D26">
            <v>-4368.32</v>
          </cell>
          <cell r="E26">
            <v>-5315.33</v>
          </cell>
          <cell r="F26">
            <v>-2207.83</v>
          </cell>
          <cell r="G26">
            <v>-2075.79</v>
          </cell>
          <cell r="H26">
            <v>0</v>
          </cell>
          <cell r="I26">
            <v>0</v>
          </cell>
        </row>
        <row r="27">
          <cell r="A27">
            <v>23543</v>
          </cell>
          <cell r="B27" t="str">
            <v>KINTIGH____</v>
          </cell>
          <cell r="C27">
            <v>-69.31</v>
          </cell>
          <cell r="D27">
            <v>146.45</v>
          </cell>
          <cell r="E27">
            <v>-29.44</v>
          </cell>
          <cell r="F27">
            <v>-70.07</v>
          </cell>
          <cell r="G27">
            <v>-116.25</v>
          </cell>
          <cell r="H27">
            <v>0</v>
          </cell>
          <cell r="I27">
            <v>0</v>
          </cell>
        </row>
        <row r="28">
          <cell r="A28">
            <v>23545</v>
          </cell>
          <cell r="B28" t="str">
            <v>BARRETT___1</v>
          </cell>
          <cell r="C28">
            <v>-27279.54</v>
          </cell>
          <cell r="D28">
            <v>-7370.02</v>
          </cell>
          <cell r="E28">
            <v>-8228.34</v>
          </cell>
          <cell r="F28">
            <v>-5687.37</v>
          </cell>
          <cell r="G28">
            <v>-5993.81</v>
          </cell>
          <cell r="H28">
            <v>0</v>
          </cell>
          <cell r="I28">
            <v>0</v>
          </cell>
        </row>
        <row r="29">
          <cell r="A29">
            <v>23546</v>
          </cell>
          <cell r="B29" t="str">
            <v>BARRETT___2</v>
          </cell>
          <cell r="C29">
            <v>-27325.82</v>
          </cell>
          <cell r="D29">
            <v>-7336.76</v>
          </cell>
          <cell r="E29">
            <v>-8223.89</v>
          </cell>
          <cell r="F29">
            <v>-5687.37</v>
          </cell>
          <cell r="G29">
            <v>-6077.8</v>
          </cell>
          <cell r="H29">
            <v>0</v>
          </cell>
          <cell r="I29">
            <v>0</v>
          </cell>
        </row>
        <row r="30">
          <cell r="A30">
            <v>23547</v>
          </cell>
          <cell r="B30" t="str">
            <v>WADING RIVER_IC_2</v>
          </cell>
          <cell r="C30">
            <v>-26913.48</v>
          </cell>
          <cell r="D30">
            <v>-7247.04</v>
          </cell>
          <cell r="E30">
            <v>-8227.37</v>
          </cell>
          <cell r="F30">
            <v>-5722.75</v>
          </cell>
          <cell r="G30">
            <v>-5716.32</v>
          </cell>
          <cell r="H30">
            <v>0</v>
          </cell>
          <cell r="I30">
            <v>0</v>
          </cell>
        </row>
        <row r="31">
          <cell r="A31">
            <v>23548</v>
          </cell>
          <cell r="B31" t="str">
            <v>FAR ROCKAWAY___4</v>
          </cell>
          <cell r="C31">
            <v>-28004.69</v>
          </cell>
          <cell r="D31">
            <v>-7410.81</v>
          </cell>
          <cell r="E31">
            <v>-8282.89</v>
          </cell>
          <cell r="F31">
            <v>-5985.26</v>
          </cell>
          <cell r="G31">
            <v>-6325.73</v>
          </cell>
          <cell r="H31">
            <v>0</v>
          </cell>
          <cell r="I31">
            <v>0</v>
          </cell>
        </row>
        <row r="32">
          <cell r="A32">
            <v>23550</v>
          </cell>
          <cell r="B32" t="str">
            <v>GLENWOOD___4</v>
          </cell>
          <cell r="C32">
            <v>-28326.66</v>
          </cell>
          <cell r="D32">
            <v>-7327.53</v>
          </cell>
          <cell r="E32">
            <v>-8393.06</v>
          </cell>
          <cell r="F32">
            <v>-6238.95</v>
          </cell>
          <cell r="G32">
            <v>-6367.12</v>
          </cell>
          <cell r="H32">
            <v>0</v>
          </cell>
          <cell r="I32">
            <v>0</v>
          </cell>
        </row>
        <row r="33">
          <cell r="A33">
            <v>23551</v>
          </cell>
          <cell r="B33" t="str">
            <v>NORTHPORT___1</v>
          </cell>
          <cell r="C33">
            <v>-14875.35</v>
          </cell>
          <cell r="D33">
            <v>-6941.2</v>
          </cell>
          <cell r="E33">
            <v>-6633.52</v>
          </cell>
          <cell r="F33">
            <v>-4787.96</v>
          </cell>
          <cell r="G33">
            <v>3487.33</v>
          </cell>
          <cell r="H33">
            <v>0</v>
          </cell>
          <cell r="I33">
            <v>0</v>
          </cell>
        </row>
        <row r="34">
          <cell r="A34">
            <v>23552</v>
          </cell>
          <cell r="B34" t="str">
            <v>NORTHPORT___2</v>
          </cell>
          <cell r="C34">
            <v>-14875.35</v>
          </cell>
          <cell r="D34">
            <v>-6941.2</v>
          </cell>
          <cell r="E34">
            <v>-6633.52</v>
          </cell>
          <cell r="F34">
            <v>-4787.96</v>
          </cell>
          <cell r="G34">
            <v>3487.33</v>
          </cell>
          <cell r="H34">
            <v>0</v>
          </cell>
          <cell r="I34">
            <v>0</v>
          </cell>
        </row>
        <row r="35">
          <cell r="A35">
            <v>23553</v>
          </cell>
          <cell r="B35" t="str">
            <v>NORTHPORT___3</v>
          </cell>
          <cell r="C35">
            <v>-22483.96</v>
          </cell>
          <cell r="D35">
            <v>-6280.25</v>
          </cell>
          <cell r="E35">
            <v>-7617.03</v>
          </cell>
          <cell r="F35">
            <v>-5326.6</v>
          </cell>
          <cell r="G35">
            <v>-3260.08</v>
          </cell>
          <cell r="H35">
            <v>0</v>
          </cell>
          <cell r="I35">
            <v>0</v>
          </cell>
        </row>
        <row r="36">
          <cell r="A36">
            <v>23555</v>
          </cell>
          <cell r="B36" t="str">
            <v>PORT_JEFF_3</v>
          </cell>
          <cell r="C36">
            <v>-26911.31</v>
          </cell>
          <cell r="D36">
            <v>-7245.95</v>
          </cell>
          <cell r="E36">
            <v>-8227.21</v>
          </cell>
          <cell r="F36">
            <v>-5722.75</v>
          </cell>
          <cell r="G36">
            <v>-5715.4</v>
          </cell>
          <cell r="H36">
            <v>0</v>
          </cell>
          <cell r="I36">
            <v>0</v>
          </cell>
        </row>
        <row r="37">
          <cell r="A37">
            <v>23557</v>
          </cell>
          <cell r="B37" t="str">
            <v>HUNTLEY___63</v>
          </cell>
          <cell r="C37">
            <v>-415.47</v>
          </cell>
          <cell r="D37">
            <v>-17.19</v>
          </cell>
          <cell r="E37">
            <v>-104.73</v>
          </cell>
          <cell r="F37">
            <v>-82.85</v>
          </cell>
          <cell r="G37">
            <v>-210.7</v>
          </cell>
          <cell r="H37">
            <v>0</v>
          </cell>
          <cell r="I37">
            <v>0</v>
          </cell>
        </row>
        <row r="38">
          <cell r="A38">
            <v>23558</v>
          </cell>
          <cell r="B38" t="str">
            <v>HUNTLEY___64</v>
          </cell>
          <cell r="C38">
            <v>-415.47</v>
          </cell>
          <cell r="D38">
            <v>-17.19</v>
          </cell>
          <cell r="E38">
            <v>-104.73</v>
          </cell>
          <cell r="F38">
            <v>-82.85</v>
          </cell>
          <cell r="G38">
            <v>-210.7</v>
          </cell>
          <cell r="H38">
            <v>0</v>
          </cell>
          <cell r="I38">
            <v>0</v>
          </cell>
        </row>
        <row r="39">
          <cell r="A39">
            <v>23559</v>
          </cell>
          <cell r="B39" t="str">
            <v>HUNTLEY___65</v>
          </cell>
          <cell r="C39">
            <v>-415.47</v>
          </cell>
          <cell r="D39">
            <v>-17.19</v>
          </cell>
          <cell r="E39">
            <v>-104.73</v>
          </cell>
          <cell r="F39">
            <v>-82.85</v>
          </cell>
          <cell r="G39">
            <v>-210.7</v>
          </cell>
          <cell r="H39">
            <v>0</v>
          </cell>
          <cell r="I39">
            <v>0</v>
          </cell>
        </row>
        <row r="40">
          <cell r="A40">
            <v>23560</v>
          </cell>
          <cell r="B40" t="str">
            <v>HUNTLEY___66</v>
          </cell>
          <cell r="C40">
            <v>-415.47</v>
          </cell>
          <cell r="D40">
            <v>-17.19</v>
          </cell>
          <cell r="E40">
            <v>-104.73</v>
          </cell>
          <cell r="F40">
            <v>-82.85</v>
          </cell>
          <cell r="G40">
            <v>-210.7</v>
          </cell>
          <cell r="H40">
            <v>0</v>
          </cell>
          <cell r="I40">
            <v>0</v>
          </cell>
        </row>
        <row r="41">
          <cell r="A41">
            <v>23561</v>
          </cell>
          <cell r="B41" t="str">
            <v>HUNTLEY___67</v>
          </cell>
          <cell r="C41">
            <v>-417.48</v>
          </cell>
          <cell r="D41">
            <v>-194.33</v>
          </cell>
          <cell r="E41">
            <v>-108.87</v>
          </cell>
          <cell r="F41">
            <v>-82.91</v>
          </cell>
          <cell r="G41">
            <v>-31.37</v>
          </cell>
          <cell r="H41">
            <v>0</v>
          </cell>
          <cell r="I41">
            <v>0</v>
          </cell>
        </row>
        <row r="42">
          <cell r="A42">
            <v>23562</v>
          </cell>
          <cell r="B42" t="str">
            <v>HUNTLEY___68</v>
          </cell>
          <cell r="C42">
            <v>-417.48</v>
          </cell>
          <cell r="D42">
            <v>-194.33</v>
          </cell>
          <cell r="E42">
            <v>-108.87</v>
          </cell>
          <cell r="F42">
            <v>-82.91</v>
          </cell>
          <cell r="G42">
            <v>-31.37</v>
          </cell>
          <cell r="H42">
            <v>0</v>
          </cell>
          <cell r="I42">
            <v>0</v>
          </cell>
        </row>
        <row r="43">
          <cell r="A43">
            <v>23563</v>
          </cell>
          <cell r="B43" t="str">
            <v>DUNKIRK___1</v>
          </cell>
          <cell r="C43">
            <v>-889.67</v>
          </cell>
          <cell r="D43">
            <v>-172.81</v>
          </cell>
          <cell r="E43">
            <v>-181.74</v>
          </cell>
          <cell r="F43">
            <v>-103.15</v>
          </cell>
          <cell r="G43">
            <v>-431.97</v>
          </cell>
          <cell r="H43">
            <v>0</v>
          </cell>
          <cell r="I43">
            <v>0</v>
          </cell>
        </row>
        <row r="44">
          <cell r="A44">
            <v>23564</v>
          </cell>
          <cell r="B44" t="str">
            <v>DUNKIRK___2</v>
          </cell>
          <cell r="C44">
            <v>-889.67</v>
          </cell>
          <cell r="D44">
            <v>-172.81</v>
          </cell>
          <cell r="E44">
            <v>-181.74</v>
          </cell>
          <cell r="F44">
            <v>-103.15</v>
          </cell>
          <cell r="G44">
            <v>-431.97</v>
          </cell>
          <cell r="H44">
            <v>0</v>
          </cell>
          <cell r="I44">
            <v>0</v>
          </cell>
        </row>
        <row r="45">
          <cell r="A45">
            <v>23565</v>
          </cell>
          <cell r="B45" t="str">
            <v>DUNKIRK___3</v>
          </cell>
          <cell r="C45">
            <v>-920.17</v>
          </cell>
          <cell r="D45">
            <v>-186.88</v>
          </cell>
          <cell r="E45">
            <v>-187.25</v>
          </cell>
          <cell r="F45">
            <v>-105.38</v>
          </cell>
          <cell r="G45">
            <v>-440.66</v>
          </cell>
          <cell r="H45">
            <v>0</v>
          </cell>
          <cell r="I45">
            <v>0</v>
          </cell>
        </row>
        <row r="46">
          <cell r="A46">
            <v>23566</v>
          </cell>
          <cell r="B46" t="str">
            <v>DUNKIRK___4</v>
          </cell>
          <cell r="C46">
            <v>-920.17</v>
          </cell>
          <cell r="D46">
            <v>-186.88</v>
          </cell>
          <cell r="E46">
            <v>-187.25</v>
          </cell>
          <cell r="F46">
            <v>-105.38</v>
          </cell>
          <cell r="G46">
            <v>-440.66</v>
          </cell>
          <cell r="H46">
            <v>0</v>
          </cell>
          <cell r="I46">
            <v>0</v>
          </cell>
        </row>
        <row r="47">
          <cell r="A47">
            <v>23567</v>
          </cell>
          <cell r="B47" t="str">
            <v>INDECK___ILION</v>
          </cell>
          <cell r="C47">
            <v>155.31</v>
          </cell>
          <cell r="D47">
            <v>35.05</v>
          </cell>
          <cell r="E47">
            <v>63.21</v>
          </cell>
          <cell r="F47">
            <v>21.07</v>
          </cell>
          <cell r="G47">
            <v>35.98</v>
          </cell>
          <cell r="H47">
            <v>0</v>
          </cell>
          <cell r="I47">
            <v>0</v>
          </cell>
        </row>
        <row r="48">
          <cell r="A48">
            <v>23571</v>
          </cell>
          <cell r="B48" t="str">
            <v>ALBANY___1</v>
          </cell>
          <cell r="C48">
            <v>-5334.45</v>
          </cell>
          <cell r="D48">
            <v>-2042.97</v>
          </cell>
          <cell r="E48">
            <v>-1188.37</v>
          </cell>
          <cell r="F48">
            <v>-297.24</v>
          </cell>
          <cell r="G48">
            <v>-1805.87</v>
          </cell>
          <cell r="H48">
            <v>0</v>
          </cell>
          <cell r="I48">
            <v>0</v>
          </cell>
        </row>
        <row r="49">
          <cell r="A49">
            <v>23572</v>
          </cell>
          <cell r="B49" t="str">
            <v>ALBANY___2</v>
          </cell>
          <cell r="C49">
            <v>-5334.45</v>
          </cell>
          <cell r="D49">
            <v>-2042.97</v>
          </cell>
          <cell r="E49">
            <v>-1188.37</v>
          </cell>
          <cell r="F49">
            <v>-297.24</v>
          </cell>
          <cell r="G49">
            <v>-1805.87</v>
          </cell>
          <cell r="H49">
            <v>0</v>
          </cell>
          <cell r="I49">
            <v>0</v>
          </cell>
        </row>
        <row r="50">
          <cell r="A50">
            <v>23573</v>
          </cell>
          <cell r="B50" t="str">
            <v>ALBANY___3</v>
          </cell>
          <cell r="C50">
            <v>-5334.45</v>
          </cell>
          <cell r="D50">
            <v>-2042.97</v>
          </cell>
          <cell r="E50">
            <v>-1188.37</v>
          </cell>
          <cell r="F50">
            <v>-297.24</v>
          </cell>
          <cell r="G50">
            <v>-1805.87</v>
          </cell>
          <cell r="H50">
            <v>0</v>
          </cell>
          <cell r="I50">
            <v>0</v>
          </cell>
        </row>
        <row r="51">
          <cell r="A51">
            <v>23574</v>
          </cell>
          <cell r="B51" t="str">
            <v>ALBANY___4</v>
          </cell>
          <cell r="C51">
            <v>-5334.45</v>
          </cell>
          <cell r="D51">
            <v>-2042.97</v>
          </cell>
          <cell r="E51">
            <v>-1188.37</v>
          </cell>
          <cell r="F51">
            <v>-297.24</v>
          </cell>
          <cell r="G51">
            <v>-1805.87</v>
          </cell>
          <cell r="H51">
            <v>0</v>
          </cell>
          <cell r="I51">
            <v>0</v>
          </cell>
        </row>
        <row r="52">
          <cell r="A52">
            <v>23575</v>
          </cell>
          <cell r="B52" t="str">
            <v>NINE_MILE_1</v>
          </cell>
          <cell r="C52">
            <v>105.46</v>
          </cell>
          <cell r="D52">
            <v>-93.45</v>
          </cell>
          <cell r="E52">
            <v>304.81</v>
          </cell>
          <cell r="F52">
            <v>-18.94</v>
          </cell>
          <cell r="G52">
            <v>-86.96</v>
          </cell>
          <cell r="H52">
            <v>0</v>
          </cell>
          <cell r="I52">
            <v>0</v>
          </cell>
        </row>
        <row r="53">
          <cell r="A53">
            <v>23579</v>
          </cell>
          <cell r="B53" t="str">
            <v>GOUDEY___7</v>
          </cell>
          <cell r="C53">
            <v>-1769.21</v>
          </cell>
          <cell r="D53">
            <v>-518.58</v>
          </cell>
          <cell r="E53">
            <v>-584.69</v>
          </cell>
          <cell r="F53">
            <v>-185.08</v>
          </cell>
          <cell r="G53">
            <v>-480.86</v>
          </cell>
          <cell r="H53">
            <v>0</v>
          </cell>
          <cell r="I53">
            <v>0</v>
          </cell>
        </row>
        <row r="54">
          <cell r="A54">
            <v>23580</v>
          </cell>
          <cell r="B54" t="str">
            <v>GOUDEY___8</v>
          </cell>
          <cell r="C54">
            <v>-1769.21</v>
          </cell>
          <cell r="D54">
            <v>-518.58</v>
          </cell>
          <cell r="E54">
            <v>-584.69</v>
          </cell>
          <cell r="F54">
            <v>-185.08</v>
          </cell>
          <cell r="G54">
            <v>-480.86</v>
          </cell>
          <cell r="H54">
            <v>0</v>
          </cell>
          <cell r="I54">
            <v>0</v>
          </cell>
        </row>
        <row r="55">
          <cell r="A55">
            <v>23582</v>
          </cell>
          <cell r="B55" t="str">
            <v>GREENIDGE___3</v>
          </cell>
          <cell r="C55">
            <v>-937.65</v>
          </cell>
          <cell r="D55">
            <v>-280.75</v>
          </cell>
          <cell r="E55">
            <v>-246.64</v>
          </cell>
          <cell r="F55">
            <v>-112.75</v>
          </cell>
          <cell r="G55">
            <v>-297.51</v>
          </cell>
          <cell r="H55">
            <v>0</v>
          </cell>
          <cell r="I55">
            <v>0</v>
          </cell>
        </row>
        <row r="56">
          <cell r="A56">
            <v>23583</v>
          </cell>
          <cell r="B56" t="str">
            <v>GREENIDGE___4</v>
          </cell>
          <cell r="C56">
            <v>-937.65</v>
          </cell>
          <cell r="D56">
            <v>-280.75</v>
          </cell>
          <cell r="E56">
            <v>-246.64</v>
          </cell>
          <cell r="F56">
            <v>-112.75</v>
          </cell>
          <cell r="G56">
            <v>-297.51</v>
          </cell>
          <cell r="H56">
            <v>0</v>
          </cell>
          <cell r="I56">
            <v>0</v>
          </cell>
        </row>
        <row r="57">
          <cell r="A57">
            <v>23584</v>
          </cell>
          <cell r="B57" t="str">
            <v>MILLIKEN___1</v>
          </cell>
          <cell r="C57">
            <v>-761.32</v>
          </cell>
          <cell r="D57">
            <v>-233.32</v>
          </cell>
          <cell r="E57">
            <v>-192.76</v>
          </cell>
          <cell r="F57">
            <v>-94.38</v>
          </cell>
          <cell r="G57">
            <v>-240.86</v>
          </cell>
          <cell r="H57">
            <v>0</v>
          </cell>
          <cell r="I57">
            <v>0</v>
          </cell>
        </row>
        <row r="58">
          <cell r="A58">
            <v>23585</v>
          </cell>
          <cell r="B58" t="str">
            <v>MILLIKEN___2</v>
          </cell>
          <cell r="C58">
            <v>-761.32</v>
          </cell>
          <cell r="D58">
            <v>-233.32</v>
          </cell>
          <cell r="E58">
            <v>-192.76</v>
          </cell>
          <cell r="F58">
            <v>-94.38</v>
          </cell>
          <cell r="G58">
            <v>-240.86</v>
          </cell>
          <cell r="H58">
            <v>0</v>
          </cell>
          <cell r="I58">
            <v>0</v>
          </cell>
        </row>
        <row r="59">
          <cell r="A59">
            <v>23586</v>
          </cell>
          <cell r="B59" t="str">
            <v>DANSKAMMER___1</v>
          </cell>
          <cell r="C59">
            <v>-9537.92</v>
          </cell>
          <cell r="D59">
            <v>-2715.17</v>
          </cell>
          <cell r="E59">
            <v>-3844.63</v>
          </cell>
          <cell r="F59">
            <v>-1503.02</v>
          </cell>
          <cell r="G59">
            <v>-1475.1</v>
          </cell>
          <cell r="H59">
            <v>0</v>
          </cell>
          <cell r="I59">
            <v>0</v>
          </cell>
        </row>
        <row r="60">
          <cell r="A60">
            <v>23587</v>
          </cell>
          <cell r="B60" t="str">
            <v>ROSETON___1</v>
          </cell>
          <cell r="C60">
            <v>-10153.73</v>
          </cell>
          <cell r="D60">
            <v>-2852.02</v>
          </cell>
          <cell r="E60">
            <v>-4191.05</v>
          </cell>
          <cell r="F60">
            <v>-1677.35</v>
          </cell>
          <cell r="G60">
            <v>-1433.31</v>
          </cell>
          <cell r="H60">
            <v>0</v>
          </cell>
          <cell r="I60">
            <v>0</v>
          </cell>
        </row>
        <row r="61">
          <cell r="A61">
            <v>23588</v>
          </cell>
          <cell r="B61" t="str">
            <v>ROSETON___2</v>
          </cell>
          <cell r="C61">
            <v>-10153.73</v>
          </cell>
          <cell r="D61">
            <v>-2852.02</v>
          </cell>
          <cell r="E61">
            <v>-4191.05</v>
          </cell>
          <cell r="F61">
            <v>-1677.35</v>
          </cell>
          <cell r="G61">
            <v>-1433.31</v>
          </cell>
          <cell r="H61">
            <v>0</v>
          </cell>
          <cell r="I61">
            <v>0</v>
          </cell>
        </row>
        <row r="62">
          <cell r="A62">
            <v>23589</v>
          </cell>
          <cell r="B62" t="str">
            <v>DANSKAMMER___2</v>
          </cell>
          <cell r="C62">
            <v>-9537.92</v>
          </cell>
          <cell r="D62">
            <v>-2715.17</v>
          </cell>
          <cell r="E62">
            <v>-3844.63</v>
          </cell>
          <cell r="F62">
            <v>-1503.02</v>
          </cell>
          <cell r="G62">
            <v>-1475.1</v>
          </cell>
          <cell r="H62">
            <v>0</v>
          </cell>
          <cell r="I62">
            <v>0</v>
          </cell>
        </row>
        <row r="63">
          <cell r="A63">
            <v>23590</v>
          </cell>
          <cell r="B63" t="str">
            <v>DANSKAMMER___3</v>
          </cell>
          <cell r="C63">
            <v>-9537.92</v>
          </cell>
          <cell r="D63">
            <v>-2715.17</v>
          </cell>
          <cell r="E63">
            <v>-3844.63</v>
          </cell>
          <cell r="F63">
            <v>-1503.02</v>
          </cell>
          <cell r="G63">
            <v>-1475.1</v>
          </cell>
          <cell r="H63">
            <v>0</v>
          </cell>
          <cell r="I63">
            <v>0</v>
          </cell>
        </row>
        <row r="64">
          <cell r="A64">
            <v>23591</v>
          </cell>
          <cell r="B64" t="str">
            <v>DANSKAMMER___4</v>
          </cell>
          <cell r="C64">
            <v>-9537.92</v>
          </cell>
          <cell r="D64">
            <v>-2715.17</v>
          </cell>
          <cell r="E64">
            <v>-3844.63</v>
          </cell>
          <cell r="F64">
            <v>-1503.02</v>
          </cell>
          <cell r="G64">
            <v>-1475.1</v>
          </cell>
          <cell r="H64">
            <v>0</v>
          </cell>
          <cell r="I64">
            <v>0</v>
          </cell>
        </row>
        <row r="65">
          <cell r="A65">
            <v>23592</v>
          </cell>
          <cell r="B65" t="str">
            <v>DANSKAMMER___DIESEL</v>
          </cell>
          <cell r="C65">
            <v>-9537.92</v>
          </cell>
          <cell r="D65">
            <v>-2715.17</v>
          </cell>
          <cell r="E65">
            <v>-3844.63</v>
          </cell>
          <cell r="F65">
            <v>-1503.02</v>
          </cell>
          <cell r="G65">
            <v>-1475.1</v>
          </cell>
          <cell r="H65">
            <v>0</v>
          </cell>
          <cell r="I65">
            <v>0</v>
          </cell>
        </row>
        <row r="66">
          <cell r="A66">
            <v>23593</v>
          </cell>
          <cell r="B66" t="str">
            <v>LOVETT___5</v>
          </cell>
          <cell r="C66">
            <v>-9716.79</v>
          </cell>
          <cell r="D66">
            <v>-3006.23</v>
          </cell>
          <cell r="E66">
            <v>-3969.82</v>
          </cell>
          <cell r="F66">
            <v>-1460.95</v>
          </cell>
          <cell r="G66">
            <v>-1279.79</v>
          </cell>
          <cell r="H66">
            <v>0</v>
          </cell>
          <cell r="I66">
            <v>0</v>
          </cell>
        </row>
        <row r="67">
          <cell r="A67">
            <v>23595</v>
          </cell>
          <cell r="B67" t="str">
            <v>BOWLINE___2</v>
          </cell>
          <cell r="C67">
            <v>-9763.82</v>
          </cell>
          <cell r="D67">
            <v>-3038.96</v>
          </cell>
          <cell r="E67">
            <v>-3984.35</v>
          </cell>
          <cell r="F67">
            <v>-1464.52</v>
          </cell>
          <cell r="G67">
            <v>-1275.99</v>
          </cell>
          <cell r="H67">
            <v>0</v>
          </cell>
          <cell r="I67">
            <v>0</v>
          </cell>
        </row>
        <row r="68">
          <cell r="A68">
            <v>23598</v>
          </cell>
          <cell r="B68" t="str">
            <v>FITZPATRICK____</v>
          </cell>
          <cell r="C68">
            <v>117.1</v>
          </cell>
          <cell r="D68">
            <v>-90.01</v>
          </cell>
          <cell r="E68">
            <v>308.16</v>
          </cell>
          <cell r="F68">
            <v>-18.11</v>
          </cell>
          <cell r="G68">
            <v>-82.94</v>
          </cell>
          <cell r="H68">
            <v>0</v>
          </cell>
          <cell r="I68">
            <v>0</v>
          </cell>
        </row>
        <row r="69">
          <cell r="A69">
            <v>23599</v>
          </cell>
          <cell r="B69" t="str">
            <v>GILBOA____</v>
          </cell>
          <cell r="C69">
            <v>-4417.92</v>
          </cell>
          <cell r="D69">
            <v>-1204.06</v>
          </cell>
          <cell r="E69">
            <v>-1613.25</v>
          </cell>
          <cell r="F69">
            <v>-219.01</v>
          </cell>
          <cell r="G69">
            <v>-1381.6</v>
          </cell>
          <cell r="H69">
            <v>0</v>
          </cell>
          <cell r="I69">
            <v>0</v>
          </cell>
        </row>
        <row r="70">
          <cell r="A70">
            <v>23600</v>
          </cell>
          <cell r="B70" t="str">
            <v>ST LAWRENCE____</v>
          </cell>
          <cell r="C70">
            <v>140.52</v>
          </cell>
          <cell r="D70">
            <v>35.74</v>
          </cell>
          <cell r="E70">
            <v>59.61</v>
          </cell>
          <cell r="F70">
            <v>11.52</v>
          </cell>
          <cell r="G70">
            <v>33.65</v>
          </cell>
          <cell r="H70">
            <v>0</v>
          </cell>
          <cell r="I70">
            <v>0</v>
          </cell>
        </row>
        <row r="71">
          <cell r="A71">
            <v>23601</v>
          </cell>
          <cell r="B71" t="str">
            <v>WADING RIVER_IC_3</v>
          </cell>
          <cell r="C71">
            <v>-26913.48</v>
          </cell>
          <cell r="D71">
            <v>-7247.04</v>
          </cell>
          <cell r="E71">
            <v>-8227.37</v>
          </cell>
          <cell r="F71">
            <v>-5722.75</v>
          </cell>
          <cell r="G71">
            <v>-5716.32</v>
          </cell>
          <cell r="H71">
            <v>0</v>
          </cell>
          <cell r="I71">
            <v>0</v>
          </cell>
        </row>
        <row r="72">
          <cell r="A72">
            <v>23603</v>
          </cell>
          <cell r="B72" t="str">
            <v>GINNA____</v>
          </cell>
          <cell r="C72">
            <v>-299.23</v>
          </cell>
          <cell r="D72">
            <v>-101.18</v>
          </cell>
          <cell r="E72">
            <v>-3.67000000000001</v>
          </cell>
          <cell r="F72">
            <v>-54.56</v>
          </cell>
          <cell r="G72">
            <v>-139.82</v>
          </cell>
          <cell r="H72">
            <v>0</v>
          </cell>
          <cell r="I72">
            <v>0</v>
          </cell>
        </row>
        <row r="73">
          <cell r="A73">
            <v>23604</v>
          </cell>
          <cell r="B73" t="str">
            <v>STATION 5_MISC_HYD</v>
          </cell>
          <cell r="C73">
            <v>-309.1</v>
          </cell>
          <cell r="D73">
            <v>-105.98</v>
          </cell>
          <cell r="E73">
            <v>-7.44000000000003</v>
          </cell>
          <cell r="F73">
            <v>-54.75</v>
          </cell>
          <cell r="G73">
            <v>-140.93</v>
          </cell>
          <cell r="H73">
            <v>0</v>
          </cell>
          <cell r="I73">
            <v>0</v>
          </cell>
        </row>
        <row r="74">
          <cell r="A74">
            <v>23606</v>
          </cell>
          <cell r="B74" t="str">
            <v>OSWEGO___5</v>
          </cell>
          <cell r="C74">
            <v>-299.82</v>
          </cell>
          <cell r="D74">
            <v>-105.86</v>
          </cell>
          <cell r="E74">
            <v>-71.71</v>
          </cell>
          <cell r="F74">
            <v>-22.04</v>
          </cell>
          <cell r="G74">
            <v>-100.21</v>
          </cell>
          <cell r="H74">
            <v>0</v>
          </cell>
          <cell r="I74">
            <v>0</v>
          </cell>
        </row>
        <row r="75">
          <cell r="A75">
            <v>23607</v>
          </cell>
          <cell r="B75" t="str">
            <v>GRAHMSVILLE___HY</v>
          </cell>
          <cell r="C75">
            <v>-7648.89</v>
          </cell>
          <cell r="D75">
            <v>-2256.47</v>
          </cell>
          <cell r="E75">
            <v>-3096.09</v>
          </cell>
          <cell r="F75">
            <v>-1144.69</v>
          </cell>
          <cell r="G75">
            <v>-1151.64</v>
          </cell>
          <cell r="H75">
            <v>0</v>
          </cell>
          <cell r="I75">
            <v>0</v>
          </cell>
        </row>
        <row r="76">
          <cell r="A76">
            <v>23608</v>
          </cell>
          <cell r="B76" t="str">
            <v>NEVERSINK___HYD</v>
          </cell>
          <cell r="C76">
            <v>-7632.99</v>
          </cell>
          <cell r="D76">
            <v>-2256.57</v>
          </cell>
          <cell r="E76">
            <v>-3087.45</v>
          </cell>
          <cell r="F76">
            <v>-1140.41</v>
          </cell>
          <cell r="G76">
            <v>-1148.56</v>
          </cell>
          <cell r="H76">
            <v>0</v>
          </cell>
          <cell r="I76">
            <v>0</v>
          </cell>
        </row>
        <row r="77">
          <cell r="A77">
            <v>23609</v>
          </cell>
          <cell r="B77" t="str">
            <v>STURGEON_POOL_HYD</v>
          </cell>
          <cell r="C77">
            <v>-8842.33</v>
          </cell>
          <cell r="D77">
            <v>-2098.5</v>
          </cell>
          <cell r="E77">
            <v>-3742.55</v>
          </cell>
          <cell r="F77">
            <v>-1500.12</v>
          </cell>
          <cell r="G77">
            <v>-1501.16</v>
          </cell>
          <cell r="H77">
            <v>0</v>
          </cell>
          <cell r="I77">
            <v>0</v>
          </cell>
        </row>
        <row r="78">
          <cell r="A78">
            <v>23610</v>
          </cell>
          <cell r="B78" t="str">
            <v>DASHVILLE___HYD</v>
          </cell>
          <cell r="C78">
            <v>-8927.79</v>
          </cell>
          <cell r="D78">
            <v>-2161.57</v>
          </cell>
          <cell r="E78">
            <v>-3770.04</v>
          </cell>
          <cell r="F78">
            <v>-1502.38</v>
          </cell>
          <cell r="G78">
            <v>-1493.8</v>
          </cell>
          <cell r="H78">
            <v>0</v>
          </cell>
          <cell r="I78">
            <v>0</v>
          </cell>
        </row>
        <row r="79">
          <cell r="A79">
            <v>23611</v>
          </cell>
          <cell r="B79" t="str">
            <v>COXSACKIE___GT</v>
          </cell>
          <cell r="C79">
            <v>-7743.03</v>
          </cell>
          <cell r="D79">
            <v>-2078.43</v>
          </cell>
          <cell r="E79">
            <v>-2949.98</v>
          </cell>
          <cell r="F79">
            <v>-1113.6</v>
          </cell>
          <cell r="G79">
            <v>-1601.02</v>
          </cell>
          <cell r="H79">
            <v>0</v>
          </cell>
          <cell r="I79">
            <v>0</v>
          </cell>
        </row>
        <row r="80">
          <cell r="A80">
            <v>23612</v>
          </cell>
          <cell r="B80" t="str">
            <v>SOUTH CAIRO___GT</v>
          </cell>
          <cell r="C80">
            <v>-7743.03</v>
          </cell>
          <cell r="D80">
            <v>-2078.43</v>
          </cell>
          <cell r="E80">
            <v>-2949.98</v>
          </cell>
          <cell r="F80">
            <v>-1113.6</v>
          </cell>
          <cell r="G80">
            <v>-1601.02</v>
          </cell>
          <cell r="H80">
            <v>0</v>
          </cell>
          <cell r="I80">
            <v>0</v>
          </cell>
        </row>
        <row r="81">
          <cell r="A81">
            <v>23613</v>
          </cell>
          <cell r="B81" t="str">
            <v>OSWEGO___6</v>
          </cell>
          <cell r="C81">
            <v>-299.82</v>
          </cell>
          <cell r="D81">
            <v>-105.86</v>
          </cell>
          <cell r="E81">
            <v>-71.71</v>
          </cell>
          <cell r="F81">
            <v>-22.04</v>
          </cell>
          <cell r="G81">
            <v>-100.21</v>
          </cell>
          <cell r="H81">
            <v>0</v>
          </cell>
          <cell r="I81">
            <v>0</v>
          </cell>
        </row>
        <row r="82">
          <cell r="A82">
            <v>23614</v>
          </cell>
          <cell r="B82" t="str">
            <v>GLENWOOD___5</v>
          </cell>
          <cell r="C82">
            <v>-28326.66</v>
          </cell>
          <cell r="D82">
            <v>-7327.53</v>
          </cell>
          <cell r="E82">
            <v>-8393.06</v>
          </cell>
          <cell r="F82">
            <v>-6238.95</v>
          </cell>
          <cell r="G82">
            <v>-6367.12</v>
          </cell>
          <cell r="H82">
            <v>0</v>
          </cell>
          <cell r="I82">
            <v>0</v>
          </cell>
        </row>
        <row r="83">
          <cell r="A83">
            <v>23616</v>
          </cell>
          <cell r="B83" t="str">
            <v>PORT_JEFF_4</v>
          </cell>
          <cell r="C83">
            <v>-26911.31</v>
          </cell>
          <cell r="D83">
            <v>-7245.95</v>
          </cell>
          <cell r="E83">
            <v>-8227.21</v>
          </cell>
          <cell r="F83">
            <v>-5722.75</v>
          </cell>
          <cell r="G83">
            <v>-5715.4</v>
          </cell>
          <cell r="H83">
            <v>0</v>
          </cell>
          <cell r="I83">
            <v>0</v>
          </cell>
        </row>
        <row r="84">
          <cell r="A84">
            <v>23617</v>
          </cell>
          <cell r="B84" t="str">
            <v>GOWANUS_GT 2_GRP</v>
          </cell>
          <cell r="C84">
            <v>-30878.53</v>
          </cell>
          <cell r="D84">
            <v>-6669.32</v>
          </cell>
          <cell r="E84">
            <v>-12434.82</v>
          </cell>
          <cell r="F84">
            <v>-8309.45</v>
          </cell>
          <cell r="G84">
            <v>-3464.94</v>
          </cell>
          <cell r="H84">
            <v>0</v>
          </cell>
          <cell r="I84">
            <v>0</v>
          </cell>
        </row>
        <row r="85">
          <cell r="A85">
            <v>23618</v>
          </cell>
          <cell r="B85" t="str">
            <v>GOWANUS_GT 3_GRP</v>
          </cell>
          <cell r="C85">
            <v>-30878.53</v>
          </cell>
          <cell r="D85">
            <v>-6669.32</v>
          </cell>
          <cell r="E85">
            <v>-12434.82</v>
          </cell>
          <cell r="F85">
            <v>-8309.45</v>
          </cell>
          <cell r="G85">
            <v>-3464.94</v>
          </cell>
          <cell r="H85">
            <v>0</v>
          </cell>
          <cell r="I85">
            <v>0</v>
          </cell>
        </row>
        <row r="86">
          <cell r="A86">
            <v>23619</v>
          </cell>
          <cell r="B86" t="str">
            <v>BEEBEE_GT_13</v>
          </cell>
          <cell r="C86">
            <v>-310.22</v>
          </cell>
          <cell r="D86">
            <v>-107.09</v>
          </cell>
          <cell r="E86">
            <v>-7.42000000000001</v>
          </cell>
          <cell r="F86">
            <v>-54.75</v>
          </cell>
          <cell r="G86">
            <v>-140.96</v>
          </cell>
          <cell r="H86">
            <v>0</v>
          </cell>
          <cell r="I86">
            <v>0</v>
          </cell>
        </row>
        <row r="87">
          <cell r="A87">
            <v>23620</v>
          </cell>
          <cell r="B87" t="str">
            <v>HUDAV+59+74_TH_GRP</v>
          </cell>
          <cell r="C87">
            <v>-13967.27</v>
          </cell>
          <cell r="D87">
            <v>-4368.32</v>
          </cell>
          <cell r="E87">
            <v>-5315.33</v>
          </cell>
          <cell r="F87">
            <v>-2207.83</v>
          </cell>
          <cell r="G87">
            <v>-2075.79</v>
          </cell>
          <cell r="H87">
            <v>0</v>
          </cell>
          <cell r="I87">
            <v>0</v>
          </cell>
        </row>
        <row r="88">
          <cell r="A88">
            <v>23621</v>
          </cell>
          <cell r="B88" t="str">
            <v>HICKLING___1</v>
          </cell>
          <cell r="C88">
            <v>-1372.04</v>
          </cell>
          <cell r="D88">
            <v>-413.91</v>
          </cell>
          <cell r="E88">
            <v>-409.75</v>
          </cell>
          <cell r="F88">
            <v>-149.39</v>
          </cell>
          <cell r="G88">
            <v>-398.99</v>
          </cell>
          <cell r="H88">
            <v>0</v>
          </cell>
          <cell r="I88">
            <v>0</v>
          </cell>
        </row>
        <row r="89">
          <cell r="A89">
            <v>23622</v>
          </cell>
          <cell r="B89" t="str">
            <v>HICKLING___2</v>
          </cell>
          <cell r="C89">
            <v>-1372.04</v>
          </cell>
          <cell r="D89">
            <v>-413.91</v>
          </cell>
          <cell r="E89">
            <v>-409.75</v>
          </cell>
          <cell r="F89">
            <v>-149.39</v>
          </cell>
          <cell r="G89">
            <v>-398.99</v>
          </cell>
          <cell r="H89">
            <v>0</v>
          </cell>
          <cell r="I89">
            <v>0</v>
          </cell>
        </row>
        <row r="90">
          <cell r="A90">
            <v>23625</v>
          </cell>
          <cell r="B90" t="str">
            <v>JENNISON___1</v>
          </cell>
          <cell r="C90">
            <v>-2068.91</v>
          </cell>
          <cell r="D90">
            <v>-586.29</v>
          </cell>
          <cell r="E90">
            <v>-756.23</v>
          </cell>
          <cell r="F90">
            <v>-210.85</v>
          </cell>
          <cell r="G90">
            <v>-515.54</v>
          </cell>
          <cell r="H90">
            <v>0</v>
          </cell>
          <cell r="I90">
            <v>0</v>
          </cell>
        </row>
        <row r="91">
          <cell r="A91">
            <v>23626</v>
          </cell>
          <cell r="B91" t="str">
            <v>JENNISON___2</v>
          </cell>
          <cell r="C91">
            <v>-2068.91</v>
          </cell>
          <cell r="D91">
            <v>-586.29</v>
          </cell>
          <cell r="E91">
            <v>-756.23</v>
          </cell>
          <cell r="F91">
            <v>-210.85</v>
          </cell>
          <cell r="G91">
            <v>-515.54</v>
          </cell>
          <cell r="H91">
            <v>0</v>
          </cell>
          <cell r="I91">
            <v>0</v>
          </cell>
        </row>
        <row r="92">
          <cell r="A92">
            <v>23627</v>
          </cell>
          <cell r="B92" t="str">
            <v>NEG CENTRAL___SENECA</v>
          </cell>
          <cell r="C92">
            <v>-557.88</v>
          </cell>
          <cell r="D92">
            <v>-178.49</v>
          </cell>
          <cell r="E92">
            <v>-106.58</v>
          </cell>
          <cell r="F92">
            <v>-77.33</v>
          </cell>
          <cell r="G92">
            <v>-195.48</v>
          </cell>
          <cell r="H92">
            <v>0</v>
          </cell>
          <cell r="I92">
            <v>0</v>
          </cell>
        </row>
        <row r="93">
          <cell r="A93">
            <v>23628</v>
          </cell>
          <cell r="B93" t="str">
            <v>NEG NORTH___PLATTSBURG</v>
          </cell>
          <cell r="C93">
            <v>195.32</v>
          </cell>
          <cell r="D93">
            <v>8.45000000000001</v>
          </cell>
          <cell r="E93">
            <v>89.07</v>
          </cell>
          <cell r="F93">
            <v>11.45</v>
          </cell>
          <cell r="G93">
            <v>86.35</v>
          </cell>
          <cell r="H93">
            <v>0</v>
          </cell>
          <cell r="I93">
            <v>0</v>
          </cell>
        </row>
        <row r="94">
          <cell r="A94">
            <v>23629</v>
          </cell>
          <cell r="B94" t="str">
            <v>MILLIKEN___DIESEL</v>
          </cell>
          <cell r="C94">
            <v>-761.32</v>
          </cell>
          <cell r="D94">
            <v>-233.32</v>
          </cell>
          <cell r="E94">
            <v>-192.76</v>
          </cell>
          <cell r="F94">
            <v>-94.38</v>
          </cell>
          <cell r="G94">
            <v>-240.86</v>
          </cell>
          <cell r="H94">
            <v>0</v>
          </cell>
          <cell r="I94">
            <v>0</v>
          </cell>
        </row>
        <row r="95">
          <cell r="A95">
            <v>23632</v>
          </cell>
          <cell r="B95" t="str">
            <v>LOVETT___3</v>
          </cell>
          <cell r="C95">
            <v>-9717.89</v>
          </cell>
          <cell r="D95">
            <v>-3005.38</v>
          </cell>
          <cell r="E95">
            <v>-3971.05</v>
          </cell>
          <cell r="F95">
            <v>-1461.2</v>
          </cell>
          <cell r="G95">
            <v>-1280.26</v>
          </cell>
          <cell r="H95">
            <v>0</v>
          </cell>
          <cell r="I95">
            <v>0</v>
          </cell>
        </row>
        <row r="96">
          <cell r="A96">
            <v>23633</v>
          </cell>
          <cell r="B96" t="str">
            <v>NM MOHAWK___NUG</v>
          </cell>
          <cell r="C96">
            <v>155.31</v>
          </cell>
          <cell r="D96">
            <v>35.05</v>
          </cell>
          <cell r="E96">
            <v>63.21</v>
          </cell>
          <cell r="F96">
            <v>21.07</v>
          </cell>
          <cell r="G96">
            <v>35.98</v>
          </cell>
          <cell r="H96">
            <v>0</v>
          </cell>
          <cell r="I96">
            <v>0</v>
          </cell>
        </row>
        <row r="97">
          <cell r="A97">
            <v>23634</v>
          </cell>
          <cell r="B97" t="str">
            <v>NM CENTRAL___NUG</v>
          </cell>
          <cell r="C97">
            <v>-186.93</v>
          </cell>
          <cell r="D97">
            <v>-94.27</v>
          </cell>
          <cell r="E97">
            <v>19.45</v>
          </cell>
          <cell r="F97">
            <v>-20.29</v>
          </cell>
          <cell r="G97">
            <v>-91.82</v>
          </cell>
          <cell r="H97">
            <v>0</v>
          </cell>
          <cell r="I97">
            <v>0</v>
          </cell>
        </row>
        <row r="98">
          <cell r="A98">
            <v>23637</v>
          </cell>
          <cell r="B98" t="str">
            <v>IP CORINTH___2</v>
          </cell>
          <cell r="C98">
            <v>-6039.38</v>
          </cell>
          <cell r="D98">
            <v>-2333.05</v>
          </cell>
          <cell r="E98">
            <v>-1445.83</v>
          </cell>
          <cell r="F98">
            <v>-377.35</v>
          </cell>
          <cell r="G98">
            <v>-1883.15</v>
          </cell>
          <cell r="H98">
            <v>0</v>
          </cell>
          <cell r="I98">
            <v>0</v>
          </cell>
        </row>
        <row r="99">
          <cell r="A99">
            <v>23639</v>
          </cell>
          <cell r="B99" t="str">
            <v>HILLBURN___GT</v>
          </cell>
          <cell r="C99">
            <v>-9659.39</v>
          </cell>
          <cell r="D99">
            <v>-2963.76</v>
          </cell>
          <cell r="E99">
            <v>-3953.39</v>
          </cell>
          <cell r="F99">
            <v>-1458.1</v>
          </cell>
          <cell r="G99">
            <v>-1284.14</v>
          </cell>
          <cell r="H99">
            <v>0</v>
          </cell>
          <cell r="I99">
            <v>0</v>
          </cell>
        </row>
        <row r="100">
          <cell r="A100">
            <v>23640</v>
          </cell>
          <cell r="B100" t="str">
            <v>SHOEMAKER___GT</v>
          </cell>
          <cell r="C100">
            <v>-9571.06</v>
          </cell>
          <cell r="D100">
            <v>-2896.71</v>
          </cell>
          <cell r="E100">
            <v>-3921.61</v>
          </cell>
          <cell r="F100">
            <v>-1456.5</v>
          </cell>
          <cell r="G100">
            <v>-1296.24</v>
          </cell>
          <cell r="H100">
            <v>0</v>
          </cell>
          <cell r="I100">
            <v>0</v>
          </cell>
        </row>
        <row r="101">
          <cell r="A101">
            <v>23641</v>
          </cell>
          <cell r="B101" t="str">
            <v>MONGAUP___HYD</v>
          </cell>
          <cell r="C101">
            <v>-9571.06</v>
          </cell>
          <cell r="D101">
            <v>-2896.71</v>
          </cell>
          <cell r="E101">
            <v>-3921.61</v>
          </cell>
          <cell r="F101">
            <v>-1456.5</v>
          </cell>
          <cell r="G101">
            <v>-1296.24</v>
          </cell>
          <cell r="H101">
            <v>0</v>
          </cell>
          <cell r="I101">
            <v>0</v>
          </cell>
        </row>
        <row r="102">
          <cell r="A102">
            <v>23642</v>
          </cell>
          <cell r="B102" t="str">
            <v>LOVETT___4</v>
          </cell>
          <cell r="C102">
            <v>-9716.79</v>
          </cell>
          <cell r="D102">
            <v>-3006.23</v>
          </cell>
          <cell r="E102">
            <v>-3969.82</v>
          </cell>
          <cell r="F102">
            <v>-1460.95</v>
          </cell>
          <cell r="G102">
            <v>-1279.79</v>
          </cell>
          <cell r="H102">
            <v>0</v>
          </cell>
          <cell r="I102">
            <v>0</v>
          </cell>
        </row>
        <row r="103">
          <cell r="A103">
            <v>23643</v>
          </cell>
          <cell r="B103" t="str">
            <v>NM CAPITAL___NUG</v>
          </cell>
          <cell r="C103">
            <v>-5616.13</v>
          </cell>
          <cell r="D103">
            <v>-2197.98</v>
          </cell>
          <cell r="E103">
            <v>-1290.76</v>
          </cell>
          <cell r="F103">
            <v>-307.95</v>
          </cell>
          <cell r="G103">
            <v>-1819.44</v>
          </cell>
          <cell r="H103">
            <v>0</v>
          </cell>
          <cell r="I103">
            <v>0</v>
          </cell>
        </row>
        <row r="104">
          <cell r="A104">
            <v>23644</v>
          </cell>
          <cell r="B104" t="str">
            <v>HQ_GEN_CEDARS</v>
          </cell>
          <cell r="C104">
            <v>118.4</v>
          </cell>
          <cell r="D104">
            <v>18.78</v>
          </cell>
          <cell r="E104">
            <v>59.75</v>
          </cell>
          <cell r="F104">
            <v>9.16</v>
          </cell>
          <cell r="G104">
            <v>30.71</v>
          </cell>
          <cell r="H104">
            <v>0</v>
          </cell>
          <cell r="I104">
            <v>0</v>
          </cell>
        </row>
        <row r="105">
          <cell r="A105">
            <v>23645</v>
          </cell>
          <cell r="B105" t="str">
            <v>NEG CAPITAL___MECHNVIL</v>
          </cell>
          <cell r="C105">
            <v>-5687.45</v>
          </cell>
          <cell r="D105">
            <v>-2225.76</v>
          </cell>
          <cell r="E105">
            <v>-1319.18</v>
          </cell>
          <cell r="F105">
            <v>-313.17</v>
          </cell>
          <cell r="G105">
            <v>-1829.34</v>
          </cell>
          <cell r="H105">
            <v>0</v>
          </cell>
          <cell r="I105">
            <v>0</v>
          </cell>
        </row>
        <row r="106">
          <cell r="A106">
            <v>23646</v>
          </cell>
          <cell r="B106" t="str">
            <v>RANKINE____</v>
          </cell>
          <cell r="C106">
            <v>-747.22</v>
          </cell>
          <cell r="D106">
            <v>-120.83</v>
          </cell>
          <cell r="E106">
            <v>-139.47</v>
          </cell>
          <cell r="F106">
            <v>-89.27</v>
          </cell>
          <cell r="G106">
            <v>-397.65</v>
          </cell>
          <cell r="H106">
            <v>0</v>
          </cell>
          <cell r="I106">
            <v>0</v>
          </cell>
        </row>
        <row r="107">
          <cell r="A107">
            <v>23647</v>
          </cell>
          <cell r="B107" t="str">
            <v>HEMPSTEAD____</v>
          </cell>
          <cell r="C107">
            <v>-27776.97</v>
          </cell>
          <cell r="D107">
            <v>-7323.22</v>
          </cell>
          <cell r="E107">
            <v>-8319.95</v>
          </cell>
          <cell r="F107">
            <v>-6010.14</v>
          </cell>
          <cell r="G107">
            <v>-6123.66</v>
          </cell>
          <cell r="H107">
            <v>0</v>
          </cell>
          <cell r="I107">
            <v>0</v>
          </cell>
        </row>
        <row r="108">
          <cell r="A108">
            <v>23650</v>
          </cell>
          <cell r="B108" t="str">
            <v>NORTHPORT___4</v>
          </cell>
          <cell r="C108">
            <v>-22483.96</v>
          </cell>
          <cell r="D108">
            <v>-6280.25</v>
          </cell>
          <cell r="E108">
            <v>-7617.03</v>
          </cell>
          <cell r="F108">
            <v>-5326.6</v>
          </cell>
          <cell r="G108">
            <v>-3260.08</v>
          </cell>
          <cell r="H108">
            <v>0</v>
          </cell>
          <cell r="I108">
            <v>0</v>
          </cell>
        </row>
        <row r="109">
          <cell r="A109">
            <v>23651</v>
          </cell>
          <cell r="B109" t="str">
            <v>HQ_GEN_CHAT DC</v>
          </cell>
          <cell r="C109">
            <v>1983.47</v>
          </cell>
          <cell r="D109">
            <v>131.52</v>
          </cell>
          <cell r="E109">
            <v>418.81</v>
          </cell>
          <cell r="F109">
            <v>312.65</v>
          </cell>
          <cell r="G109">
            <v>1120.49</v>
          </cell>
          <cell r="H109">
            <v>0</v>
          </cell>
          <cell r="I109">
            <v>0</v>
          </cell>
        </row>
        <row r="110">
          <cell r="A110">
            <v>23652</v>
          </cell>
          <cell r="B110" t="str">
            <v>ROCHESTER_9_IC</v>
          </cell>
          <cell r="C110">
            <v>-331.78</v>
          </cell>
          <cell r="D110">
            <v>-111.85</v>
          </cell>
          <cell r="E110">
            <v>-12.52</v>
          </cell>
          <cell r="F110">
            <v>-64.72</v>
          </cell>
          <cell r="G110">
            <v>-142.69</v>
          </cell>
          <cell r="H110">
            <v>0</v>
          </cell>
          <cell r="I110">
            <v>0</v>
          </cell>
        </row>
        <row r="111">
          <cell r="A111">
            <v>23653</v>
          </cell>
          <cell r="B111" t="str">
            <v>PEEKSKILL____</v>
          </cell>
          <cell r="C111">
            <v>-10380.14</v>
          </cell>
          <cell r="D111">
            <v>-3393.15</v>
          </cell>
          <cell r="E111">
            <v>-4154.21</v>
          </cell>
          <cell r="F111">
            <v>-1576.87</v>
          </cell>
          <cell r="G111">
            <v>-1255.91</v>
          </cell>
          <cell r="H111">
            <v>0</v>
          </cell>
          <cell r="I111">
            <v>0</v>
          </cell>
        </row>
        <row r="112">
          <cell r="A112">
            <v>23654</v>
          </cell>
          <cell r="B112" t="str">
            <v>ASHOKAN____</v>
          </cell>
          <cell r="C112">
            <v>-8345.98</v>
          </cell>
          <cell r="D112">
            <v>-2019.91</v>
          </cell>
          <cell r="E112">
            <v>-3423.02</v>
          </cell>
          <cell r="F112">
            <v>-1343.48</v>
          </cell>
          <cell r="G112">
            <v>-1559.57</v>
          </cell>
          <cell r="H112">
            <v>0</v>
          </cell>
          <cell r="I112">
            <v>0</v>
          </cell>
        </row>
        <row r="113">
          <cell r="A113">
            <v>23655</v>
          </cell>
          <cell r="B113" t="str">
            <v>KENSICO____</v>
          </cell>
          <cell r="C113">
            <v>-10844.56</v>
          </cell>
          <cell r="D113">
            <v>-3773.19</v>
          </cell>
          <cell r="E113">
            <v>-4263.01</v>
          </cell>
          <cell r="F113">
            <v>-1587.97</v>
          </cell>
          <cell r="G113">
            <v>-1220.39</v>
          </cell>
          <cell r="H113">
            <v>0</v>
          </cell>
          <cell r="I113">
            <v>0</v>
          </cell>
        </row>
        <row r="114">
          <cell r="A114">
            <v>23656</v>
          </cell>
          <cell r="B114" t="str">
            <v>LIPA_MISC_IPP</v>
          </cell>
          <cell r="C114">
            <v>-26913.76</v>
          </cell>
          <cell r="D114">
            <v>-7247.27</v>
          </cell>
          <cell r="E114">
            <v>-8227.44</v>
          </cell>
          <cell r="F114">
            <v>-5722.75</v>
          </cell>
          <cell r="G114">
            <v>-5716.3</v>
          </cell>
          <cell r="H114">
            <v>0</v>
          </cell>
          <cell r="I114">
            <v>0</v>
          </cell>
        </row>
        <row r="115">
          <cell r="A115">
            <v>23657</v>
          </cell>
          <cell r="B115" t="str">
            <v>HUDSON AVE_GT_5</v>
          </cell>
          <cell r="C115">
            <v>-13967.27</v>
          </cell>
          <cell r="D115">
            <v>-4368.32</v>
          </cell>
          <cell r="E115">
            <v>-5315.33</v>
          </cell>
          <cell r="F115">
            <v>-2207.83</v>
          </cell>
          <cell r="G115">
            <v>-2075.79</v>
          </cell>
          <cell r="H115">
            <v>0</v>
          </cell>
          <cell r="I115">
            <v>0</v>
          </cell>
        </row>
        <row r="116">
          <cell r="A116">
            <v>23659</v>
          </cell>
          <cell r="B116" t="str">
            <v>INDIAN POINT_GT_2</v>
          </cell>
          <cell r="C116">
            <v>-10380.14</v>
          </cell>
          <cell r="D116">
            <v>-3393.15</v>
          </cell>
          <cell r="E116">
            <v>-4154.21</v>
          </cell>
          <cell r="F116">
            <v>-1576.87</v>
          </cell>
          <cell r="G116">
            <v>-1255.91</v>
          </cell>
          <cell r="H116">
            <v>0</v>
          </cell>
          <cell r="I116">
            <v>0</v>
          </cell>
        </row>
        <row r="117">
          <cell r="A117">
            <v>23660</v>
          </cell>
          <cell r="B117" t="str">
            <v>EAST RIVER___6</v>
          </cell>
          <cell r="C117">
            <v>-13966.87</v>
          </cell>
          <cell r="D117">
            <v>-4368.27</v>
          </cell>
          <cell r="E117">
            <v>-5314.98</v>
          </cell>
          <cell r="F117">
            <v>-2207.91</v>
          </cell>
          <cell r="G117">
            <v>-2075.71</v>
          </cell>
          <cell r="H117">
            <v>0</v>
          </cell>
          <cell r="I117">
            <v>0</v>
          </cell>
        </row>
        <row r="118">
          <cell r="A118">
            <v>23662</v>
          </cell>
          <cell r="B118" t="str">
            <v>ASTORIA 5-9____</v>
          </cell>
          <cell r="C118">
            <v>-30859.82</v>
          </cell>
          <cell r="D118">
            <v>-6675.17</v>
          </cell>
          <cell r="E118">
            <v>-12438.85</v>
          </cell>
          <cell r="F118">
            <v>-8309.45</v>
          </cell>
          <cell r="G118">
            <v>-3436.35</v>
          </cell>
          <cell r="H118">
            <v>0</v>
          </cell>
          <cell r="I118">
            <v>0</v>
          </cell>
        </row>
        <row r="119">
          <cell r="A119">
            <v>23663</v>
          </cell>
          <cell r="B119" t="str">
            <v>ASTRIA 10-13____</v>
          </cell>
          <cell r="C119">
            <v>-30855.17</v>
          </cell>
          <cell r="D119">
            <v>-6669.32</v>
          </cell>
          <cell r="E119">
            <v>-12434.82</v>
          </cell>
          <cell r="F119">
            <v>-8309.45</v>
          </cell>
          <cell r="G119">
            <v>-3441.58</v>
          </cell>
          <cell r="H119">
            <v>0</v>
          </cell>
          <cell r="I119">
            <v>0</v>
          </cell>
        </row>
        <row r="120">
          <cell r="A120">
            <v>23667</v>
          </cell>
          <cell r="B120" t="str">
            <v>RAVNSWD 8-11____</v>
          </cell>
          <cell r="C120">
            <v>-14102.71</v>
          </cell>
          <cell r="D120">
            <v>-4490.17</v>
          </cell>
          <cell r="E120">
            <v>-5362.7</v>
          </cell>
          <cell r="F120">
            <v>-2220.88</v>
          </cell>
          <cell r="G120">
            <v>-2028.96</v>
          </cell>
          <cell r="H120">
            <v>0</v>
          </cell>
          <cell r="I120">
            <v>0</v>
          </cell>
        </row>
        <row r="121">
          <cell r="A121">
            <v>23687</v>
          </cell>
          <cell r="B121" t="str">
            <v>INDIAN PT_GT_GRP</v>
          </cell>
          <cell r="C121">
            <v>-10380.14</v>
          </cell>
          <cell r="D121">
            <v>-3393.15</v>
          </cell>
          <cell r="E121">
            <v>-4154.21</v>
          </cell>
          <cell r="F121">
            <v>-1576.87</v>
          </cell>
          <cell r="G121">
            <v>-1255.91</v>
          </cell>
          <cell r="H121">
            <v>0</v>
          </cell>
          <cell r="I121">
            <v>0</v>
          </cell>
        </row>
        <row r="122">
          <cell r="A122">
            <v>23688</v>
          </cell>
          <cell r="B122" t="str">
            <v>GLENWOOD_IC_2_G1</v>
          </cell>
          <cell r="C122">
            <v>-29725.61</v>
          </cell>
          <cell r="D122">
            <v>-7320.22</v>
          </cell>
          <cell r="E122">
            <v>-8590.55</v>
          </cell>
          <cell r="F122">
            <v>-6842.89</v>
          </cell>
          <cell r="G122">
            <v>-6971.95</v>
          </cell>
          <cell r="H122">
            <v>0</v>
          </cell>
          <cell r="I122">
            <v>0</v>
          </cell>
        </row>
        <row r="123">
          <cell r="A123">
            <v>23689</v>
          </cell>
          <cell r="B123" t="str">
            <v>GLENWOOD_IC_3_G1</v>
          </cell>
          <cell r="C123">
            <v>-29725.61</v>
          </cell>
          <cell r="D123">
            <v>-7320.22</v>
          </cell>
          <cell r="E123">
            <v>-8590.55</v>
          </cell>
          <cell r="F123">
            <v>-6842.89</v>
          </cell>
          <cell r="G123">
            <v>-6971.95</v>
          </cell>
          <cell r="H123">
            <v>0</v>
          </cell>
          <cell r="I123">
            <v>0</v>
          </cell>
        </row>
        <row r="124">
          <cell r="A124">
            <v>23690</v>
          </cell>
          <cell r="B124" t="str">
            <v>HOLTSVILLE_IC_1</v>
          </cell>
          <cell r="C124">
            <v>-26915.57</v>
          </cell>
          <cell r="D124">
            <v>-7248.33</v>
          </cell>
          <cell r="E124">
            <v>-8227.56</v>
          </cell>
          <cell r="F124">
            <v>-5722.61</v>
          </cell>
          <cell r="G124">
            <v>-5717.07</v>
          </cell>
          <cell r="H124">
            <v>0</v>
          </cell>
          <cell r="I124">
            <v>0</v>
          </cell>
        </row>
        <row r="125">
          <cell r="A125">
            <v>23691</v>
          </cell>
          <cell r="B125" t="str">
            <v>HOLTSVILLE_IC_2</v>
          </cell>
          <cell r="C125">
            <v>-26915.57</v>
          </cell>
          <cell r="D125">
            <v>-7248.33</v>
          </cell>
          <cell r="E125">
            <v>-8227.56</v>
          </cell>
          <cell r="F125">
            <v>-5722.61</v>
          </cell>
          <cell r="G125">
            <v>-5717.07</v>
          </cell>
          <cell r="H125">
            <v>0</v>
          </cell>
          <cell r="I125">
            <v>0</v>
          </cell>
        </row>
        <row r="126">
          <cell r="A126">
            <v>23692</v>
          </cell>
          <cell r="B126" t="str">
            <v>HOLTSVILLE_IC_3</v>
          </cell>
          <cell r="C126">
            <v>-26915.57</v>
          </cell>
          <cell r="D126">
            <v>-7248.33</v>
          </cell>
          <cell r="E126">
            <v>-8227.56</v>
          </cell>
          <cell r="F126">
            <v>-5722.61</v>
          </cell>
          <cell r="G126">
            <v>-5717.07</v>
          </cell>
          <cell r="H126">
            <v>0</v>
          </cell>
          <cell r="I126">
            <v>0</v>
          </cell>
        </row>
        <row r="127">
          <cell r="A127">
            <v>23693</v>
          </cell>
          <cell r="B127" t="str">
            <v>HOLTSVILLE_IC_4</v>
          </cell>
          <cell r="C127">
            <v>-26915.57</v>
          </cell>
          <cell r="D127">
            <v>-7248.33</v>
          </cell>
          <cell r="E127">
            <v>-8227.56</v>
          </cell>
          <cell r="F127">
            <v>-5722.61</v>
          </cell>
          <cell r="G127">
            <v>-5717.07</v>
          </cell>
          <cell r="H127">
            <v>0</v>
          </cell>
          <cell r="I127">
            <v>0</v>
          </cell>
        </row>
        <row r="128">
          <cell r="A128">
            <v>23694</v>
          </cell>
          <cell r="B128" t="str">
            <v>HOLTSVILLE_IC_5</v>
          </cell>
          <cell r="C128">
            <v>-26915.57</v>
          </cell>
          <cell r="D128">
            <v>-7248.33</v>
          </cell>
          <cell r="E128">
            <v>-8227.56</v>
          </cell>
          <cell r="F128">
            <v>-5722.61</v>
          </cell>
          <cell r="G128">
            <v>-5717.07</v>
          </cell>
          <cell r="H128">
            <v>0</v>
          </cell>
          <cell r="I128">
            <v>0</v>
          </cell>
        </row>
        <row r="129">
          <cell r="A129">
            <v>23695</v>
          </cell>
          <cell r="B129" t="str">
            <v>HOLTSVILLE_IC_6</v>
          </cell>
          <cell r="C129">
            <v>-26910.45</v>
          </cell>
          <cell r="D129">
            <v>-7239.07</v>
          </cell>
          <cell r="E129">
            <v>-8228.3</v>
          </cell>
          <cell r="F129">
            <v>-5726.4</v>
          </cell>
          <cell r="G129">
            <v>-5716.68</v>
          </cell>
          <cell r="H129">
            <v>0</v>
          </cell>
          <cell r="I129">
            <v>0</v>
          </cell>
        </row>
        <row r="130">
          <cell r="A130">
            <v>23696</v>
          </cell>
          <cell r="B130" t="str">
            <v>HOLTSVILLE_IC_7</v>
          </cell>
          <cell r="C130">
            <v>-26910.45</v>
          </cell>
          <cell r="D130">
            <v>-7239.07</v>
          </cell>
          <cell r="E130">
            <v>-8228.3</v>
          </cell>
          <cell r="F130">
            <v>-5726.4</v>
          </cell>
          <cell r="G130">
            <v>-5716.68</v>
          </cell>
          <cell r="H130">
            <v>0</v>
          </cell>
          <cell r="I130">
            <v>0</v>
          </cell>
        </row>
        <row r="131">
          <cell r="A131">
            <v>23697</v>
          </cell>
          <cell r="B131" t="str">
            <v>HOLTSVILLE_IC_8</v>
          </cell>
          <cell r="C131">
            <v>-26910.45</v>
          </cell>
          <cell r="D131">
            <v>-7239.07</v>
          </cell>
          <cell r="E131">
            <v>-8228.3</v>
          </cell>
          <cell r="F131">
            <v>-5726.4</v>
          </cell>
          <cell r="G131">
            <v>-5716.68</v>
          </cell>
          <cell r="H131">
            <v>0</v>
          </cell>
          <cell r="I131">
            <v>0</v>
          </cell>
        </row>
        <row r="132">
          <cell r="A132">
            <v>23698</v>
          </cell>
          <cell r="B132" t="str">
            <v>HOLTSVILLE_IC_9</v>
          </cell>
          <cell r="C132">
            <v>-26910.45</v>
          </cell>
          <cell r="D132">
            <v>-7239.07</v>
          </cell>
          <cell r="E132">
            <v>-8228.3</v>
          </cell>
          <cell r="F132">
            <v>-5726.4</v>
          </cell>
          <cell r="G132">
            <v>-5716.68</v>
          </cell>
          <cell r="H132">
            <v>0</v>
          </cell>
          <cell r="I132">
            <v>0</v>
          </cell>
        </row>
        <row r="133">
          <cell r="A133">
            <v>23699</v>
          </cell>
          <cell r="B133" t="str">
            <v>HOLTSVILLE_IC_10</v>
          </cell>
          <cell r="C133">
            <v>-26910.45</v>
          </cell>
          <cell r="D133">
            <v>-7239.07</v>
          </cell>
          <cell r="E133">
            <v>-8228.3</v>
          </cell>
          <cell r="F133">
            <v>-5726.4</v>
          </cell>
          <cell r="G133">
            <v>-5716.68</v>
          </cell>
          <cell r="H133">
            <v>0</v>
          </cell>
          <cell r="I133">
            <v>0</v>
          </cell>
        </row>
        <row r="134">
          <cell r="A134">
            <v>23700</v>
          </cell>
          <cell r="B134" t="str">
            <v>BARRETT_IC_9</v>
          </cell>
          <cell r="C134">
            <v>-27364.4</v>
          </cell>
          <cell r="D134">
            <v>-7370.89</v>
          </cell>
          <cell r="E134">
            <v>-8228.34</v>
          </cell>
          <cell r="F134">
            <v>-5687.37</v>
          </cell>
          <cell r="G134">
            <v>-6077.8</v>
          </cell>
          <cell r="H134">
            <v>0</v>
          </cell>
          <cell r="I134">
            <v>0</v>
          </cell>
        </row>
        <row r="135">
          <cell r="A135">
            <v>23701</v>
          </cell>
          <cell r="B135" t="str">
            <v>BARRETT_IC_10</v>
          </cell>
          <cell r="C135">
            <v>-27364.4</v>
          </cell>
          <cell r="D135">
            <v>-7370.89</v>
          </cell>
          <cell r="E135">
            <v>-8228.34</v>
          </cell>
          <cell r="F135">
            <v>-5687.37</v>
          </cell>
          <cell r="G135">
            <v>-6077.8</v>
          </cell>
          <cell r="H135">
            <v>0</v>
          </cell>
          <cell r="I135">
            <v>0</v>
          </cell>
        </row>
        <row r="136">
          <cell r="A136">
            <v>23702</v>
          </cell>
          <cell r="B136" t="str">
            <v>BARRETT_IC_11</v>
          </cell>
          <cell r="C136">
            <v>-27364.4</v>
          </cell>
          <cell r="D136">
            <v>-7370.89</v>
          </cell>
          <cell r="E136">
            <v>-8228.34</v>
          </cell>
          <cell r="F136">
            <v>-5687.37</v>
          </cell>
          <cell r="G136">
            <v>-6077.8</v>
          </cell>
          <cell r="H136">
            <v>0</v>
          </cell>
          <cell r="I136">
            <v>0</v>
          </cell>
        </row>
        <row r="137">
          <cell r="A137">
            <v>23703</v>
          </cell>
          <cell r="B137" t="str">
            <v>BARRETT_IC_12</v>
          </cell>
          <cell r="C137">
            <v>-27364.4</v>
          </cell>
          <cell r="D137">
            <v>-7370.89</v>
          </cell>
          <cell r="E137">
            <v>-8228.34</v>
          </cell>
          <cell r="F137">
            <v>-5687.37</v>
          </cell>
          <cell r="G137">
            <v>-6077.8</v>
          </cell>
          <cell r="H137">
            <v>0</v>
          </cell>
          <cell r="I137">
            <v>0</v>
          </cell>
        </row>
        <row r="138">
          <cell r="A138">
            <v>23704</v>
          </cell>
          <cell r="B138" t="str">
            <v>BARRETT_IC_1</v>
          </cell>
          <cell r="C138">
            <v>-27364.4</v>
          </cell>
          <cell r="D138">
            <v>-7370.89</v>
          </cell>
          <cell r="E138">
            <v>-8228.34</v>
          </cell>
          <cell r="F138">
            <v>-5687.37</v>
          </cell>
          <cell r="G138">
            <v>-6077.8</v>
          </cell>
          <cell r="H138">
            <v>0</v>
          </cell>
          <cell r="I138">
            <v>0</v>
          </cell>
        </row>
        <row r="139">
          <cell r="A139">
            <v>23705</v>
          </cell>
          <cell r="B139" t="str">
            <v>BARRETT_IC_2</v>
          </cell>
          <cell r="C139">
            <v>-27364.4</v>
          </cell>
          <cell r="D139">
            <v>-7370.89</v>
          </cell>
          <cell r="E139">
            <v>-8228.34</v>
          </cell>
          <cell r="F139">
            <v>-5687.37</v>
          </cell>
          <cell r="G139">
            <v>-6077.8</v>
          </cell>
          <cell r="H139">
            <v>0</v>
          </cell>
          <cell r="I139">
            <v>0</v>
          </cell>
        </row>
        <row r="140">
          <cell r="A140">
            <v>23706</v>
          </cell>
          <cell r="B140" t="str">
            <v>BARRETT_IC_3</v>
          </cell>
          <cell r="C140">
            <v>-27364.4</v>
          </cell>
          <cell r="D140">
            <v>-7370.89</v>
          </cell>
          <cell r="E140">
            <v>-8228.34</v>
          </cell>
          <cell r="F140">
            <v>-5687.37</v>
          </cell>
          <cell r="G140">
            <v>-6077.8</v>
          </cell>
          <cell r="H140">
            <v>0</v>
          </cell>
          <cell r="I140">
            <v>0</v>
          </cell>
        </row>
        <row r="141">
          <cell r="A141">
            <v>23707</v>
          </cell>
          <cell r="B141" t="str">
            <v>BARRETT_IC_4</v>
          </cell>
          <cell r="C141">
            <v>-27364.4</v>
          </cell>
          <cell r="D141">
            <v>-7370.89</v>
          </cell>
          <cell r="E141">
            <v>-8228.34</v>
          </cell>
          <cell r="F141">
            <v>-5687.37</v>
          </cell>
          <cell r="G141">
            <v>-6077.8</v>
          </cell>
          <cell r="H141">
            <v>0</v>
          </cell>
          <cell r="I141">
            <v>0</v>
          </cell>
        </row>
        <row r="142">
          <cell r="A142">
            <v>23708</v>
          </cell>
          <cell r="B142" t="str">
            <v>BARRETT_IC_5</v>
          </cell>
          <cell r="C142">
            <v>-27364.4</v>
          </cell>
          <cell r="D142">
            <v>-7370.89</v>
          </cell>
          <cell r="E142">
            <v>-8228.34</v>
          </cell>
          <cell r="F142">
            <v>-5687.37</v>
          </cell>
          <cell r="G142">
            <v>-6077.8</v>
          </cell>
          <cell r="H142">
            <v>0</v>
          </cell>
          <cell r="I142">
            <v>0</v>
          </cell>
        </row>
        <row r="143">
          <cell r="A143">
            <v>23709</v>
          </cell>
          <cell r="B143" t="str">
            <v>BARRETT_IC_6</v>
          </cell>
          <cell r="C143">
            <v>-27364.4</v>
          </cell>
          <cell r="D143">
            <v>-7370.89</v>
          </cell>
          <cell r="E143">
            <v>-8228.34</v>
          </cell>
          <cell r="F143">
            <v>-5687.37</v>
          </cell>
          <cell r="G143">
            <v>-6077.8</v>
          </cell>
          <cell r="H143">
            <v>0</v>
          </cell>
          <cell r="I143">
            <v>0</v>
          </cell>
        </row>
        <row r="144">
          <cell r="A144">
            <v>23710</v>
          </cell>
          <cell r="B144" t="str">
            <v>BARRETT_IC_7</v>
          </cell>
          <cell r="C144">
            <v>-27364.4</v>
          </cell>
          <cell r="D144">
            <v>-7370.89</v>
          </cell>
          <cell r="E144">
            <v>-8228.34</v>
          </cell>
          <cell r="F144">
            <v>-5687.37</v>
          </cell>
          <cell r="G144">
            <v>-6077.8</v>
          </cell>
          <cell r="H144">
            <v>0</v>
          </cell>
          <cell r="I144">
            <v>0</v>
          </cell>
        </row>
        <row r="145">
          <cell r="A145">
            <v>23711</v>
          </cell>
          <cell r="B145" t="str">
            <v>BARRETT_IC_8</v>
          </cell>
          <cell r="C145">
            <v>-27364.4</v>
          </cell>
          <cell r="D145">
            <v>-7370.89</v>
          </cell>
          <cell r="E145">
            <v>-8228.34</v>
          </cell>
          <cell r="F145">
            <v>-5687.37</v>
          </cell>
          <cell r="G145">
            <v>-6077.8</v>
          </cell>
          <cell r="H145">
            <v>0</v>
          </cell>
          <cell r="I145">
            <v>0</v>
          </cell>
        </row>
        <row r="146">
          <cell r="A146">
            <v>23712</v>
          </cell>
          <cell r="B146" t="str">
            <v>GLENWOOD_IC_1_G5</v>
          </cell>
          <cell r="C146">
            <v>-28336.03</v>
          </cell>
          <cell r="D146">
            <v>-7327.56</v>
          </cell>
          <cell r="E146">
            <v>-8394.69</v>
          </cell>
          <cell r="F146">
            <v>-6241.14</v>
          </cell>
          <cell r="G146">
            <v>-6372.64</v>
          </cell>
          <cell r="H146">
            <v>0</v>
          </cell>
          <cell r="I146">
            <v>0</v>
          </cell>
        </row>
        <row r="147">
          <cell r="A147">
            <v>23713</v>
          </cell>
          <cell r="B147" t="str">
            <v>PORT_JEFF_IC</v>
          </cell>
          <cell r="C147">
            <v>-26900.6</v>
          </cell>
          <cell r="D147">
            <v>-7236.55</v>
          </cell>
          <cell r="E147">
            <v>-8226.47</v>
          </cell>
          <cell r="F147">
            <v>-5724.94</v>
          </cell>
          <cell r="G147">
            <v>-5712.64</v>
          </cell>
          <cell r="H147">
            <v>0</v>
          </cell>
          <cell r="I147">
            <v>0</v>
          </cell>
        </row>
        <row r="148">
          <cell r="A148">
            <v>23714</v>
          </cell>
          <cell r="B148" t="str">
            <v>WEST BABYLON___IC</v>
          </cell>
          <cell r="C148">
            <v>-27088.31</v>
          </cell>
          <cell r="D148">
            <v>-7257.41</v>
          </cell>
          <cell r="E148">
            <v>-8245.79</v>
          </cell>
          <cell r="F148">
            <v>-5778.59</v>
          </cell>
          <cell r="G148">
            <v>-5806.52</v>
          </cell>
          <cell r="H148">
            <v>0</v>
          </cell>
          <cell r="I148">
            <v>0</v>
          </cell>
        </row>
        <row r="149">
          <cell r="A149">
            <v>23715</v>
          </cell>
          <cell r="B149" t="str">
            <v>SHOREHAM_IC_1</v>
          </cell>
          <cell r="C149">
            <v>-26911.79</v>
          </cell>
          <cell r="D149">
            <v>-7243.66</v>
          </cell>
          <cell r="E149">
            <v>-8227.21</v>
          </cell>
          <cell r="F149">
            <v>-5724.21</v>
          </cell>
          <cell r="G149">
            <v>-5716.71</v>
          </cell>
          <cell r="H149">
            <v>0</v>
          </cell>
          <cell r="I149">
            <v>0</v>
          </cell>
        </row>
        <row r="150">
          <cell r="A150">
            <v>23716</v>
          </cell>
          <cell r="B150" t="str">
            <v>SHOREHAM_IC_2</v>
          </cell>
          <cell r="C150">
            <v>-26911.79</v>
          </cell>
          <cell r="D150">
            <v>-7243.66</v>
          </cell>
          <cell r="E150">
            <v>-8227.21</v>
          </cell>
          <cell r="F150">
            <v>-5724.21</v>
          </cell>
          <cell r="G150">
            <v>-5716.71</v>
          </cell>
          <cell r="H150">
            <v>0</v>
          </cell>
          <cell r="I150">
            <v>0</v>
          </cell>
        </row>
        <row r="151">
          <cell r="A151">
            <v>23717</v>
          </cell>
          <cell r="B151" t="str">
            <v>EAST HAMPTON___GT</v>
          </cell>
          <cell r="C151">
            <v>-26910.68</v>
          </cell>
          <cell r="D151">
            <v>-7244.97</v>
          </cell>
          <cell r="E151">
            <v>-8227.22</v>
          </cell>
          <cell r="F151">
            <v>-5722.88</v>
          </cell>
          <cell r="G151">
            <v>-5715.61</v>
          </cell>
          <cell r="H151">
            <v>0</v>
          </cell>
          <cell r="I151">
            <v>0</v>
          </cell>
        </row>
        <row r="152">
          <cell r="A152">
            <v>23718</v>
          </cell>
          <cell r="B152" t="str">
            <v>NORTHPORT___IC</v>
          </cell>
          <cell r="C152">
            <v>-14875.35</v>
          </cell>
          <cell r="D152">
            <v>-6941.2</v>
          </cell>
          <cell r="E152">
            <v>-6633.52</v>
          </cell>
          <cell r="F152">
            <v>-4787.96</v>
          </cell>
          <cell r="G152">
            <v>3487.33</v>
          </cell>
          <cell r="H152">
            <v>0</v>
          </cell>
          <cell r="I152">
            <v>0</v>
          </cell>
        </row>
        <row r="153">
          <cell r="A153">
            <v>23719</v>
          </cell>
          <cell r="B153" t="str">
            <v>SOUTHOLD___IC</v>
          </cell>
          <cell r="C153">
            <v>-26910.68</v>
          </cell>
          <cell r="D153">
            <v>-7244.97</v>
          </cell>
          <cell r="E153">
            <v>-8227.22</v>
          </cell>
          <cell r="F153">
            <v>-5722.88</v>
          </cell>
          <cell r="G153">
            <v>-5715.61</v>
          </cell>
          <cell r="H153">
            <v>0</v>
          </cell>
          <cell r="I153">
            <v>0</v>
          </cell>
        </row>
        <row r="154">
          <cell r="A154">
            <v>23720</v>
          </cell>
          <cell r="B154" t="str">
            <v>SOUTH HAMPTN___IC</v>
          </cell>
          <cell r="C154">
            <v>-26910.22</v>
          </cell>
          <cell r="D154">
            <v>-7244.97</v>
          </cell>
          <cell r="E154">
            <v>-8227.22</v>
          </cell>
          <cell r="F154">
            <v>-5722.88</v>
          </cell>
          <cell r="G154">
            <v>-5715.15</v>
          </cell>
          <cell r="H154">
            <v>0</v>
          </cell>
          <cell r="I154">
            <v>0</v>
          </cell>
        </row>
        <row r="155">
          <cell r="A155">
            <v>23721</v>
          </cell>
          <cell r="B155" t="str">
            <v>MONTAUK___DIESEL</v>
          </cell>
          <cell r="C155">
            <v>-26910.68</v>
          </cell>
          <cell r="D155">
            <v>-7244.97</v>
          </cell>
          <cell r="E155">
            <v>-8227.22</v>
          </cell>
          <cell r="F155">
            <v>-5722.88</v>
          </cell>
          <cell r="G155">
            <v>-5715.61</v>
          </cell>
          <cell r="H155">
            <v>0</v>
          </cell>
          <cell r="I155">
            <v>0</v>
          </cell>
        </row>
        <row r="156">
          <cell r="A156">
            <v>23722</v>
          </cell>
          <cell r="B156" t="str">
            <v>EAST_HAMPTON___DIESEL</v>
          </cell>
          <cell r="C156">
            <v>-26910.68</v>
          </cell>
          <cell r="D156">
            <v>-7244.97</v>
          </cell>
          <cell r="E156">
            <v>-8227.22</v>
          </cell>
          <cell r="F156">
            <v>-5722.88</v>
          </cell>
          <cell r="G156">
            <v>-5715.61</v>
          </cell>
          <cell r="H156">
            <v>0</v>
          </cell>
          <cell r="I156">
            <v>0</v>
          </cell>
        </row>
        <row r="157">
          <cell r="A157">
            <v>23726</v>
          </cell>
          <cell r="B157" t="str">
            <v>NARROWS_GT1_GRP</v>
          </cell>
          <cell r="C157">
            <v>-30878.53</v>
          </cell>
          <cell r="D157">
            <v>-6669.32</v>
          </cell>
          <cell r="E157">
            <v>-12434.82</v>
          </cell>
          <cell r="F157">
            <v>-8309.45</v>
          </cell>
          <cell r="G157">
            <v>-3464.94</v>
          </cell>
          <cell r="H157">
            <v>0</v>
          </cell>
          <cell r="I157">
            <v>0</v>
          </cell>
        </row>
        <row r="158">
          <cell r="A158">
            <v>23727</v>
          </cell>
          <cell r="B158" t="str">
            <v>ASTORIA GT4____</v>
          </cell>
          <cell r="C158">
            <v>-30859.82</v>
          </cell>
          <cell r="D158">
            <v>-6675.17</v>
          </cell>
          <cell r="E158">
            <v>-12438.85</v>
          </cell>
          <cell r="F158">
            <v>-8309.45</v>
          </cell>
          <cell r="G158">
            <v>-3436.35</v>
          </cell>
          <cell r="H158">
            <v>0</v>
          </cell>
          <cell r="I158">
            <v>0</v>
          </cell>
        </row>
        <row r="159">
          <cell r="A159">
            <v>23728</v>
          </cell>
          <cell r="B159" t="str">
            <v>RAVENS GT4-7____</v>
          </cell>
          <cell r="C159">
            <v>-14102.71</v>
          </cell>
          <cell r="D159">
            <v>-4490.17</v>
          </cell>
          <cell r="E159">
            <v>-5362.7</v>
          </cell>
          <cell r="F159">
            <v>-2220.88</v>
          </cell>
          <cell r="G159">
            <v>-2028.96</v>
          </cell>
          <cell r="H159">
            <v>0</v>
          </cell>
          <cell r="I159">
            <v>0</v>
          </cell>
        </row>
        <row r="160">
          <cell r="A160">
            <v>23729</v>
          </cell>
          <cell r="B160" t="str">
            <v>RAVENSWOOD_GT_1</v>
          </cell>
          <cell r="C160">
            <v>-30878.53</v>
          </cell>
          <cell r="D160">
            <v>-6669.32</v>
          </cell>
          <cell r="E160">
            <v>-12434.82</v>
          </cell>
          <cell r="F160">
            <v>-8309.45</v>
          </cell>
          <cell r="G160">
            <v>-3464.94</v>
          </cell>
          <cell r="H160">
            <v>0</v>
          </cell>
          <cell r="I160">
            <v>0</v>
          </cell>
        </row>
        <row r="161">
          <cell r="A161">
            <v>23730</v>
          </cell>
          <cell r="B161" t="str">
            <v>RAVENSWD GT2____</v>
          </cell>
          <cell r="C161">
            <v>-14102.71</v>
          </cell>
          <cell r="D161">
            <v>-4490.17</v>
          </cell>
          <cell r="E161">
            <v>-5362.7</v>
          </cell>
          <cell r="F161">
            <v>-2220.88</v>
          </cell>
          <cell r="G161">
            <v>-2028.96</v>
          </cell>
          <cell r="H161">
            <v>0</v>
          </cell>
          <cell r="I161">
            <v>0</v>
          </cell>
        </row>
        <row r="162">
          <cell r="A162">
            <v>23731</v>
          </cell>
          <cell r="B162" t="str">
            <v>ASTORIA GT3____</v>
          </cell>
          <cell r="C162">
            <v>-30859.82</v>
          </cell>
          <cell r="D162">
            <v>-6675.17</v>
          </cell>
          <cell r="E162">
            <v>-12438.85</v>
          </cell>
          <cell r="F162">
            <v>-8309.45</v>
          </cell>
          <cell r="G162">
            <v>-3436.35</v>
          </cell>
          <cell r="H162">
            <v>0</v>
          </cell>
          <cell r="I162">
            <v>0</v>
          </cell>
        </row>
        <row r="163">
          <cell r="A163">
            <v>23732</v>
          </cell>
          <cell r="B163" t="str">
            <v>GOWANUS_GT 1_GRP</v>
          </cell>
          <cell r="C163">
            <v>-30878.53</v>
          </cell>
          <cell r="D163">
            <v>-6669.32</v>
          </cell>
          <cell r="E163">
            <v>-12434.82</v>
          </cell>
          <cell r="F163">
            <v>-8309.45</v>
          </cell>
          <cell r="G163">
            <v>-3464.94</v>
          </cell>
          <cell r="H163">
            <v>0</v>
          </cell>
          <cell r="I163">
            <v>0</v>
          </cell>
        </row>
        <row r="164">
          <cell r="A164">
            <v>23733</v>
          </cell>
          <cell r="B164" t="str">
            <v>RAVENSWD GT3____</v>
          </cell>
          <cell r="C164">
            <v>-13917.05</v>
          </cell>
          <cell r="D164">
            <v>-4304.51</v>
          </cell>
          <cell r="E164">
            <v>-5362.7</v>
          </cell>
          <cell r="F164">
            <v>-2220.88</v>
          </cell>
          <cell r="G164">
            <v>-2028.96</v>
          </cell>
          <cell r="H164">
            <v>0</v>
          </cell>
          <cell r="I164">
            <v>0</v>
          </cell>
        </row>
        <row r="165">
          <cell r="A165">
            <v>23741</v>
          </cell>
          <cell r="B165" t="str">
            <v>NARROWS_GT2_GRP</v>
          </cell>
          <cell r="C165">
            <v>-30878.53</v>
          </cell>
          <cell r="D165">
            <v>-6669.32</v>
          </cell>
          <cell r="E165">
            <v>-12434.82</v>
          </cell>
          <cell r="F165">
            <v>-8309.45</v>
          </cell>
          <cell r="G165">
            <v>-3464.94</v>
          </cell>
          <cell r="H165">
            <v>0</v>
          </cell>
          <cell r="I165">
            <v>0</v>
          </cell>
        </row>
        <row r="166">
          <cell r="A166">
            <v>23743</v>
          </cell>
          <cell r="B166" t="str">
            <v>JARVIS____</v>
          </cell>
          <cell r="C166">
            <v>155.31</v>
          </cell>
          <cell r="D166">
            <v>35.05</v>
          </cell>
          <cell r="E166">
            <v>63.21</v>
          </cell>
          <cell r="F166">
            <v>21.07</v>
          </cell>
          <cell r="G166">
            <v>35.98</v>
          </cell>
          <cell r="H166">
            <v>0</v>
          </cell>
          <cell r="I166">
            <v>0</v>
          </cell>
        </row>
        <row r="167">
          <cell r="A167">
            <v>23744</v>
          </cell>
          <cell r="B167" t="str">
            <v>NINE_MILE_2</v>
          </cell>
          <cell r="C167">
            <v>116.81</v>
          </cell>
          <cell r="D167">
            <v>-92.37</v>
          </cell>
          <cell r="E167">
            <v>313.26</v>
          </cell>
          <cell r="F167">
            <v>-18.68</v>
          </cell>
          <cell r="G167">
            <v>-85.4</v>
          </cell>
          <cell r="H167">
            <v>0</v>
          </cell>
          <cell r="I167">
            <v>0</v>
          </cell>
        </row>
        <row r="168">
          <cell r="A168">
            <v>23751</v>
          </cell>
          <cell r="B168" t="str">
            <v>GOWANUS_GT 4_GRP</v>
          </cell>
          <cell r="C168">
            <v>-30878.53</v>
          </cell>
          <cell r="D168">
            <v>-6669.32</v>
          </cell>
          <cell r="E168">
            <v>-12434.82</v>
          </cell>
          <cell r="F168">
            <v>-8309.45</v>
          </cell>
          <cell r="G168">
            <v>-3464.94</v>
          </cell>
          <cell r="H168">
            <v>0</v>
          </cell>
          <cell r="I168">
            <v>0</v>
          </cell>
        </row>
        <row r="169">
          <cell r="A169">
            <v>23752</v>
          </cell>
          <cell r="B169" t="str">
            <v>CORNELL____</v>
          </cell>
          <cell r="C169">
            <v>-866.28</v>
          </cell>
          <cell r="D169">
            <v>-260.12</v>
          </cell>
          <cell r="E169">
            <v>-230.36</v>
          </cell>
          <cell r="F169">
            <v>-106.12</v>
          </cell>
          <cell r="G169">
            <v>-269.68</v>
          </cell>
          <cell r="H169">
            <v>0</v>
          </cell>
          <cell r="I169">
            <v>0</v>
          </cell>
        </row>
        <row r="170">
          <cell r="A170">
            <v>23754</v>
          </cell>
          <cell r="B170" t="str">
            <v>HIGH FALLS___HY</v>
          </cell>
          <cell r="C170">
            <v>-7773.36</v>
          </cell>
          <cell r="D170">
            <v>-2112.15</v>
          </cell>
          <cell r="E170">
            <v>-3309.32</v>
          </cell>
          <cell r="F170">
            <v>-1162.03</v>
          </cell>
          <cell r="G170">
            <v>-1189.86</v>
          </cell>
          <cell r="H170">
            <v>0</v>
          </cell>
          <cell r="I170">
            <v>0</v>
          </cell>
        </row>
        <row r="171">
          <cell r="A171">
            <v>23756</v>
          </cell>
          <cell r="B171" t="str">
            <v>GILBOA___1</v>
          </cell>
          <cell r="C171">
            <v>-4417.92</v>
          </cell>
          <cell r="D171">
            <v>-1204.06</v>
          </cell>
          <cell r="E171">
            <v>-1613.25</v>
          </cell>
          <cell r="F171">
            <v>-219.01</v>
          </cell>
          <cell r="G171">
            <v>-1381.6</v>
          </cell>
          <cell r="H171">
            <v>0</v>
          </cell>
          <cell r="I171">
            <v>0</v>
          </cell>
        </row>
        <row r="172">
          <cell r="A172">
            <v>23757</v>
          </cell>
          <cell r="B172" t="str">
            <v>GILBOA___2</v>
          </cell>
          <cell r="C172">
            <v>-4417.92</v>
          </cell>
          <cell r="D172">
            <v>-1204.06</v>
          </cell>
          <cell r="E172">
            <v>-1613.25</v>
          </cell>
          <cell r="F172">
            <v>-219.01</v>
          </cell>
          <cell r="G172">
            <v>-1381.6</v>
          </cell>
          <cell r="H172">
            <v>0</v>
          </cell>
          <cell r="I172">
            <v>0</v>
          </cell>
        </row>
        <row r="173">
          <cell r="A173">
            <v>23758</v>
          </cell>
          <cell r="B173" t="str">
            <v>GILBOA___3</v>
          </cell>
          <cell r="C173">
            <v>-4417.92</v>
          </cell>
          <cell r="D173">
            <v>-1204.06</v>
          </cell>
          <cell r="E173">
            <v>-1613.25</v>
          </cell>
          <cell r="F173">
            <v>-219.01</v>
          </cell>
          <cell r="G173">
            <v>-1381.6</v>
          </cell>
          <cell r="H173">
            <v>0</v>
          </cell>
          <cell r="I173">
            <v>0</v>
          </cell>
        </row>
        <row r="174">
          <cell r="A174">
            <v>23759</v>
          </cell>
          <cell r="B174" t="str">
            <v>GILBOA___4</v>
          </cell>
          <cell r="C174">
            <v>-4417.92</v>
          </cell>
          <cell r="D174">
            <v>-1204.06</v>
          </cell>
          <cell r="E174">
            <v>-1613.25</v>
          </cell>
          <cell r="F174">
            <v>-219.01</v>
          </cell>
          <cell r="G174">
            <v>-1381.6</v>
          </cell>
          <cell r="H174">
            <v>0</v>
          </cell>
          <cell r="I174">
            <v>0</v>
          </cell>
        </row>
        <row r="175">
          <cell r="A175">
            <v>23760</v>
          </cell>
          <cell r="B175" t="str">
            <v>NIAGARA____</v>
          </cell>
          <cell r="C175">
            <v>-139.81</v>
          </cell>
          <cell r="D175">
            <v>131.73</v>
          </cell>
          <cell r="E175">
            <v>-81.64</v>
          </cell>
          <cell r="F175">
            <v>-77.9</v>
          </cell>
          <cell r="G175">
            <v>-112</v>
          </cell>
          <cell r="H175">
            <v>0</v>
          </cell>
          <cell r="I175">
            <v>0</v>
          </cell>
        </row>
        <row r="176">
          <cell r="A176">
            <v>23765</v>
          </cell>
          <cell r="B176" t="str">
            <v>CH_MISC_IPPS</v>
          </cell>
          <cell r="C176">
            <v>-9537.92</v>
          </cell>
          <cell r="D176">
            <v>-2715.17</v>
          </cell>
          <cell r="E176">
            <v>-3844.63</v>
          </cell>
          <cell r="F176">
            <v>-1503.02</v>
          </cell>
          <cell r="G176">
            <v>-1475.1</v>
          </cell>
          <cell r="H176">
            <v>0</v>
          </cell>
          <cell r="I176">
            <v>0</v>
          </cell>
        </row>
        <row r="177">
          <cell r="A177">
            <v>23766</v>
          </cell>
          <cell r="B177" t="str">
            <v>FULTON COGEN____</v>
          </cell>
          <cell r="C177">
            <v>-233.69</v>
          </cell>
          <cell r="D177">
            <v>-110.38</v>
          </cell>
          <cell r="E177">
            <v>6.26999999999999</v>
          </cell>
          <cell r="F177">
            <v>-23.55</v>
          </cell>
          <cell r="G177">
            <v>-106.03</v>
          </cell>
          <cell r="H177">
            <v>0</v>
          </cell>
          <cell r="I177">
            <v>0</v>
          </cell>
        </row>
        <row r="178">
          <cell r="A178">
            <v>23767</v>
          </cell>
          <cell r="B178" t="str">
            <v>NEG CENTRAL_HIGH_ACRES</v>
          </cell>
          <cell r="C178">
            <v>-271.52</v>
          </cell>
          <cell r="D178">
            <v>-97.18</v>
          </cell>
          <cell r="E178">
            <v>-1.71999999999998</v>
          </cell>
          <cell r="F178">
            <v>-34.87</v>
          </cell>
          <cell r="G178">
            <v>-137.75</v>
          </cell>
          <cell r="H178">
            <v>0</v>
          </cell>
          <cell r="I178">
            <v>0</v>
          </cell>
        </row>
        <row r="179">
          <cell r="A179">
            <v>23768</v>
          </cell>
          <cell r="B179" t="str">
            <v>NEG CENTRAL___INDECK</v>
          </cell>
          <cell r="C179">
            <v>-787.4</v>
          </cell>
          <cell r="D179">
            <v>-249.1</v>
          </cell>
          <cell r="E179">
            <v>-164.9</v>
          </cell>
          <cell r="F179">
            <v>-100.95</v>
          </cell>
          <cell r="G179">
            <v>-272.45</v>
          </cell>
          <cell r="H179">
            <v>0</v>
          </cell>
          <cell r="I179">
            <v>0</v>
          </cell>
        </row>
        <row r="180">
          <cell r="A180">
            <v>23769</v>
          </cell>
          <cell r="B180" t="str">
            <v>LEDERLE____</v>
          </cell>
          <cell r="C180">
            <v>-9691.83</v>
          </cell>
          <cell r="D180">
            <v>-2988.41</v>
          </cell>
          <cell r="E180">
            <v>-3962.15</v>
          </cell>
          <cell r="F180">
            <v>-1459.6</v>
          </cell>
          <cell r="G180">
            <v>-1281.67</v>
          </cell>
          <cell r="H180">
            <v>0</v>
          </cell>
          <cell r="I180">
            <v>0</v>
          </cell>
        </row>
        <row r="181">
          <cell r="A181">
            <v>23770</v>
          </cell>
          <cell r="B181" t="str">
            <v>YORK___WARBASSE</v>
          </cell>
          <cell r="C181">
            <v>-30878.53</v>
          </cell>
          <cell r="D181">
            <v>-6669.32</v>
          </cell>
          <cell r="E181">
            <v>-12434.82</v>
          </cell>
          <cell r="F181">
            <v>-8309.45</v>
          </cell>
          <cell r="G181">
            <v>-3464.94</v>
          </cell>
          <cell r="H181">
            <v>0</v>
          </cell>
          <cell r="I181">
            <v>0</v>
          </cell>
        </row>
        <row r="182">
          <cell r="A182">
            <v>23774</v>
          </cell>
          <cell r="B182" t="str">
            <v>NM WEST___NUG</v>
          </cell>
          <cell r="C182">
            <v>-238.41</v>
          </cell>
          <cell r="D182">
            <v>77.66</v>
          </cell>
          <cell r="E182">
            <v>-91.16</v>
          </cell>
          <cell r="F182">
            <v>-80.33</v>
          </cell>
          <cell r="G182">
            <v>-144.58</v>
          </cell>
          <cell r="H182">
            <v>0</v>
          </cell>
          <cell r="I182">
            <v>0</v>
          </cell>
        </row>
        <row r="183">
          <cell r="A183">
            <v>23776</v>
          </cell>
          <cell r="B183" t="str">
            <v>E_FISHKILL___LBMP</v>
          </cell>
          <cell r="C183">
            <v>-10628.49</v>
          </cell>
          <cell r="D183">
            <v>-3049.68</v>
          </cell>
          <cell r="E183">
            <v>-4313.46</v>
          </cell>
          <cell r="F183">
            <v>-1736.64</v>
          </cell>
          <cell r="G183">
            <v>-1528.71</v>
          </cell>
          <cell r="H183">
            <v>0</v>
          </cell>
          <cell r="I183">
            <v>0</v>
          </cell>
        </row>
        <row r="184">
          <cell r="A184">
            <v>23777</v>
          </cell>
          <cell r="B184" t="str">
            <v>SITHE___STERLING</v>
          </cell>
          <cell r="C184">
            <v>14.44</v>
          </cell>
          <cell r="D184">
            <v>-32.99</v>
          </cell>
          <cell r="E184">
            <v>83.58</v>
          </cell>
          <cell r="F184">
            <v>4</v>
          </cell>
          <cell r="G184">
            <v>-40.15</v>
          </cell>
          <cell r="H184">
            <v>0</v>
          </cell>
          <cell r="I184">
            <v>0</v>
          </cell>
        </row>
        <row r="185">
          <cell r="A185">
            <v>23778</v>
          </cell>
          <cell r="B185" t="str">
            <v>GLEN PARK____</v>
          </cell>
          <cell r="C185">
            <v>-34.61</v>
          </cell>
          <cell r="D185">
            <v>-56.69</v>
          </cell>
          <cell r="E185">
            <v>76.3</v>
          </cell>
          <cell r="F185">
            <v>-7.39</v>
          </cell>
          <cell r="G185">
            <v>-46.83</v>
          </cell>
          <cell r="H185">
            <v>0</v>
          </cell>
          <cell r="I185">
            <v>0</v>
          </cell>
        </row>
        <row r="186">
          <cell r="A186">
            <v>23779</v>
          </cell>
          <cell r="B186" t="str">
            <v>BETHLEHEM___STEEL</v>
          </cell>
          <cell r="C186">
            <v>-747.22</v>
          </cell>
          <cell r="D186">
            <v>-120.83</v>
          </cell>
          <cell r="E186">
            <v>-139.47</v>
          </cell>
          <cell r="F186">
            <v>-89.27</v>
          </cell>
          <cell r="G186">
            <v>-397.65</v>
          </cell>
          <cell r="H186">
            <v>0</v>
          </cell>
          <cell r="I186">
            <v>0</v>
          </cell>
        </row>
        <row r="187">
          <cell r="A187">
            <v>23780</v>
          </cell>
          <cell r="B187" t="str">
            <v>FORT_DRUM_COGEN</v>
          </cell>
          <cell r="C187">
            <v>-8.68000000000001</v>
          </cell>
          <cell r="D187">
            <v>-42.82</v>
          </cell>
          <cell r="E187">
            <v>74.28</v>
          </cell>
          <cell r="F187">
            <v>-0.32</v>
          </cell>
          <cell r="G187">
            <v>-39.82</v>
          </cell>
          <cell r="H187">
            <v>0</v>
          </cell>
          <cell r="I187">
            <v>0</v>
          </cell>
        </row>
        <row r="188">
          <cell r="A188">
            <v>23781</v>
          </cell>
          <cell r="B188" t="str">
            <v>INDECK___YERKES</v>
          </cell>
          <cell r="C188">
            <v>-415.47</v>
          </cell>
          <cell r="D188">
            <v>-17.19</v>
          </cell>
          <cell r="E188">
            <v>-104.73</v>
          </cell>
          <cell r="F188">
            <v>-82.85</v>
          </cell>
          <cell r="G188">
            <v>-210.7</v>
          </cell>
          <cell r="H188">
            <v>0</v>
          </cell>
          <cell r="I188">
            <v>0</v>
          </cell>
        </row>
        <row r="189">
          <cell r="A189">
            <v>23783</v>
          </cell>
          <cell r="B189" t="str">
            <v>INDECK___OSWEGO</v>
          </cell>
          <cell r="C189">
            <v>-250.49</v>
          </cell>
          <cell r="D189">
            <v>-105.93</v>
          </cell>
          <cell r="E189">
            <v>-18.54</v>
          </cell>
          <cell r="F189">
            <v>-22.56</v>
          </cell>
          <cell r="G189">
            <v>-103.46</v>
          </cell>
          <cell r="H189">
            <v>0</v>
          </cell>
          <cell r="I189">
            <v>0</v>
          </cell>
        </row>
        <row r="190">
          <cell r="A190">
            <v>23786</v>
          </cell>
          <cell r="B190" t="str">
            <v>LINDEN COGEN____</v>
          </cell>
          <cell r="C190">
            <v>-11249.02</v>
          </cell>
          <cell r="D190">
            <v>-4039.1</v>
          </cell>
          <cell r="E190">
            <v>-5315.33</v>
          </cell>
          <cell r="F190">
            <v>-1785.37</v>
          </cell>
          <cell r="G190">
            <v>-109.22</v>
          </cell>
          <cell r="H190">
            <v>0</v>
          </cell>
          <cell r="I190">
            <v>0</v>
          </cell>
        </row>
        <row r="191">
          <cell r="A191">
            <v>23790</v>
          </cell>
          <cell r="B191" t="str">
            <v>BINGHAMTON___COGEN</v>
          </cell>
          <cell r="C191">
            <v>-1913.66</v>
          </cell>
          <cell r="D191">
            <v>-552.33</v>
          </cell>
          <cell r="E191">
            <v>-666.05</v>
          </cell>
          <cell r="F191">
            <v>-200.13</v>
          </cell>
          <cell r="G191">
            <v>-495.15</v>
          </cell>
          <cell r="H191">
            <v>0</v>
          </cell>
          <cell r="I191">
            <v>0</v>
          </cell>
        </row>
        <row r="192">
          <cell r="A192">
            <v>23791</v>
          </cell>
          <cell r="B192" t="str">
            <v>NEG WEST_LEA_LOCKPORT</v>
          </cell>
          <cell r="C192">
            <v>-307.03</v>
          </cell>
          <cell r="D192">
            <v>52.75</v>
          </cell>
          <cell r="E192">
            <v>-88.71</v>
          </cell>
          <cell r="F192">
            <v>-80.21</v>
          </cell>
          <cell r="G192">
            <v>-190.86</v>
          </cell>
          <cell r="H192">
            <v>0</v>
          </cell>
          <cell r="I192">
            <v>0</v>
          </cell>
        </row>
        <row r="193">
          <cell r="A193">
            <v>23792</v>
          </cell>
          <cell r="B193" t="str">
            <v>NEG NORTH_KES_CHATEGAY</v>
          </cell>
          <cell r="C193">
            <v>147.12</v>
          </cell>
          <cell r="D193">
            <v>9.36</v>
          </cell>
          <cell r="E193">
            <v>72.7</v>
          </cell>
          <cell r="F193">
            <v>7.96</v>
          </cell>
          <cell r="G193">
            <v>57.1</v>
          </cell>
          <cell r="H193">
            <v>0</v>
          </cell>
          <cell r="I193">
            <v>0</v>
          </cell>
        </row>
        <row r="194">
          <cell r="A194">
            <v>23793</v>
          </cell>
          <cell r="B194" t="str">
            <v>NEG NORTH_FLCN_SEA</v>
          </cell>
          <cell r="C194">
            <v>203.89</v>
          </cell>
          <cell r="D194">
            <v>8.81999999999998</v>
          </cell>
          <cell r="E194">
            <v>92.15</v>
          </cell>
          <cell r="F194">
            <v>11.92</v>
          </cell>
          <cell r="G194">
            <v>91</v>
          </cell>
          <cell r="H194">
            <v>0</v>
          </cell>
          <cell r="I194">
            <v>0</v>
          </cell>
        </row>
        <row r="195">
          <cell r="A195">
            <v>23794</v>
          </cell>
          <cell r="B195" t="str">
            <v>NYPA___HOLTSVILL</v>
          </cell>
          <cell r="C195">
            <v>-26915.57</v>
          </cell>
          <cell r="D195">
            <v>-7248.33</v>
          </cell>
          <cell r="E195">
            <v>-8227.56</v>
          </cell>
          <cell r="F195">
            <v>-5722.61</v>
          </cell>
          <cell r="G195">
            <v>-5717.07</v>
          </cell>
          <cell r="H195">
            <v>0</v>
          </cell>
          <cell r="I195">
            <v>0</v>
          </cell>
        </row>
        <row r="196">
          <cell r="A196">
            <v>23796</v>
          </cell>
          <cell r="B196" t="str">
            <v>RENSSELAER___COGEN</v>
          </cell>
          <cell r="C196">
            <v>-5437.85</v>
          </cell>
          <cell r="D196">
            <v>-2085.5</v>
          </cell>
          <cell r="E196">
            <v>-1250.47</v>
          </cell>
          <cell r="F196">
            <v>-301.81</v>
          </cell>
          <cell r="G196">
            <v>-1800.07</v>
          </cell>
          <cell r="H196">
            <v>0</v>
          </cell>
          <cell r="I196">
            <v>0</v>
          </cell>
        </row>
        <row r="197">
          <cell r="A197">
            <v>23797</v>
          </cell>
          <cell r="B197" t="str">
            <v>SENECA___ENERGY</v>
          </cell>
          <cell r="C197">
            <v>-497.3</v>
          </cell>
          <cell r="D197">
            <v>-163.8</v>
          </cell>
          <cell r="E197">
            <v>-88.8</v>
          </cell>
          <cell r="F197">
            <v>-69.94</v>
          </cell>
          <cell r="G197">
            <v>-174.76</v>
          </cell>
          <cell r="H197">
            <v>0</v>
          </cell>
          <cell r="I197">
            <v>0</v>
          </cell>
        </row>
        <row r="198">
          <cell r="A198">
            <v>23798</v>
          </cell>
          <cell r="B198" t="str">
            <v>ADK RESOURCE___RCVRY</v>
          </cell>
          <cell r="C198">
            <v>-6007.77</v>
          </cell>
          <cell r="D198">
            <v>-2329.62</v>
          </cell>
          <cell r="E198">
            <v>-1434.67</v>
          </cell>
          <cell r="F198">
            <v>-377.15</v>
          </cell>
          <cell r="G198">
            <v>-1866.33</v>
          </cell>
          <cell r="H198">
            <v>0</v>
          </cell>
          <cell r="I198">
            <v>0</v>
          </cell>
        </row>
        <row r="199">
          <cell r="A199">
            <v>23799</v>
          </cell>
          <cell r="B199" t="str">
            <v>SELKIRK___II</v>
          </cell>
          <cell r="C199">
            <v>-5180.17</v>
          </cell>
          <cell r="D199">
            <v>-1938.46</v>
          </cell>
          <cell r="E199">
            <v>-1163.57</v>
          </cell>
          <cell r="F199">
            <v>-290</v>
          </cell>
          <cell r="G199">
            <v>-1788.14</v>
          </cell>
          <cell r="H199">
            <v>0</v>
          </cell>
          <cell r="I199">
            <v>0</v>
          </cell>
        </row>
        <row r="200">
          <cell r="A200">
            <v>23800</v>
          </cell>
          <cell r="B200" t="str">
            <v>SITHE___INDEPEND</v>
          </cell>
          <cell r="C200">
            <v>94.5200000000002</v>
          </cell>
          <cell r="D200">
            <v>-94.37</v>
          </cell>
          <cell r="E200">
            <v>295.1</v>
          </cell>
          <cell r="F200">
            <v>-18.94</v>
          </cell>
          <cell r="G200">
            <v>-87.27</v>
          </cell>
          <cell r="H200">
            <v>0</v>
          </cell>
          <cell r="I200">
            <v>0</v>
          </cell>
        </row>
        <row r="201">
          <cell r="A201">
            <v>23801</v>
          </cell>
          <cell r="B201" t="str">
            <v>SELKIRK___l</v>
          </cell>
          <cell r="C201">
            <v>-5171.66</v>
          </cell>
          <cell r="D201">
            <v>-1942.82</v>
          </cell>
          <cell r="E201">
            <v>-1156.94</v>
          </cell>
          <cell r="F201">
            <v>-288.66</v>
          </cell>
          <cell r="G201">
            <v>-1783.24</v>
          </cell>
          <cell r="H201">
            <v>0</v>
          </cell>
          <cell r="I201">
            <v>0</v>
          </cell>
        </row>
        <row r="202">
          <cell r="A202">
            <v>23802</v>
          </cell>
          <cell r="B202" t="str">
            <v>INDECK___CORINTH</v>
          </cell>
          <cell r="C202">
            <v>-6039.38</v>
          </cell>
          <cell r="D202">
            <v>-2333.05</v>
          </cell>
          <cell r="E202">
            <v>-1445.83</v>
          </cell>
          <cell r="F202">
            <v>-377.35</v>
          </cell>
          <cell r="G202">
            <v>-1883.15</v>
          </cell>
          <cell r="H202">
            <v>0</v>
          </cell>
          <cell r="I202">
            <v>0</v>
          </cell>
        </row>
        <row r="203">
          <cell r="A203">
            <v>23803</v>
          </cell>
          <cell r="B203" t="str">
            <v>BURROWS___LYONSDAL</v>
          </cell>
          <cell r="C203">
            <v>104.69</v>
          </cell>
          <cell r="D203">
            <v>15.03</v>
          </cell>
          <cell r="E203">
            <v>75.84</v>
          </cell>
          <cell r="F203">
            <v>13.82</v>
          </cell>
          <cell r="G203">
            <v>0</v>
          </cell>
          <cell r="H203">
            <v>0</v>
          </cell>
          <cell r="I203">
            <v>0</v>
          </cell>
        </row>
        <row r="204">
          <cell r="A204">
            <v>23804</v>
          </cell>
          <cell r="B204" t="str">
            <v>IP___TICONDEROGA</v>
          </cell>
          <cell r="C204">
            <v>-6371.94</v>
          </cell>
          <cell r="D204">
            <v>-2486.95</v>
          </cell>
          <cell r="E204">
            <v>-1597.12</v>
          </cell>
          <cell r="F204">
            <v>-444.76</v>
          </cell>
          <cell r="G204">
            <v>-1843.11</v>
          </cell>
          <cell r="H204">
            <v>0</v>
          </cell>
          <cell r="I204">
            <v>0</v>
          </cell>
        </row>
        <row r="205">
          <cell r="A205">
            <v>23805</v>
          </cell>
          <cell r="B205" t="str">
            <v>WATERTOWN___HYD</v>
          </cell>
          <cell r="C205">
            <v>-20.76</v>
          </cell>
          <cell r="D205">
            <v>-48.87</v>
          </cell>
          <cell r="E205">
            <v>75.01</v>
          </cell>
          <cell r="F205">
            <v>-6.34</v>
          </cell>
          <cell r="G205">
            <v>-40.56</v>
          </cell>
          <cell r="H205">
            <v>0</v>
          </cell>
          <cell r="I205">
            <v>0</v>
          </cell>
        </row>
        <row r="206">
          <cell r="A206">
            <v>23807</v>
          </cell>
          <cell r="B206" t="str">
            <v>DOGLEVILLE___HYD</v>
          </cell>
          <cell r="C206">
            <v>155.31</v>
          </cell>
          <cell r="D206">
            <v>35.05</v>
          </cell>
          <cell r="E206">
            <v>63.21</v>
          </cell>
          <cell r="F206">
            <v>21.07</v>
          </cell>
          <cell r="G206">
            <v>35.98</v>
          </cell>
          <cell r="H206">
            <v>0</v>
          </cell>
          <cell r="I206">
            <v>0</v>
          </cell>
        </row>
        <row r="207">
          <cell r="A207">
            <v>23808</v>
          </cell>
          <cell r="B207" t="str">
            <v>GENERAL___MILLS</v>
          </cell>
          <cell r="C207">
            <v>-747.22</v>
          </cell>
          <cell r="D207">
            <v>-120.83</v>
          </cell>
          <cell r="E207">
            <v>-139.47</v>
          </cell>
          <cell r="F207">
            <v>-89.27</v>
          </cell>
          <cell r="G207">
            <v>-397.65</v>
          </cell>
          <cell r="H207">
            <v>0</v>
          </cell>
          <cell r="I207">
            <v>0</v>
          </cell>
        </row>
        <row r="208">
          <cell r="A208">
            <v>23809</v>
          </cell>
          <cell r="B208" t="str">
            <v>US___GYPSUM</v>
          </cell>
          <cell r="C208">
            <v>-527.72</v>
          </cell>
          <cell r="D208">
            <v>-181.2</v>
          </cell>
          <cell r="E208">
            <v>-88.89</v>
          </cell>
          <cell r="F208">
            <v>-76.71</v>
          </cell>
          <cell r="G208">
            <v>-180.92</v>
          </cell>
          <cell r="H208">
            <v>0</v>
          </cell>
          <cell r="I208">
            <v>0</v>
          </cell>
        </row>
        <row r="209">
          <cell r="A209">
            <v>23810</v>
          </cell>
          <cell r="B209" t="str">
            <v>HUDSON AVE_GT_3</v>
          </cell>
          <cell r="C209">
            <v>-13967.27</v>
          </cell>
          <cell r="D209">
            <v>-4368.32</v>
          </cell>
          <cell r="E209">
            <v>-5315.33</v>
          </cell>
          <cell r="F209">
            <v>-2207.83</v>
          </cell>
          <cell r="G209">
            <v>-2075.79</v>
          </cell>
          <cell r="H209">
            <v>0</v>
          </cell>
          <cell r="I209">
            <v>0</v>
          </cell>
        </row>
        <row r="210">
          <cell r="A210">
            <v>23811</v>
          </cell>
          <cell r="B210" t="str">
            <v>NEG WEST___LANCASTR</v>
          </cell>
          <cell r="C210">
            <v>-843.36</v>
          </cell>
          <cell r="D210">
            <v>-143.24</v>
          </cell>
          <cell r="E210">
            <v>-190.79</v>
          </cell>
          <cell r="F210">
            <v>-103.45</v>
          </cell>
          <cell r="G210">
            <v>-405.88</v>
          </cell>
          <cell r="H210">
            <v>0</v>
          </cell>
          <cell r="I210">
            <v>0</v>
          </cell>
        </row>
        <row r="211">
          <cell r="A211">
            <v>23856</v>
          </cell>
          <cell r="B211" t="str">
            <v>FIBERTEK___ENERGY</v>
          </cell>
          <cell r="C211">
            <v>-318.92</v>
          </cell>
          <cell r="D211">
            <v>-132.72</v>
          </cell>
          <cell r="E211">
            <v>-22.88</v>
          </cell>
          <cell r="F211">
            <v>-29.51</v>
          </cell>
          <cell r="G211">
            <v>-133.81</v>
          </cell>
          <cell r="H211">
            <v>0</v>
          </cell>
          <cell r="I211">
            <v>0</v>
          </cell>
        </row>
        <row r="212">
          <cell r="A212">
            <v>23857</v>
          </cell>
          <cell r="B212" t="str">
            <v>CARTHAGE___PAPER</v>
          </cell>
          <cell r="C212">
            <v>12.63</v>
          </cell>
          <cell r="D212">
            <v>-33.06</v>
          </cell>
          <cell r="E212">
            <v>77.63</v>
          </cell>
          <cell r="F212">
            <v>1.24</v>
          </cell>
          <cell r="G212">
            <v>-33.18</v>
          </cell>
          <cell r="H212">
            <v>0</v>
          </cell>
          <cell r="I212">
            <v>0</v>
          </cell>
        </row>
        <row r="213">
          <cell r="A213">
            <v>23858</v>
          </cell>
          <cell r="B213" t="str">
            <v>NSINS_S._GLNS_FALLS</v>
          </cell>
          <cell r="C213">
            <v>-6018.95</v>
          </cell>
          <cell r="D213">
            <v>-2332.3</v>
          </cell>
          <cell r="E213">
            <v>-1437.56</v>
          </cell>
          <cell r="F213">
            <v>-376.15</v>
          </cell>
          <cell r="G213">
            <v>-1872.94</v>
          </cell>
          <cell r="H213">
            <v>0</v>
          </cell>
          <cell r="I213">
            <v>0</v>
          </cell>
        </row>
        <row r="214">
          <cell r="A214">
            <v>23895</v>
          </cell>
          <cell r="B214" t="str">
            <v>CH_RES_NIAGARA</v>
          </cell>
          <cell r="C214">
            <v>-238.41</v>
          </cell>
          <cell r="D214">
            <v>77.66</v>
          </cell>
          <cell r="E214">
            <v>-91.16</v>
          </cell>
          <cell r="F214">
            <v>-80.33</v>
          </cell>
          <cell r="G214">
            <v>-144.58</v>
          </cell>
          <cell r="H214">
            <v>0</v>
          </cell>
          <cell r="I214">
            <v>0</v>
          </cell>
        </row>
        <row r="215">
          <cell r="A215">
            <v>23900</v>
          </cell>
          <cell r="B215" t="str">
            <v>FORT ORANGE____</v>
          </cell>
          <cell r="C215">
            <v>-5810.01</v>
          </cell>
          <cell r="D215">
            <v>-2138.47</v>
          </cell>
          <cell r="E215">
            <v>-1487.83</v>
          </cell>
          <cell r="F215">
            <v>-406.97</v>
          </cell>
          <cell r="G215">
            <v>-1776.74</v>
          </cell>
          <cell r="H215">
            <v>0</v>
          </cell>
          <cell r="I215">
            <v>0</v>
          </cell>
        </row>
        <row r="216">
          <cell r="A216">
            <v>23901</v>
          </cell>
          <cell r="B216" t="str">
            <v>NEPA___ENERGY</v>
          </cell>
          <cell r="C216">
            <v>-1060.18</v>
          </cell>
          <cell r="D216">
            <v>-236.15</v>
          </cell>
          <cell r="E216">
            <v>-264.78</v>
          </cell>
          <cell r="F216">
            <v>-119.08</v>
          </cell>
          <cell r="G216">
            <v>-440.17</v>
          </cell>
          <cell r="H216">
            <v>0</v>
          </cell>
          <cell r="I216">
            <v>0</v>
          </cell>
        </row>
        <row r="217">
          <cell r="A217">
            <v>23902</v>
          </cell>
          <cell r="B217" t="str">
            <v>SITHE___MASSENA</v>
          </cell>
          <cell r="C217">
            <v>121.44</v>
          </cell>
          <cell r="D217">
            <v>19.64</v>
          </cell>
          <cell r="E217">
            <v>59.49</v>
          </cell>
          <cell r="F217">
            <v>9.48</v>
          </cell>
          <cell r="G217">
            <v>32.83</v>
          </cell>
          <cell r="H217">
            <v>0</v>
          </cell>
          <cell r="I217">
            <v>0</v>
          </cell>
        </row>
        <row r="218">
          <cell r="A218">
            <v>23903</v>
          </cell>
          <cell r="B218" t="str">
            <v>AMERICAN___BRASS</v>
          </cell>
          <cell r="C218">
            <v>-415.47</v>
          </cell>
          <cell r="D218">
            <v>-17.19</v>
          </cell>
          <cell r="E218">
            <v>-104.73</v>
          </cell>
          <cell r="F218">
            <v>-82.85</v>
          </cell>
          <cell r="G218">
            <v>-210.7</v>
          </cell>
          <cell r="H218">
            <v>0</v>
          </cell>
          <cell r="I218">
            <v>0</v>
          </cell>
        </row>
        <row r="219">
          <cell r="A219">
            <v>23913</v>
          </cell>
          <cell r="B219" t="str">
            <v>NEG NORTH___LWR_SARANAC</v>
          </cell>
          <cell r="C219">
            <v>195.49</v>
          </cell>
          <cell r="D219">
            <v>8.53000000000001</v>
          </cell>
          <cell r="E219">
            <v>89.16</v>
          </cell>
          <cell r="F219">
            <v>11.45</v>
          </cell>
          <cell r="G219">
            <v>86.35</v>
          </cell>
          <cell r="H219">
            <v>0</v>
          </cell>
          <cell r="I219">
            <v>0</v>
          </cell>
        </row>
        <row r="220">
          <cell r="A220">
            <v>23914</v>
          </cell>
          <cell r="B220" t="str">
            <v>RUSSELL___STATION</v>
          </cell>
          <cell r="C220">
            <v>-329.69</v>
          </cell>
          <cell r="D220">
            <v>-110.98</v>
          </cell>
          <cell r="E220">
            <v>-12.06</v>
          </cell>
          <cell r="F220">
            <v>-64.65</v>
          </cell>
          <cell r="G220">
            <v>-142</v>
          </cell>
          <cell r="H220">
            <v>0</v>
          </cell>
          <cell r="I220">
            <v>0</v>
          </cell>
        </row>
        <row r="221">
          <cell r="A221">
            <v>23915</v>
          </cell>
          <cell r="B221" t="str">
            <v>NEG NORTH___ALICE_FALLS</v>
          </cell>
          <cell r="C221">
            <v>195.32</v>
          </cell>
          <cell r="D221">
            <v>8.45000000000001</v>
          </cell>
          <cell r="E221">
            <v>89.07</v>
          </cell>
          <cell r="F221">
            <v>11.45</v>
          </cell>
          <cell r="G221">
            <v>86.35</v>
          </cell>
          <cell r="H221">
            <v>0</v>
          </cell>
          <cell r="I221">
            <v>0</v>
          </cell>
        </row>
        <row r="222">
          <cell r="A222">
            <v>23982</v>
          </cell>
          <cell r="B222" t="str">
            <v>INDECK___OLEAN</v>
          </cell>
          <cell r="C222">
            <v>-836.73</v>
          </cell>
          <cell r="D222">
            <v>-154.42</v>
          </cell>
          <cell r="E222">
            <v>-166.31</v>
          </cell>
          <cell r="F222">
            <v>-101.16</v>
          </cell>
          <cell r="G222">
            <v>-414.84</v>
          </cell>
          <cell r="H222">
            <v>0</v>
          </cell>
          <cell r="I222">
            <v>0</v>
          </cell>
        </row>
        <row r="223">
          <cell r="A223">
            <v>23983</v>
          </cell>
          <cell r="B223" t="str">
            <v>CH_RES_BVR_FALLS</v>
          </cell>
          <cell r="C223">
            <v>301.56</v>
          </cell>
          <cell r="D223">
            <v>97.7</v>
          </cell>
          <cell r="E223">
            <v>86.16</v>
          </cell>
          <cell r="F223">
            <v>38.35</v>
          </cell>
          <cell r="G223">
            <v>79.35</v>
          </cell>
          <cell r="H223">
            <v>0</v>
          </cell>
          <cell r="I223">
            <v>0</v>
          </cell>
        </row>
        <row r="224">
          <cell r="A224">
            <v>23985</v>
          </cell>
          <cell r="B224" t="str">
            <v>CH_RES_SYRACUSE</v>
          </cell>
          <cell r="C224">
            <v>-318.92</v>
          </cell>
          <cell r="D224">
            <v>-132.72</v>
          </cell>
          <cell r="E224">
            <v>-22.88</v>
          </cell>
          <cell r="F224">
            <v>-29.51</v>
          </cell>
          <cell r="G224">
            <v>-133.81</v>
          </cell>
          <cell r="H224">
            <v>0</v>
          </cell>
          <cell r="I224">
            <v>0</v>
          </cell>
        </row>
        <row r="225">
          <cell r="A225">
            <v>23986</v>
          </cell>
          <cell r="B225" t="str">
            <v>ONONDAGA___COGEN</v>
          </cell>
          <cell r="C225">
            <v>-318.92</v>
          </cell>
          <cell r="D225">
            <v>-132.72</v>
          </cell>
          <cell r="E225">
            <v>-22.88</v>
          </cell>
          <cell r="F225">
            <v>-29.51</v>
          </cell>
          <cell r="G225">
            <v>-133.81</v>
          </cell>
          <cell r="H225">
            <v>0</v>
          </cell>
          <cell r="I225">
            <v>0</v>
          </cell>
        </row>
        <row r="226">
          <cell r="A226">
            <v>23987</v>
          </cell>
          <cell r="B226" t="str">
            <v>ONONDAGA_REF_OCCRA</v>
          </cell>
          <cell r="C226">
            <v>-285.81</v>
          </cell>
          <cell r="D226">
            <v>-128.54</v>
          </cell>
          <cell r="E226">
            <v>-0.270000000000005</v>
          </cell>
          <cell r="F226">
            <v>-28.69</v>
          </cell>
          <cell r="G226">
            <v>-128.31</v>
          </cell>
          <cell r="H226">
            <v>0</v>
          </cell>
          <cell r="I226">
            <v>0</v>
          </cell>
        </row>
        <row r="227">
          <cell r="A227">
            <v>23988</v>
          </cell>
          <cell r="B227" t="str">
            <v>IP CORINTH___1</v>
          </cell>
          <cell r="C227">
            <v>-6039.38</v>
          </cell>
          <cell r="D227">
            <v>-2333.05</v>
          </cell>
          <cell r="E227">
            <v>-1445.83</v>
          </cell>
          <cell r="F227">
            <v>-377.35</v>
          </cell>
          <cell r="G227">
            <v>-1883.15</v>
          </cell>
          <cell r="H227">
            <v>0</v>
          </cell>
          <cell r="I227">
            <v>0</v>
          </cell>
        </row>
        <row r="228">
          <cell r="A228">
            <v>23990</v>
          </cell>
          <cell r="B228" t="str">
            <v>PROJECT___ORANGE</v>
          </cell>
          <cell r="C228">
            <v>-213.41</v>
          </cell>
          <cell r="D228">
            <v>-116.24</v>
          </cell>
          <cell r="E228">
            <v>41.4</v>
          </cell>
          <cell r="F228">
            <v>-25.25</v>
          </cell>
          <cell r="G228">
            <v>-113.32</v>
          </cell>
          <cell r="H228">
            <v>0</v>
          </cell>
          <cell r="I228">
            <v>0</v>
          </cell>
        </row>
        <row r="229">
          <cell r="A229">
            <v>24000</v>
          </cell>
          <cell r="B229" t="str">
            <v>PLEASANTVLY___LBMP</v>
          </cell>
          <cell r="C229">
            <v>-11005.2</v>
          </cell>
          <cell r="D229">
            <v>-3317.39</v>
          </cell>
          <cell r="E229">
            <v>-4448.95</v>
          </cell>
          <cell r="F229">
            <v>-1749.72</v>
          </cell>
          <cell r="G229">
            <v>-1489.14</v>
          </cell>
          <cell r="H229">
            <v>0</v>
          </cell>
          <cell r="I229">
            <v>0</v>
          </cell>
        </row>
        <row r="230">
          <cell r="A230">
            <v>24008</v>
          </cell>
          <cell r="B230" t="str">
            <v>NYISO_LBMP_REFERENCE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24010</v>
          </cell>
          <cell r="B231" t="str">
            <v>AMERICAN_REF_FUEL</v>
          </cell>
          <cell r="C231">
            <v>-345.84</v>
          </cell>
          <cell r="D231">
            <v>25.95</v>
          </cell>
          <cell r="E231">
            <v>-100.44</v>
          </cell>
          <cell r="F231">
            <v>-82.53</v>
          </cell>
          <cell r="G231">
            <v>-188.82</v>
          </cell>
          <cell r="H231">
            <v>0</v>
          </cell>
          <cell r="I231">
            <v>0</v>
          </cell>
        </row>
        <row r="232">
          <cell r="A232">
            <v>24011</v>
          </cell>
          <cell r="B232" t="str">
            <v>ADK HUDSON___FALLS</v>
          </cell>
          <cell r="C232">
            <v>-6007.77</v>
          </cell>
          <cell r="D232">
            <v>-2329.62</v>
          </cell>
          <cell r="E232">
            <v>-1434.67</v>
          </cell>
          <cell r="F232">
            <v>-377.15</v>
          </cell>
          <cell r="G232">
            <v>-1866.33</v>
          </cell>
          <cell r="H232">
            <v>0</v>
          </cell>
          <cell r="I232">
            <v>0</v>
          </cell>
        </row>
        <row r="233">
          <cell r="A233">
            <v>24013</v>
          </cell>
          <cell r="B233" t="str">
            <v>LITTLE FALLS___HYD</v>
          </cell>
          <cell r="C233">
            <v>155.31</v>
          </cell>
          <cell r="D233">
            <v>35.05</v>
          </cell>
          <cell r="E233">
            <v>63.21</v>
          </cell>
          <cell r="F233">
            <v>21.07</v>
          </cell>
          <cell r="G233">
            <v>35.98</v>
          </cell>
          <cell r="H233">
            <v>0</v>
          </cell>
          <cell r="I233">
            <v>0</v>
          </cell>
        </row>
        <row r="234">
          <cell r="A234">
            <v>24014</v>
          </cell>
          <cell r="B234" t="str">
            <v>LONG_LAKE_PHOENIX</v>
          </cell>
          <cell r="C234">
            <v>-237.55</v>
          </cell>
          <cell r="D234">
            <v>-109.97</v>
          </cell>
          <cell r="E234">
            <v>1.99999999999998</v>
          </cell>
          <cell r="F234">
            <v>-23.55</v>
          </cell>
          <cell r="G234">
            <v>-106.03</v>
          </cell>
          <cell r="H234">
            <v>0</v>
          </cell>
          <cell r="I234">
            <v>0</v>
          </cell>
        </row>
        <row r="235">
          <cell r="A235">
            <v>24015</v>
          </cell>
          <cell r="B235" t="str">
            <v>MEDINA___POWER</v>
          </cell>
          <cell r="C235">
            <v>-735.05</v>
          </cell>
          <cell r="D235">
            <v>-80.89</v>
          </cell>
          <cell r="E235">
            <v>-154.51</v>
          </cell>
          <cell r="F235">
            <v>-93.09</v>
          </cell>
          <cell r="G235">
            <v>-406.56</v>
          </cell>
          <cell r="H235">
            <v>0</v>
          </cell>
          <cell r="I235">
            <v>0</v>
          </cell>
        </row>
        <row r="236">
          <cell r="A236">
            <v>24016</v>
          </cell>
          <cell r="B236" t="str">
            <v>HARZA MOOSE___RIVER</v>
          </cell>
          <cell r="C236">
            <v>104.69</v>
          </cell>
          <cell r="D236">
            <v>15.03</v>
          </cell>
          <cell r="E236">
            <v>75.84</v>
          </cell>
          <cell r="F236">
            <v>13.82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24017</v>
          </cell>
          <cell r="B237" t="str">
            <v>SYRACUSE___POWER</v>
          </cell>
          <cell r="C237">
            <v>-285.81</v>
          </cell>
          <cell r="D237">
            <v>-128.54</v>
          </cell>
          <cell r="E237">
            <v>-0.270000000000005</v>
          </cell>
          <cell r="F237">
            <v>-28.69</v>
          </cell>
          <cell r="G237">
            <v>-128.31</v>
          </cell>
          <cell r="H237">
            <v>0</v>
          </cell>
          <cell r="I237">
            <v>0</v>
          </cell>
        </row>
        <row r="238">
          <cell r="A238">
            <v>24018</v>
          </cell>
          <cell r="B238" t="str">
            <v>CRESCENT___HYD</v>
          </cell>
          <cell r="C238">
            <v>-5616.13</v>
          </cell>
          <cell r="D238">
            <v>-2197.98</v>
          </cell>
          <cell r="E238">
            <v>-1290.76</v>
          </cell>
          <cell r="F238">
            <v>-307.95</v>
          </cell>
          <cell r="G238">
            <v>-1819.44</v>
          </cell>
          <cell r="H238">
            <v>0</v>
          </cell>
          <cell r="I238">
            <v>0</v>
          </cell>
        </row>
        <row r="239">
          <cell r="A239">
            <v>24019</v>
          </cell>
          <cell r="B239" t="str">
            <v>INDIAN POINT_GT_3</v>
          </cell>
          <cell r="C239">
            <v>-10380.14</v>
          </cell>
          <cell r="D239">
            <v>-3393.15</v>
          </cell>
          <cell r="E239">
            <v>-4154.21</v>
          </cell>
          <cell r="F239">
            <v>-1576.87</v>
          </cell>
          <cell r="G239">
            <v>-1255.91</v>
          </cell>
          <cell r="H239">
            <v>0</v>
          </cell>
          <cell r="I239">
            <v>0</v>
          </cell>
        </row>
        <row r="240">
          <cell r="A240">
            <v>24020</v>
          </cell>
          <cell r="B240" t="str">
            <v>VISCHER___FERRY HYD</v>
          </cell>
          <cell r="C240">
            <v>-5616.13</v>
          </cell>
          <cell r="D240">
            <v>-2197.98</v>
          </cell>
          <cell r="E240">
            <v>-1290.76</v>
          </cell>
          <cell r="F240">
            <v>-307.95</v>
          </cell>
          <cell r="G240">
            <v>-1819.44</v>
          </cell>
          <cell r="H240">
            <v>0</v>
          </cell>
          <cell r="I240">
            <v>0</v>
          </cell>
        </row>
        <row r="241">
          <cell r="A241">
            <v>24021</v>
          </cell>
          <cell r="B241" t="str">
            <v>SITHE___OGDNSBRG</v>
          </cell>
          <cell r="C241">
            <v>110.87</v>
          </cell>
          <cell r="D241">
            <v>13.85</v>
          </cell>
          <cell r="E241">
            <v>63.36</v>
          </cell>
          <cell r="F241">
            <v>7.9</v>
          </cell>
          <cell r="G241">
            <v>25.76</v>
          </cell>
          <cell r="H241">
            <v>0</v>
          </cell>
          <cell r="I241">
            <v>0</v>
          </cell>
        </row>
        <row r="242">
          <cell r="A242">
            <v>24023</v>
          </cell>
          <cell r="B242" t="str">
            <v>PYRITES___HYD</v>
          </cell>
          <cell r="C242">
            <v>75.18</v>
          </cell>
          <cell r="D242">
            <v>11.5</v>
          </cell>
          <cell r="E242">
            <v>53.36</v>
          </cell>
          <cell r="F242">
            <v>7.13</v>
          </cell>
          <cell r="G242">
            <v>3.19</v>
          </cell>
          <cell r="H242">
            <v>0</v>
          </cell>
          <cell r="I242">
            <v>0</v>
          </cell>
        </row>
        <row r="243">
          <cell r="A243">
            <v>24024</v>
          </cell>
          <cell r="B243" t="str">
            <v>SITHE___BATAVIA</v>
          </cell>
          <cell r="C243">
            <v>-503.45</v>
          </cell>
          <cell r="D243">
            <v>-172.29</v>
          </cell>
          <cell r="E243">
            <v>-80.24</v>
          </cell>
          <cell r="F243">
            <v>-75.98</v>
          </cell>
          <cell r="G243">
            <v>-174.94</v>
          </cell>
          <cell r="H243">
            <v>0</v>
          </cell>
          <cell r="I243">
            <v>0</v>
          </cell>
        </row>
        <row r="244">
          <cell r="A244">
            <v>24026</v>
          </cell>
          <cell r="B244" t="str">
            <v>OXBOW____</v>
          </cell>
          <cell r="C244">
            <v>-332.42</v>
          </cell>
          <cell r="D244">
            <v>29.1</v>
          </cell>
          <cell r="E244">
            <v>-100.2</v>
          </cell>
          <cell r="F244">
            <v>-82.49</v>
          </cell>
          <cell r="G244">
            <v>-178.83</v>
          </cell>
          <cell r="H244">
            <v>0</v>
          </cell>
          <cell r="I244">
            <v>0</v>
          </cell>
        </row>
        <row r="245">
          <cell r="A245">
            <v>24028</v>
          </cell>
          <cell r="B245" t="str">
            <v>ADK S GLENS___FALLS</v>
          </cell>
          <cell r="C245">
            <v>-6007.77</v>
          </cell>
          <cell r="D245">
            <v>-2329.62</v>
          </cell>
          <cell r="E245">
            <v>-1434.67</v>
          </cell>
          <cell r="F245">
            <v>-377.15</v>
          </cell>
          <cell r="G245">
            <v>-1866.33</v>
          </cell>
          <cell r="H245">
            <v>0</v>
          </cell>
          <cell r="I245">
            <v>0</v>
          </cell>
        </row>
        <row r="246">
          <cell r="A246">
            <v>24031</v>
          </cell>
          <cell r="B246" t="str">
            <v>HOLTSVIL 1-5___GRP1</v>
          </cell>
          <cell r="C246">
            <v>-26915.57</v>
          </cell>
          <cell r="D246">
            <v>-7248.33</v>
          </cell>
          <cell r="E246">
            <v>-8227.56</v>
          </cell>
          <cell r="F246">
            <v>-5722.61</v>
          </cell>
          <cell r="G246">
            <v>-5717.07</v>
          </cell>
          <cell r="H246">
            <v>0</v>
          </cell>
          <cell r="I246">
            <v>0</v>
          </cell>
        </row>
        <row r="247">
          <cell r="A247">
            <v>24032</v>
          </cell>
          <cell r="B247" t="str">
            <v>HOLTSVIL6-10___GRP2</v>
          </cell>
          <cell r="C247">
            <v>-26910.45</v>
          </cell>
          <cell r="D247">
            <v>-7239.07</v>
          </cell>
          <cell r="E247">
            <v>-8228.3</v>
          </cell>
          <cell r="F247">
            <v>-5726.4</v>
          </cell>
          <cell r="G247">
            <v>-5716.68</v>
          </cell>
          <cell r="H247">
            <v>0</v>
          </cell>
          <cell r="I247">
            <v>0</v>
          </cell>
        </row>
        <row r="248">
          <cell r="A248">
            <v>24033</v>
          </cell>
          <cell r="B248" t="str">
            <v>BARRETT 9-12___GRP3</v>
          </cell>
          <cell r="C248">
            <v>-27364.4</v>
          </cell>
          <cell r="D248">
            <v>-7370.89</v>
          </cell>
          <cell r="E248">
            <v>-8228.34</v>
          </cell>
          <cell r="F248">
            <v>-5687.37</v>
          </cell>
          <cell r="G248">
            <v>-6077.8</v>
          </cell>
          <cell r="H248">
            <v>0</v>
          </cell>
          <cell r="I248">
            <v>0</v>
          </cell>
        </row>
        <row r="249">
          <cell r="A249">
            <v>24034</v>
          </cell>
          <cell r="B249" t="str">
            <v>BARRETT 1-8___GRP4</v>
          </cell>
          <cell r="C249">
            <v>-27364.4</v>
          </cell>
          <cell r="D249">
            <v>-7370.89</v>
          </cell>
          <cell r="E249">
            <v>-8228.34</v>
          </cell>
          <cell r="F249">
            <v>-5687.37</v>
          </cell>
          <cell r="G249">
            <v>-6077.8</v>
          </cell>
          <cell r="H249">
            <v>0</v>
          </cell>
          <cell r="I249">
            <v>0</v>
          </cell>
        </row>
        <row r="250">
          <cell r="A250">
            <v>24038</v>
          </cell>
          <cell r="B250" t="str">
            <v>WADING RIVER_1-3_GRP5</v>
          </cell>
          <cell r="C250">
            <v>-26913.48</v>
          </cell>
          <cell r="D250">
            <v>-7247.04</v>
          </cell>
          <cell r="E250">
            <v>-8227.37</v>
          </cell>
          <cell r="F250">
            <v>-5722.75</v>
          </cell>
          <cell r="G250">
            <v>-5716.32</v>
          </cell>
          <cell r="H250">
            <v>0</v>
          </cell>
          <cell r="I250">
            <v>0</v>
          </cell>
        </row>
        <row r="251">
          <cell r="A251">
            <v>24039</v>
          </cell>
          <cell r="B251" t="str">
            <v>GARDENVILLE___LBMP</v>
          </cell>
          <cell r="C251">
            <v>-820.92</v>
          </cell>
          <cell r="D251">
            <v>-153.49</v>
          </cell>
          <cell r="E251">
            <v>-137.69</v>
          </cell>
          <cell r="F251">
            <v>-89.13</v>
          </cell>
          <cell r="G251">
            <v>-440.61</v>
          </cell>
          <cell r="H251">
            <v>0</v>
          </cell>
          <cell r="I251">
            <v>0</v>
          </cell>
        </row>
        <row r="252">
          <cell r="A252">
            <v>24041</v>
          </cell>
          <cell r="B252" t="str">
            <v>SENECA OSWGO___HYD</v>
          </cell>
          <cell r="C252">
            <v>-233.69</v>
          </cell>
          <cell r="D252">
            <v>-110.38</v>
          </cell>
          <cell r="E252">
            <v>6.26999999999999</v>
          </cell>
          <cell r="F252">
            <v>-23.55</v>
          </cell>
          <cell r="G252">
            <v>-106.03</v>
          </cell>
          <cell r="H252">
            <v>0</v>
          </cell>
          <cell r="I252">
            <v>0</v>
          </cell>
        </row>
        <row r="253">
          <cell r="A253">
            <v>24042</v>
          </cell>
          <cell r="B253" t="str">
            <v>N SALMON___HYD</v>
          </cell>
          <cell r="C253">
            <v>100.97</v>
          </cell>
          <cell r="D253">
            <v>-21.55</v>
          </cell>
          <cell r="E253">
            <v>69.48</v>
          </cell>
          <cell r="F253">
            <v>6.13</v>
          </cell>
          <cell r="G253">
            <v>46.91</v>
          </cell>
          <cell r="H253">
            <v>0</v>
          </cell>
          <cell r="I253">
            <v>0</v>
          </cell>
        </row>
        <row r="254">
          <cell r="A254">
            <v>24043</v>
          </cell>
          <cell r="B254" t="str">
            <v>S SALMON___HYD</v>
          </cell>
          <cell r="C254">
            <v>-186.93</v>
          </cell>
          <cell r="D254">
            <v>-94.27</v>
          </cell>
          <cell r="E254">
            <v>19.45</v>
          </cell>
          <cell r="F254">
            <v>-20.29</v>
          </cell>
          <cell r="G254">
            <v>-91.82</v>
          </cell>
          <cell r="H254">
            <v>0</v>
          </cell>
          <cell r="I254">
            <v>0</v>
          </cell>
        </row>
        <row r="255">
          <cell r="A255">
            <v>24044</v>
          </cell>
          <cell r="B255" t="str">
            <v>OSWEGATCHIE___HYD</v>
          </cell>
          <cell r="C255">
            <v>85.78</v>
          </cell>
          <cell r="D255">
            <v>8.27</v>
          </cell>
          <cell r="E255">
            <v>67.49</v>
          </cell>
          <cell r="F255">
            <v>7.94</v>
          </cell>
          <cell r="G255">
            <v>2.08</v>
          </cell>
          <cell r="H255">
            <v>0</v>
          </cell>
          <cell r="I255">
            <v>0</v>
          </cell>
        </row>
        <row r="256">
          <cell r="A256">
            <v>24046</v>
          </cell>
          <cell r="B256" t="str">
            <v>OAK ORCHARD___HYD</v>
          </cell>
          <cell r="C256">
            <v>-353.63</v>
          </cell>
          <cell r="D256">
            <v>-115.97</v>
          </cell>
          <cell r="E256">
            <v>-27.91</v>
          </cell>
          <cell r="F256">
            <v>-65.25</v>
          </cell>
          <cell r="G256">
            <v>-144.5</v>
          </cell>
          <cell r="H256">
            <v>0</v>
          </cell>
          <cell r="I256">
            <v>0</v>
          </cell>
        </row>
        <row r="257">
          <cell r="A257">
            <v>24047</v>
          </cell>
          <cell r="B257" t="str">
            <v>BLACK RIVER___HYD</v>
          </cell>
          <cell r="C257">
            <v>-20.76</v>
          </cell>
          <cell r="D257">
            <v>-48.87</v>
          </cell>
          <cell r="E257">
            <v>75.01</v>
          </cell>
          <cell r="F257">
            <v>-6.34</v>
          </cell>
          <cell r="G257">
            <v>-40.56</v>
          </cell>
          <cell r="H257">
            <v>0</v>
          </cell>
          <cell r="I257">
            <v>0</v>
          </cell>
        </row>
        <row r="258">
          <cell r="A258">
            <v>24048</v>
          </cell>
          <cell r="B258" t="str">
            <v>BEAVER RIVER___HYD</v>
          </cell>
          <cell r="C258">
            <v>89.41</v>
          </cell>
          <cell r="D258">
            <v>-4.51</v>
          </cell>
          <cell r="E258">
            <v>85.93</v>
          </cell>
          <cell r="F258">
            <v>7.99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24049</v>
          </cell>
          <cell r="B259" t="str">
            <v>WEST CANADA___HYD</v>
          </cell>
          <cell r="C259">
            <v>155.31</v>
          </cell>
          <cell r="D259">
            <v>35.05</v>
          </cell>
          <cell r="E259">
            <v>63.21</v>
          </cell>
          <cell r="F259">
            <v>21.07</v>
          </cell>
          <cell r="G259">
            <v>35.98</v>
          </cell>
          <cell r="H259">
            <v>0</v>
          </cell>
          <cell r="I259">
            <v>0</v>
          </cell>
        </row>
        <row r="260">
          <cell r="A260">
            <v>24050</v>
          </cell>
          <cell r="B260" t="str">
            <v>E_CANADA_MHWK_HY</v>
          </cell>
          <cell r="C260">
            <v>155.31</v>
          </cell>
          <cell r="D260">
            <v>35.05</v>
          </cell>
          <cell r="E260">
            <v>63.21</v>
          </cell>
          <cell r="F260">
            <v>21.07</v>
          </cell>
          <cell r="G260">
            <v>35.98</v>
          </cell>
          <cell r="H260">
            <v>0</v>
          </cell>
          <cell r="I260">
            <v>0</v>
          </cell>
        </row>
        <row r="261">
          <cell r="A261">
            <v>24051</v>
          </cell>
          <cell r="B261" t="str">
            <v>E_CANADA_CAP_HY</v>
          </cell>
          <cell r="C261">
            <v>-7015.52</v>
          </cell>
          <cell r="D261">
            <v>-2502.35</v>
          </cell>
          <cell r="E261">
            <v>-1838.98</v>
          </cell>
          <cell r="F261">
            <v>-385.82</v>
          </cell>
          <cell r="G261">
            <v>-2288.37</v>
          </cell>
          <cell r="H261">
            <v>0</v>
          </cell>
          <cell r="I261">
            <v>0</v>
          </cell>
        </row>
        <row r="262">
          <cell r="A262">
            <v>24053</v>
          </cell>
          <cell r="B262" t="str">
            <v>NM_ST_REGIS___HYD</v>
          </cell>
          <cell r="C262">
            <v>116.61</v>
          </cell>
          <cell r="D262">
            <v>14.42</v>
          </cell>
          <cell r="E262">
            <v>68.7</v>
          </cell>
          <cell r="F262">
            <v>7.52</v>
          </cell>
          <cell r="G262">
            <v>25.97</v>
          </cell>
          <cell r="H262">
            <v>0</v>
          </cell>
          <cell r="I262">
            <v>0</v>
          </cell>
        </row>
        <row r="263">
          <cell r="A263">
            <v>24054</v>
          </cell>
          <cell r="B263" t="str">
            <v>FRANKLIN_FALL_HYD</v>
          </cell>
          <cell r="C263">
            <v>100.97</v>
          </cell>
          <cell r="D263">
            <v>-21.55</v>
          </cell>
          <cell r="E263">
            <v>69.48</v>
          </cell>
          <cell r="F263">
            <v>6.13</v>
          </cell>
          <cell r="G263">
            <v>46.91</v>
          </cell>
          <cell r="H263">
            <v>0</v>
          </cell>
          <cell r="I263">
            <v>0</v>
          </cell>
        </row>
        <row r="264">
          <cell r="A264">
            <v>24055</v>
          </cell>
          <cell r="B264" t="str">
            <v>NM NORTH___NUG</v>
          </cell>
          <cell r="C264">
            <v>121.44</v>
          </cell>
          <cell r="D264">
            <v>19.64</v>
          </cell>
          <cell r="E264">
            <v>59.49</v>
          </cell>
          <cell r="F264">
            <v>9.48</v>
          </cell>
          <cell r="G264">
            <v>32.83</v>
          </cell>
          <cell r="H264">
            <v>0</v>
          </cell>
          <cell r="I264">
            <v>0</v>
          </cell>
        </row>
        <row r="265">
          <cell r="A265">
            <v>24056</v>
          </cell>
          <cell r="B265" t="str">
            <v>UPPER RAQUET___HYD</v>
          </cell>
          <cell r="C265">
            <v>70.95</v>
          </cell>
          <cell r="D265">
            <v>11.67</v>
          </cell>
          <cell r="E265">
            <v>48.99</v>
          </cell>
          <cell r="F265">
            <v>7.13</v>
          </cell>
          <cell r="G265">
            <v>3.16</v>
          </cell>
          <cell r="H265">
            <v>0</v>
          </cell>
          <cell r="I265">
            <v>0</v>
          </cell>
        </row>
        <row r="266">
          <cell r="A266">
            <v>24057</v>
          </cell>
          <cell r="B266" t="str">
            <v>LOWER RAQUET___HYD</v>
          </cell>
          <cell r="C266">
            <v>70.95</v>
          </cell>
          <cell r="D266">
            <v>11.67</v>
          </cell>
          <cell r="E266">
            <v>48.99</v>
          </cell>
          <cell r="F266">
            <v>7.13</v>
          </cell>
          <cell r="G266">
            <v>3.16</v>
          </cell>
          <cell r="H266">
            <v>0</v>
          </cell>
          <cell r="I266">
            <v>0</v>
          </cell>
        </row>
        <row r="267">
          <cell r="A267">
            <v>24058</v>
          </cell>
          <cell r="B267" t="str">
            <v>UPPER HUDSON___HYD</v>
          </cell>
          <cell r="C267">
            <v>-6039.38</v>
          </cell>
          <cell r="D267">
            <v>-2333.05</v>
          </cell>
          <cell r="E267">
            <v>-1445.83</v>
          </cell>
          <cell r="F267">
            <v>-377.35</v>
          </cell>
          <cell r="G267">
            <v>-1883.15</v>
          </cell>
          <cell r="H267">
            <v>0</v>
          </cell>
          <cell r="I267">
            <v>0</v>
          </cell>
        </row>
        <row r="268">
          <cell r="A268">
            <v>24059</v>
          </cell>
          <cell r="B268" t="str">
            <v>LOWER___HUDSON</v>
          </cell>
          <cell r="C268">
            <v>-5616.13</v>
          </cell>
          <cell r="D268">
            <v>-2197.98</v>
          </cell>
          <cell r="E268">
            <v>-1290.76</v>
          </cell>
          <cell r="F268">
            <v>-307.95</v>
          </cell>
          <cell r="G268">
            <v>-1819.44</v>
          </cell>
          <cell r="H268">
            <v>0</v>
          </cell>
          <cell r="I268">
            <v>0</v>
          </cell>
        </row>
        <row r="269">
          <cell r="A269">
            <v>24060</v>
          </cell>
          <cell r="B269" t="str">
            <v>CARR STREET_E._SYR</v>
          </cell>
          <cell r="C269">
            <v>-218.15</v>
          </cell>
          <cell r="D269">
            <v>-118.12</v>
          </cell>
          <cell r="E269">
            <v>41.72</v>
          </cell>
          <cell r="F269">
            <v>-25.77</v>
          </cell>
          <cell r="G269">
            <v>-115.98</v>
          </cell>
          <cell r="H269">
            <v>0</v>
          </cell>
          <cell r="I269">
            <v>0</v>
          </cell>
        </row>
        <row r="270">
          <cell r="A270">
            <v>24062</v>
          </cell>
          <cell r="B270" t="str">
            <v>N.E._GEN_SANDY PD</v>
          </cell>
          <cell r="C270">
            <v>-7503.7</v>
          </cell>
          <cell r="D270">
            <v>-3362.63</v>
          </cell>
          <cell r="E270">
            <v>-2118.15</v>
          </cell>
          <cell r="F270">
            <v>-691.43</v>
          </cell>
          <cell r="G270">
            <v>-1331.49</v>
          </cell>
          <cell r="H270">
            <v>0</v>
          </cell>
          <cell r="I270">
            <v>0</v>
          </cell>
        </row>
        <row r="271">
          <cell r="A271">
            <v>24063</v>
          </cell>
          <cell r="B271" t="str">
            <v>O.H._GEN_BRUCE</v>
          </cell>
          <cell r="C271">
            <v>310.36</v>
          </cell>
          <cell r="D271">
            <v>158.31</v>
          </cell>
          <cell r="E271">
            <v>-62.95</v>
          </cell>
          <cell r="F271">
            <v>-52.55</v>
          </cell>
          <cell r="G271">
            <v>267.55</v>
          </cell>
          <cell r="H271">
            <v>0</v>
          </cell>
          <cell r="I271">
            <v>0</v>
          </cell>
        </row>
        <row r="272">
          <cell r="A272">
            <v>24065</v>
          </cell>
          <cell r="B272" t="str">
            <v>PJM_GEN_KEYSTONE</v>
          </cell>
          <cell r="C272">
            <v>309.87</v>
          </cell>
          <cell r="D272">
            <v>842.16</v>
          </cell>
          <cell r="E272">
            <v>-356.38</v>
          </cell>
          <cell r="F272">
            <v>-115.27</v>
          </cell>
          <cell r="G272">
            <v>-60.64</v>
          </cell>
          <cell r="H272">
            <v>0</v>
          </cell>
          <cell r="I272">
            <v>0</v>
          </cell>
        </row>
        <row r="273">
          <cell r="A273">
            <v>24077</v>
          </cell>
          <cell r="B273" t="str">
            <v>GOWANUS_GT1_1</v>
          </cell>
          <cell r="C273">
            <v>-30878.53</v>
          </cell>
          <cell r="D273">
            <v>-6669.32</v>
          </cell>
          <cell r="E273">
            <v>-12434.82</v>
          </cell>
          <cell r="F273">
            <v>-8309.45</v>
          </cell>
          <cell r="G273">
            <v>-3464.94</v>
          </cell>
          <cell r="H273">
            <v>0</v>
          </cell>
          <cell r="I273">
            <v>0</v>
          </cell>
        </row>
        <row r="274">
          <cell r="A274">
            <v>24078</v>
          </cell>
          <cell r="B274" t="str">
            <v>GOWANUS_GT1_2</v>
          </cell>
          <cell r="C274">
            <v>-30878.53</v>
          </cell>
          <cell r="D274">
            <v>-6669.32</v>
          </cell>
          <cell r="E274">
            <v>-12434.82</v>
          </cell>
          <cell r="F274">
            <v>-8309.45</v>
          </cell>
          <cell r="G274">
            <v>-3464.94</v>
          </cell>
          <cell r="H274">
            <v>0</v>
          </cell>
          <cell r="I274">
            <v>0</v>
          </cell>
        </row>
        <row r="275">
          <cell r="A275">
            <v>24079</v>
          </cell>
          <cell r="B275" t="str">
            <v>GOWANUS_GT1_3</v>
          </cell>
          <cell r="C275">
            <v>-30878.53</v>
          </cell>
          <cell r="D275">
            <v>-6669.32</v>
          </cell>
          <cell r="E275">
            <v>-12434.82</v>
          </cell>
          <cell r="F275">
            <v>-8309.45</v>
          </cell>
          <cell r="G275">
            <v>-3464.94</v>
          </cell>
          <cell r="H275">
            <v>0</v>
          </cell>
          <cell r="I275">
            <v>0</v>
          </cell>
        </row>
        <row r="276">
          <cell r="A276">
            <v>24080</v>
          </cell>
          <cell r="B276" t="str">
            <v>GOWANUS_GT1_4</v>
          </cell>
          <cell r="C276">
            <v>-30878.53</v>
          </cell>
          <cell r="D276">
            <v>-6669.32</v>
          </cell>
          <cell r="E276">
            <v>-12434.82</v>
          </cell>
          <cell r="F276">
            <v>-8309.45</v>
          </cell>
          <cell r="G276">
            <v>-3464.94</v>
          </cell>
          <cell r="H276">
            <v>0</v>
          </cell>
          <cell r="I276">
            <v>0</v>
          </cell>
        </row>
        <row r="277">
          <cell r="A277">
            <v>24084</v>
          </cell>
          <cell r="B277" t="str">
            <v>GOWANUS_GT1_5</v>
          </cell>
          <cell r="C277">
            <v>-30878.53</v>
          </cell>
          <cell r="D277">
            <v>-6669.32</v>
          </cell>
          <cell r="E277">
            <v>-12434.82</v>
          </cell>
          <cell r="F277">
            <v>-8309.45</v>
          </cell>
          <cell r="G277">
            <v>-3464.94</v>
          </cell>
          <cell r="H277">
            <v>0</v>
          </cell>
          <cell r="I277">
            <v>0</v>
          </cell>
        </row>
        <row r="278">
          <cell r="A278">
            <v>24094</v>
          </cell>
          <cell r="B278" t="str">
            <v>ASTORIA_GT2_1</v>
          </cell>
          <cell r="C278">
            <v>-30839.86</v>
          </cell>
          <cell r="D278">
            <v>-6675.17</v>
          </cell>
          <cell r="E278">
            <v>-12418.89</v>
          </cell>
          <cell r="F278">
            <v>-8309.45</v>
          </cell>
          <cell r="G278">
            <v>-3436.35</v>
          </cell>
          <cell r="H278">
            <v>0</v>
          </cell>
          <cell r="I278">
            <v>0</v>
          </cell>
        </row>
        <row r="279">
          <cell r="A279">
            <v>24095</v>
          </cell>
          <cell r="B279" t="str">
            <v>ASTORIA_GT2_2</v>
          </cell>
          <cell r="C279">
            <v>-30859.82</v>
          </cell>
          <cell r="D279">
            <v>-6675.17</v>
          </cell>
          <cell r="E279">
            <v>-12438.85</v>
          </cell>
          <cell r="F279">
            <v>-8309.45</v>
          </cell>
          <cell r="G279">
            <v>-3436.35</v>
          </cell>
          <cell r="H279">
            <v>0</v>
          </cell>
          <cell r="I279">
            <v>0</v>
          </cell>
        </row>
        <row r="280">
          <cell r="A280">
            <v>24096</v>
          </cell>
          <cell r="B280" t="str">
            <v>ASTORIA_GT2_3</v>
          </cell>
          <cell r="C280">
            <v>-30859.82</v>
          </cell>
          <cell r="D280">
            <v>-6675.17</v>
          </cell>
          <cell r="E280">
            <v>-12438.85</v>
          </cell>
          <cell r="F280">
            <v>-8309.45</v>
          </cell>
          <cell r="G280">
            <v>-3436.35</v>
          </cell>
          <cell r="H280">
            <v>0</v>
          </cell>
          <cell r="I280">
            <v>0</v>
          </cell>
        </row>
        <row r="281">
          <cell r="A281">
            <v>24097</v>
          </cell>
          <cell r="B281" t="str">
            <v>ASTORIA_GT2_4</v>
          </cell>
          <cell r="C281">
            <v>-30859.82</v>
          </cell>
          <cell r="D281">
            <v>-6675.17</v>
          </cell>
          <cell r="E281">
            <v>-12438.85</v>
          </cell>
          <cell r="F281">
            <v>-8309.45</v>
          </cell>
          <cell r="G281">
            <v>-3436.35</v>
          </cell>
          <cell r="H281">
            <v>0</v>
          </cell>
          <cell r="I281">
            <v>0</v>
          </cell>
        </row>
        <row r="282">
          <cell r="A282">
            <v>24098</v>
          </cell>
          <cell r="B282" t="str">
            <v>ASTORIA_GT3_1</v>
          </cell>
          <cell r="C282">
            <v>-30859.82</v>
          </cell>
          <cell r="D282">
            <v>-6675.17</v>
          </cell>
          <cell r="E282">
            <v>-12438.85</v>
          </cell>
          <cell r="F282">
            <v>-8309.45</v>
          </cell>
          <cell r="G282">
            <v>-3436.35</v>
          </cell>
          <cell r="H282">
            <v>0</v>
          </cell>
          <cell r="I282">
            <v>0</v>
          </cell>
        </row>
        <row r="283">
          <cell r="A283">
            <v>24099</v>
          </cell>
          <cell r="B283" t="str">
            <v>ASTORIA_GT3_2</v>
          </cell>
          <cell r="C283">
            <v>-30859.82</v>
          </cell>
          <cell r="D283">
            <v>-6675.17</v>
          </cell>
          <cell r="E283">
            <v>-12438.85</v>
          </cell>
          <cell r="F283">
            <v>-8309.45</v>
          </cell>
          <cell r="G283">
            <v>-3436.35</v>
          </cell>
          <cell r="H283">
            <v>0</v>
          </cell>
          <cell r="I283">
            <v>0</v>
          </cell>
        </row>
        <row r="284">
          <cell r="A284">
            <v>24100</v>
          </cell>
          <cell r="B284" t="str">
            <v>ASTORIA_GT3_3</v>
          </cell>
          <cell r="C284">
            <v>-30859.82</v>
          </cell>
          <cell r="D284">
            <v>-6675.17</v>
          </cell>
          <cell r="E284">
            <v>-12438.85</v>
          </cell>
          <cell r="F284">
            <v>-8309.45</v>
          </cell>
          <cell r="G284">
            <v>-3436.35</v>
          </cell>
          <cell r="H284">
            <v>0</v>
          </cell>
          <cell r="I284">
            <v>0</v>
          </cell>
        </row>
        <row r="285">
          <cell r="A285">
            <v>24101</v>
          </cell>
          <cell r="B285" t="str">
            <v>ASTORIA_GT3_4</v>
          </cell>
          <cell r="C285">
            <v>-30859.82</v>
          </cell>
          <cell r="D285">
            <v>-6675.17</v>
          </cell>
          <cell r="E285">
            <v>-12438.85</v>
          </cell>
          <cell r="F285">
            <v>-8309.45</v>
          </cell>
          <cell r="G285">
            <v>-3436.35</v>
          </cell>
          <cell r="H285">
            <v>0</v>
          </cell>
          <cell r="I285">
            <v>0</v>
          </cell>
        </row>
        <row r="286">
          <cell r="A286">
            <v>24102</v>
          </cell>
          <cell r="B286" t="str">
            <v>ASTORIA_GT4_1</v>
          </cell>
          <cell r="C286">
            <v>-30859.82</v>
          </cell>
          <cell r="D286">
            <v>-6675.17</v>
          </cell>
          <cell r="E286">
            <v>-12438.85</v>
          </cell>
          <cell r="F286">
            <v>-8309.45</v>
          </cell>
          <cell r="G286">
            <v>-3436.35</v>
          </cell>
          <cell r="H286">
            <v>0</v>
          </cell>
          <cell r="I286">
            <v>0</v>
          </cell>
        </row>
        <row r="287">
          <cell r="A287">
            <v>24103</v>
          </cell>
          <cell r="B287" t="str">
            <v>ASTORIA_GT4_2</v>
          </cell>
          <cell r="C287">
            <v>-30859.82</v>
          </cell>
          <cell r="D287">
            <v>-6675.17</v>
          </cell>
          <cell r="E287">
            <v>-12438.85</v>
          </cell>
          <cell r="F287">
            <v>-8309.45</v>
          </cell>
          <cell r="G287">
            <v>-3436.35</v>
          </cell>
          <cell r="H287">
            <v>0</v>
          </cell>
          <cell r="I287">
            <v>0</v>
          </cell>
        </row>
        <row r="288">
          <cell r="A288">
            <v>24104</v>
          </cell>
          <cell r="B288" t="str">
            <v>ASTORIA_GT4_3</v>
          </cell>
          <cell r="C288">
            <v>-30859.82</v>
          </cell>
          <cell r="D288">
            <v>-6675.17</v>
          </cell>
          <cell r="E288">
            <v>-12438.85</v>
          </cell>
          <cell r="F288">
            <v>-8309.45</v>
          </cell>
          <cell r="G288">
            <v>-3436.35</v>
          </cell>
          <cell r="H288">
            <v>0</v>
          </cell>
          <cell r="I288">
            <v>0</v>
          </cell>
        </row>
        <row r="289">
          <cell r="A289">
            <v>24105</v>
          </cell>
          <cell r="B289" t="str">
            <v>ASTORIA_GT4_4</v>
          </cell>
          <cell r="C289">
            <v>-30859.82</v>
          </cell>
          <cell r="D289">
            <v>-6675.17</v>
          </cell>
          <cell r="E289">
            <v>-12438.85</v>
          </cell>
          <cell r="F289">
            <v>-8309.45</v>
          </cell>
          <cell r="G289">
            <v>-3436.35</v>
          </cell>
          <cell r="H289">
            <v>0</v>
          </cell>
          <cell r="I289">
            <v>0</v>
          </cell>
        </row>
        <row r="290">
          <cell r="A290">
            <v>24106</v>
          </cell>
          <cell r="B290" t="str">
            <v>ASTORIA_GT_5</v>
          </cell>
          <cell r="C290">
            <v>-30859.82</v>
          </cell>
          <cell r="D290">
            <v>-6675.17</v>
          </cell>
          <cell r="E290">
            <v>-12438.85</v>
          </cell>
          <cell r="F290">
            <v>-8309.45</v>
          </cell>
          <cell r="G290">
            <v>-3436.35</v>
          </cell>
          <cell r="H290">
            <v>0</v>
          </cell>
          <cell r="I290">
            <v>0</v>
          </cell>
        </row>
        <row r="291">
          <cell r="A291">
            <v>24107</v>
          </cell>
          <cell r="B291" t="str">
            <v>ASTORIA_GT_7</v>
          </cell>
          <cell r="C291">
            <v>-30859.82</v>
          </cell>
          <cell r="D291">
            <v>-6675.17</v>
          </cell>
          <cell r="E291">
            <v>-12438.85</v>
          </cell>
          <cell r="F291">
            <v>-8309.45</v>
          </cell>
          <cell r="G291">
            <v>-3436.35</v>
          </cell>
          <cell r="H291">
            <v>0</v>
          </cell>
          <cell r="I291">
            <v>0</v>
          </cell>
        </row>
        <row r="292">
          <cell r="A292">
            <v>24108</v>
          </cell>
          <cell r="B292" t="str">
            <v>ASTORIA_GT_8</v>
          </cell>
          <cell r="C292">
            <v>-30859.82</v>
          </cell>
          <cell r="D292">
            <v>-6675.17</v>
          </cell>
          <cell r="E292">
            <v>-12438.85</v>
          </cell>
          <cell r="F292">
            <v>-8309.45</v>
          </cell>
          <cell r="G292">
            <v>-3436.35</v>
          </cell>
          <cell r="H292">
            <v>0</v>
          </cell>
          <cell r="I292">
            <v>0</v>
          </cell>
        </row>
        <row r="293">
          <cell r="A293">
            <v>24109</v>
          </cell>
          <cell r="B293" t="str">
            <v>ASTORIA_GT_9</v>
          </cell>
          <cell r="C293">
            <v>-30859.82</v>
          </cell>
          <cell r="D293">
            <v>-6675.17</v>
          </cell>
          <cell r="E293">
            <v>-12438.85</v>
          </cell>
          <cell r="F293">
            <v>-8309.45</v>
          </cell>
          <cell r="G293">
            <v>-3436.35</v>
          </cell>
          <cell r="H293">
            <v>0</v>
          </cell>
          <cell r="I293">
            <v>0</v>
          </cell>
        </row>
        <row r="294">
          <cell r="A294">
            <v>24110</v>
          </cell>
          <cell r="B294" t="str">
            <v>ASTORIA_GT_10</v>
          </cell>
          <cell r="C294">
            <v>-30855.17</v>
          </cell>
          <cell r="D294">
            <v>-6669.32</v>
          </cell>
          <cell r="E294">
            <v>-12434.82</v>
          </cell>
          <cell r="F294">
            <v>-8309.45</v>
          </cell>
          <cell r="G294">
            <v>-3441.58</v>
          </cell>
          <cell r="H294">
            <v>0</v>
          </cell>
          <cell r="I294">
            <v>0</v>
          </cell>
        </row>
        <row r="295">
          <cell r="A295">
            <v>24111</v>
          </cell>
          <cell r="B295" t="str">
            <v>GOWANUS_GT1_6</v>
          </cell>
          <cell r="C295">
            <v>-30878.53</v>
          </cell>
          <cell r="D295">
            <v>-6669.32</v>
          </cell>
          <cell r="E295">
            <v>-12434.82</v>
          </cell>
          <cell r="F295">
            <v>-8309.45</v>
          </cell>
          <cell r="G295">
            <v>-3464.94</v>
          </cell>
          <cell r="H295">
            <v>0</v>
          </cell>
          <cell r="I295">
            <v>0</v>
          </cell>
        </row>
        <row r="296">
          <cell r="A296">
            <v>24112</v>
          </cell>
          <cell r="B296" t="str">
            <v>GOWANUS_GT1_7</v>
          </cell>
          <cell r="C296">
            <v>-30878.53</v>
          </cell>
          <cell r="D296">
            <v>-6669.32</v>
          </cell>
          <cell r="E296">
            <v>-12434.82</v>
          </cell>
          <cell r="F296">
            <v>-8309.45</v>
          </cell>
          <cell r="G296">
            <v>-3464.94</v>
          </cell>
          <cell r="H296">
            <v>0</v>
          </cell>
          <cell r="I296">
            <v>0</v>
          </cell>
        </row>
        <row r="297">
          <cell r="A297">
            <v>24113</v>
          </cell>
          <cell r="B297" t="str">
            <v>GOWANUS_GT1_8</v>
          </cell>
          <cell r="C297">
            <v>-30878.53</v>
          </cell>
          <cell r="D297">
            <v>-6669.32</v>
          </cell>
          <cell r="E297">
            <v>-12434.82</v>
          </cell>
          <cell r="F297">
            <v>-8309.45</v>
          </cell>
          <cell r="G297">
            <v>-3464.94</v>
          </cell>
          <cell r="H297">
            <v>0</v>
          </cell>
          <cell r="I297">
            <v>0</v>
          </cell>
        </row>
        <row r="298">
          <cell r="A298">
            <v>24114</v>
          </cell>
          <cell r="B298" t="str">
            <v>GOWANUS_GT2_1</v>
          </cell>
          <cell r="C298">
            <v>-30878.53</v>
          </cell>
          <cell r="D298">
            <v>-6669.32</v>
          </cell>
          <cell r="E298">
            <v>-12434.82</v>
          </cell>
          <cell r="F298">
            <v>-8309.45</v>
          </cell>
          <cell r="G298">
            <v>-3464.94</v>
          </cell>
          <cell r="H298">
            <v>0</v>
          </cell>
          <cell r="I298">
            <v>0</v>
          </cell>
        </row>
        <row r="299">
          <cell r="A299">
            <v>24115</v>
          </cell>
          <cell r="B299" t="str">
            <v>GOWANUS_GT2_2</v>
          </cell>
          <cell r="C299">
            <v>-30878.53</v>
          </cell>
          <cell r="D299">
            <v>-6669.32</v>
          </cell>
          <cell r="E299">
            <v>-12434.82</v>
          </cell>
          <cell r="F299">
            <v>-8309.45</v>
          </cell>
          <cell r="G299">
            <v>-3464.94</v>
          </cell>
          <cell r="H299">
            <v>0</v>
          </cell>
          <cell r="I299">
            <v>0</v>
          </cell>
        </row>
        <row r="300">
          <cell r="A300">
            <v>24116</v>
          </cell>
          <cell r="B300" t="str">
            <v>GOWANUS_GT2_3</v>
          </cell>
          <cell r="C300">
            <v>-30878.53</v>
          </cell>
          <cell r="D300">
            <v>-6669.32</v>
          </cell>
          <cell r="E300">
            <v>-12434.82</v>
          </cell>
          <cell r="F300">
            <v>-8309.45</v>
          </cell>
          <cell r="G300">
            <v>-3464.94</v>
          </cell>
          <cell r="H300">
            <v>0</v>
          </cell>
          <cell r="I300">
            <v>0</v>
          </cell>
        </row>
        <row r="301">
          <cell r="A301">
            <v>24117</v>
          </cell>
          <cell r="B301" t="str">
            <v>GOWANUS_GT2_4</v>
          </cell>
          <cell r="C301">
            <v>-30878.53</v>
          </cell>
          <cell r="D301">
            <v>-6669.32</v>
          </cell>
          <cell r="E301">
            <v>-12434.82</v>
          </cell>
          <cell r="F301">
            <v>-8309.45</v>
          </cell>
          <cell r="G301">
            <v>-3464.94</v>
          </cell>
          <cell r="H301">
            <v>0</v>
          </cell>
          <cell r="I301">
            <v>0</v>
          </cell>
        </row>
        <row r="302">
          <cell r="A302">
            <v>24118</v>
          </cell>
          <cell r="B302" t="str">
            <v>GOWANUS_GT2_5</v>
          </cell>
          <cell r="C302">
            <v>-30878.53</v>
          </cell>
          <cell r="D302">
            <v>-6669.32</v>
          </cell>
          <cell r="E302">
            <v>-12434.82</v>
          </cell>
          <cell r="F302">
            <v>-8309.45</v>
          </cell>
          <cell r="G302">
            <v>-3464.94</v>
          </cell>
          <cell r="H302">
            <v>0</v>
          </cell>
          <cell r="I302">
            <v>0</v>
          </cell>
        </row>
        <row r="303">
          <cell r="A303">
            <v>24119</v>
          </cell>
          <cell r="B303" t="str">
            <v>GOWANUS_GT2_6</v>
          </cell>
          <cell r="C303">
            <v>-30878.53</v>
          </cell>
          <cell r="D303">
            <v>-6669.32</v>
          </cell>
          <cell r="E303">
            <v>-12434.82</v>
          </cell>
          <cell r="F303">
            <v>-8309.45</v>
          </cell>
          <cell r="G303">
            <v>-3464.94</v>
          </cell>
          <cell r="H303">
            <v>0</v>
          </cell>
          <cell r="I303">
            <v>0</v>
          </cell>
        </row>
        <row r="304">
          <cell r="A304">
            <v>24120</v>
          </cell>
          <cell r="B304" t="str">
            <v>GOWANUS_GT2_7</v>
          </cell>
          <cell r="C304">
            <v>-30878.53</v>
          </cell>
          <cell r="D304">
            <v>-6669.32</v>
          </cell>
          <cell r="E304">
            <v>-12434.82</v>
          </cell>
          <cell r="F304">
            <v>-8309.45</v>
          </cell>
          <cell r="G304">
            <v>-3464.94</v>
          </cell>
          <cell r="H304">
            <v>0</v>
          </cell>
          <cell r="I304">
            <v>0</v>
          </cell>
        </row>
        <row r="305">
          <cell r="A305">
            <v>24121</v>
          </cell>
          <cell r="B305" t="str">
            <v>GOWANUS_GT2_8</v>
          </cell>
          <cell r="C305">
            <v>-30878.53</v>
          </cell>
          <cell r="D305">
            <v>-6669.32</v>
          </cell>
          <cell r="E305">
            <v>-12434.82</v>
          </cell>
          <cell r="F305">
            <v>-8309.45</v>
          </cell>
          <cell r="G305">
            <v>-3464.94</v>
          </cell>
          <cell r="H305">
            <v>0</v>
          </cell>
          <cell r="I305">
            <v>0</v>
          </cell>
        </row>
        <row r="306">
          <cell r="A306">
            <v>24122</v>
          </cell>
          <cell r="B306" t="str">
            <v>GOWANUS_GT3_1</v>
          </cell>
          <cell r="C306">
            <v>-30878.53</v>
          </cell>
          <cell r="D306">
            <v>-6669.32</v>
          </cell>
          <cell r="E306">
            <v>-12434.82</v>
          </cell>
          <cell r="F306">
            <v>-8309.45</v>
          </cell>
          <cell r="G306">
            <v>-3464.94</v>
          </cell>
          <cell r="H306">
            <v>0</v>
          </cell>
          <cell r="I306">
            <v>0</v>
          </cell>
        </row>
        <row r="307">
          <cell r="A307">
            <v>24123</v>
          </cell>
          <cell r="B307" t="str">
            <v>GOWANUS_GT3_2</v>
          </cell>
          <cell r="C307">
            <v>-30878.53</v>
          </cell>
          <cell r="D307">
            <v>-6669.32</v>
          </cell>
          <cell r="E307">
            <v>-12434.82</v>
          </cell>
          <cell r="F307">
            <v>-8309.45</v>
          </cell>
          <cell r="G307">
            <v>-3464.94</v>
          </cell>
          <cell r="H307">
            <v>0</v>
          </cell>
          <cell r="I307">
            <v>0</v>
          </cell>
        </row>
        <row r="308">
          <cell r="A308">
            <v>24124</v>
          </cell>
          <cell r="B308" t="str">
            <v>GOWANUS_GT3_3</v>
          </cell>
          <cell r="C308">
            <v>-30878.53</v>
          </cell>
          <cell r="D308">
            <v>-6669.32</v>
          </cell>
          <cell r="E308">
            <v>-12434.82</v>
          </cell>
          <cell r="F308">
            <v>-8309.45</v>
          </cell>
          <cell r="G308">
            <v>-3464.94</v>
          </cell>
          <cell r="H308">
            <v>0</v>
          </cell>
          <cell r="I308">
            <v>0</v>
          </cell>
        </row>
        <row r="309">
          <cell r="A309">
            <v>24125</v>
          </cell>
          <cell r="B309" t="str">
            <v>GOWANUS_GT3_4</v>
          </cell>
          <cell r="C309">
            <v>-30867.17</v>
          </cell>
          <cell r="D309">
            <v>-6657.96</v>
          </cell>
          <cell r="E309">
            <v>-12434.82</v>
          </cell>
          <cell r="F309">
            <v>-8309.45</v>
          </cell>
          <cell r="G309">
            <v>-3464.94</v>
          </cell>
          <cell r="H309">
            <v>0</v>
          </cell>
          <cell r="I309">
            <v>0</v>
          </cell>
        </row>
        <row r="310">
          <cell r="A310">
            <v>24126</v>
          </cell>
          <cell r="B310" t="str">
            <v>GOWANUS_GT3_5</v>
          </cell>
          <cell r="C310">
            <v>-30878.53</v>
          </cell>
          <cell r="D310">
            <v>-6669.32</v>
          </cell>
          <cell r="E310">
            <v>-12434.82</v>
          </cell>
          <cell r="F310">
            <v>-8309.45</v>
          </cell>
          <cell r="G310">
            <v>-3464.94</v>
          </cell>
          <cell r="H310">
            <v>0</v>
          </cell>
          <cell r="I310">
            <v>0</v>
          </cell>
        </row>
        <row r="311">
          <cell r="A311">
            <v>24127</v>
          </cell>
          <cell r="B311" t="str">
            <v>GOWANUS_GT3_6</v>
          </cell>
          <cell r="C311">
            <v>-30878.53</v>
          </cell>
          <cell r="D311">
            <v>-6669.32</v>
          </cell>
          <cell r="E311">
            <v>-12434.82</v>
          </cell>
          <cell r="F311">
            <v>-8309.45</v>
          </cell>
          <cell r="G311">
            <v>-3464.94</v>
          </cell>
          <cell r="H311">
            <v>0</v>
          </cell>
          <cell r="I311">
            <v>0</v>
          </cell>
        </row>
        <row r="312">
          <cell r="A312">
            <v>24128</v>
          </cell>
          <cell r="B312" t="str">
            <v>GOWANUS_GT3_7</v>
          </cell>
          <cell r="C312">
            <v>-30878.53</v>
          </cell>
          <cell r="D312">
            <v>-6669.32</v>
          </cell>
          <cell r="E312">
            <v>-12434.82</v>
          </cell>
          <cell r="F312">
            <v>-8309.45</v>
          </cell>
          <cell r="G312">
            <v>-3464.94</v>
          </cell>
          <cell r="H312">
            <v>0</v>
          </cell>
          <cell r="I312">
            <v>0</v>
          </cell>
        </row>
        <row r="313">
          <cell r="A313">
            <v>24129</v>
          </cell>
          <cell r="B313" t="str">
            <v>GOWANUS_GT3_8</v>
          </cell>
          <cell r="C313">
            <v>-30878.53</v>
          </cell>
          <cell r="D313">
            <v>-6669.32</v>
          </cell>
          <cell r="E313">
            <v>-12434.82</v>
          </cell>
          <cell r="F313">
            <v>-8309.45</v>
          </cell>
          <cell r="G313">
            <v>-3464.94</v>
          </cell>
          <cell r="H313">
            <v>0</v>
          </cell>
          <cell r="I313">
            <v>0</v>
          </cell>
        </row>
        <row r="314">
          <cell r="A314">
            <v>24130</v>
          </cell>
          <cell r="B314" t="str">
            <v>GOWANUS_GT4_1</v>
          </cell>
          <cell r="C314">
            <v>-30878.53</v>
          </cell>
          <cell r="D314">
            <v>-6669.32</v>
          </cell>
          <cell r="E314">
            <v>-12434.82</v>
          </cell>
          <cell r="F314">
            <v>-8309.45</v>
          </cell>
          <cell r="G314">
            <v>-3464.94</v>
          </cell>
          <cell r="H314">
            <v>0</v>
          </cell>
          <cell r="I314">
            <v>0</v>
          </cell>
        </row>
        <row r="315">
          <cell r="A315">
            <v>24131</v>
          </cell>
          <cell r="B315" t="str">
            <v>GOWANUS_GT4_2</v>
          </cell>
          <cell r="C315">
            <v>-30878.53</v>
          </cell>
          <cell r="D315">
            <v>-6669.32</v>
          </cell>
          <cell r="E315">
            <v>-12434.82</v>
          </cell>
          <cell r="F315">
            <v>-8309.45</v>
          </cell>
          <cell r="G315">
            <v>-3464.94</v>
          </cell>
          <cell r="H315">
            <v>0</v>
          </cell>
          <cell r="I315">
            <v>0</v>
          </cell>
        </row>
        <row r="316">
          <cell r="A316">
            <v>24132</v>
          </cell>
          <cell r="B316" t="str">
            <v>GOWANUS_GT4_3</v>
          </cell>
          <cell r="C316">
            <v>-30878.53</v>
          </cell>
          <cell r="D316">
            <v>-6669.32</v>
          </cell>
          <cell r="E316">
            <v>-12434.82</v>
          </cell>
          <cell r="F316">
            <v>-8309.45</v>
          </cell>
          <cell r="G316">
            <v>-3464.94</v>
          </cell>
          <cell r="H316">
            <v>0</v>
          </cell>
          <cell r="I316">
            <v>0</v>
          </cell>
        </row>
        <row r="317">
          <cell r="A317">
            <v>24133</v>
          </cell>
          <cell r="B317" t="str">
            <v>GOWANUS_GT4_4</v>
          </cell>
          <cell r="C317">
            <v>-30878.53</v>
          </cell>
          <cell r="D317">
            <v>-6669.32</v>
          </cell>
          <cell r="E317">
            <v>-12434.82</v>
          </cell>
          <cell r="F317">
            <v>-8309.45</v>
          </cell>
          <cell r="G317">
            <v>-3464.94</v>
          </cell>
          <cell r="H317">
            <v>0</v>
          </cell>
          <cell r="I317">
            <v>0</v>
          </cell>
        </row>
        <row r="318">
          <cell r="A318">
            <v>24134</v>
          </cell>
          <cell r="B318" t="str">
            <v>GOWANUS_GT4_5</v>
          </cell>
          <cell r="C318">
            <v>-30878.53</v>
          </cell>
          <cell r="D318">
            <v>-6669.32</v>
          </cell>
          <cell r="E318">
            <v>-12434.82</v>
          </cell>
          <cell r="F318">
            <v>-8309.45</v>
          </cell>
          <cell r="G318">
            <v>-3464.94</v>
          </cell>
          <cell r="H318">
            <v>0</v>
          </cell>
          <cell r="I318">
            <v>0</v>
          </cell>
        </row>
        <row r="319">
          <cell r="A319">
            <v>24135</v>
          </cell>
          <cell r="B319" t="str">
            <v>GOWANUS_GT4_6</v>
          </cell>
          <cell r="C319">
            <v>-30878.53</v>
          </cell>
          <cell r="D319">
            <v>-6669.32</v>
          </cell>
          <cell r="E319">
            <v>-12434.82</v>
          </cell>
          <cell r="F319">
            <v>-8309.45</v>
          </cell>
          <cell r="G319">
            <v>-3464.94</v>
          </cell>
          <cell r="H319">
            <v>0</v>
          </cell>
          <cell r="I319">
            <v>0</v>
          </cell>
        </row>
        <row r="320">
          <cell r="A320">
            <v>24136</v>
          </cell>
          <cell r="B320" t="str">
            <v>GOWANUS_GT4_7</v>
          </cell>
          <cell r="C320">
            <v>-30878.53</v>
          </cell>
          <cell r="D320">
            <v>-6669.32</v>
          </cell>
          <cell r="E320">
            <v>-12434.82</v>
          </cell>
          <cell r="F320">
            <v>-8309.45</v>
          </cell>
          <cell r="G320">
            <v>-3464.94</v>
          </cell>
          <cell r="H320">
            <v>0</v>
          </cell>
          <cell r="I320">
            <v>0</v>
          </cell>
        </row>
        <row r="321">
          <cell r="A321">
            <v>24137</v>
          </cell>
          <cell r="B321" t="str">
            <v>GOWANUS_GT4_8</v>
          </cell>
          <cell r="C321">
            <v>-30878.53</v>
          </cell>
          <cell r="D321">
            <v>-6669.32</v>
          </cell>
          <cell r="E321">
            <v>-12434.82</v>
          </cell>
          <cell r="F321">
            <v>-8309.45</v>
          </cell>
          <cell r="G321">
            <v>-3464.94</v>
          </cell>
          <cell r="H321">
            <v>0</v>
          </cell>
          <cell r="I321">
            <v>0</v>
          </cell>
        </row>
        <row r="322">
          <cell r="A322">
            <v>24138</v>
          </cell>
          <cell r="B322" t="str">
            <v>59TH STREET_GT_1</v>
          </cell>
          <cell r="C322">
            <v>-13967.27</v>
          </cell>
          <cell r="D322">
            <v>-4368.32</v>
          </cell>
          <cell r="E322">
            <v>-5315.33</v>
          </cell>
          <cell r="F322">
            <v>-2207.83</v>
          </cell>
          <cell r="G322">
            <v>-2075.79</v>
          </cell>
          <cell r="H322">
            <v>0</v>
          </cell>
          <cell r="I322">
            <v>0</v>
          </cell>
        </row>
        <row r="323">
          <cell r="A323">
            <v>24139</v>
          </cell>
          <cell r="B323" t="str">
            <v>INDIAN POINT_GT_1</v>
          </cell>
          <cell r="C323">
            <v>-10380.14</v>
          </cell>
          <cell r="D323">
            <v>-3393.15</v>
          </cell>
          <cell r="E323">
            <v>-4154.21</v>
          </cell>
          <cell r="F323">
            <v>-1576.87</v>
          </cell>
          <cell r="G323">
            <v>-1255.91</v>
          </cell>
          <cell r="H323">
            <v>0</v>
          </cell>
          <cell r="I323">
            <v>0</v>
          </cell>
        </row>
        <row r="324">
          <cell r="A324">
            <v>24143</v>
          </cell>
          <cell r="B324" t="str">
            <v>WESTERN_NY_WIND</v>
          </cell>
          <cell r="C324">
            <v>-515.3</v>
          </cell>
          <cell r="D324">
            <v>-176.64</v>
          </cell>
          <cell r="E324">
            <v>-84.36</v>
          </cell>
          <cell r="F324">
            <v>-76.32</v>
          </cell>
          <cell r="G324">
            <v>-177.98</v>
          </cell>
          <cell r="H324">
            <v>0</v>
          </cell>
          <cell r="I324">
            <v>0</v>
          </cell>
        </row>
        <row r="325">
          <cell r="A325">
            <v>24146</v>
          </cell>
          <cell r="B325" t="str">
            <v>PGE MADISON___WINDPWR</v>
          </cell>
          <cell r="C325">
            <v>-1739.68</v>
          </cell>
          <cell r="D325">
            <v>-513.85</v>
          </cell>
          <cell r="E325">
            <v>-658.64</v>
          </cell>
          <cell r="F325">
            <v>-178.62</v>
          </cell>
          <cell r="G325">
            <v>-388.57</v>
          </cell>
          <cell r="H325">
            <v>0</v>
          </cell>
          <cell r="I325">
            <v>0</v>
          </cell>
        </row>
        <row r="326">
          <cell r="A326">
            <v>24147</v>
          </cell>
          <cell r="B326" t="str">
            <v>NEG CENTRAL___STATE_STREET</v>
          </cell>
          <cell r="C326">
            <v>-477.56</v>
          </cell>
          <cell r="D326">
            <v>-156.1</v>
          </cell>
          <cell r="E326">
            <v>-85.71</v>
          </cell>
          <cell r="F326">
            <v>-68.2</v>
          </cell>
          <cell r="G326">
            <v>-167.55</v>
          </cell>
          <cell r="H326">
            <v>0</v>
          </cell>
          <cell r="I326">
            <v>0</v>
          </cell>
        </row>
        <row r="327">
          <cell r="A327">
            <v>24148</v>
          </cell>
          <cell r="B327" t="str">
            <v>WALDEN___HYDRO</v>
          </cell>
          <cell r="C327">
            <v>-9255.51</v>
          </cell>
          <cell r="D327">
            <v>-2613.49</v>
          </cell>
          <cell r="E327">
            <v>-3774.12</v>
          </cell>
          <cell r="F327">
            <v>-1471.02</v>
          </cell>
          <cell r="G327">
            <v>-1396.88</v>
          </cell>
          <cell r="H327">
            <v>0</v>
          </cell>
          <cell r="I327">
            <v>0</v>
          </cell>
        </row>
        <row r="328">
          <cell r="A328">
            <v>24149</v>
          </cell>
          <cell r="B328" t="str">
            <v>ASTORIA___2</v>
          </cell>
          <cell r="C328">
            <v>-30859.82</v>
          </cell>
          <cell r="D328">
            <v>-6675.17</v>
          </cell>
          <cell r="E328">
            <v>-12438.85</v>
          </cell>
          <cell r="F328">
            <v>-8309.45</v>
          </cell>
          <cell r="G328">
            <v>-3436.35</v>
          </cell>
          <cell r="H328">
            <v>0</v>
          </cell>
          <cell r="I328">
            <v>0</v>
          </cell>
        </row>
        <row r="329">
          <cell r="A329">
            <v>24151</v>
          </cell>
          <cell r="B329" t="str">
            <v>Stony___Brook</v>
          </cell>
          <cell r="C329">
            <v>-26900.6</v>
          </cell>
          <cell r="D329">
            <v>-7236.55</v>
          </cell>
          <cell r="E329">
            <v>-8226.47</v>
          </cell>
          <cell r="F329">
            <v>-5724.94</v>
          </cell>
          <cell r="G329">
            <v>-5712.64</v>
          </cell>
          <cell r="H329">
            <v>0</v>
          </cell>
          <cell r="I329">
            <v>0</v>
          </cell>
        </row>
        <row r="330">
          <cell r="A330">
            <v>24152</v>
          </cell>
          <cell r="B330" t="str">
            <v>NYPA_KENT_____GT</v>
          </cell>
          <cell r="C330">
            <v>-21735.45</v>
          </cell>
          <cell r="D330">
            <v>-1140.92</v>
          </cell>
          <cell r="E330">
            <v>-8820.14</v>
          </cell>
          <cell r="F330">
            <v>-8309.45</v>
          </cell>
          <cell r="G330">
            <v>-3464.94</v>
          </cell>
          <cell r="H330">
            <v>0</v>
          </cell>
          <cell r="I330">
            <v>0</v>
          </cell>
        </row>
        <row r="331">
          <cell r="A331">
            <v>24155</v>
          </cell>
          <cell r="B331" t="str">
            <v>NYPA_POUCH1_____GT</v>
          </cell>
          <cell r="C331">
            <v>-25635.81</v>
          </cell>
          <cell r="D331">
            <v>-1426.6</v>
          </cell>
          <cell r="E331">
            <v>-12434.82</v>
          </cell>
          <cell r="F331">
            <v>-8309.45</v>
          </cell>
          <cell r="G331">
            <v>-3464.94</v>
          </cell>
          <cell r="H331">
            <v>0</v>
          </cell>
          <cell r="I331">
            <v>0</v>
          </cell>
        </row>
        <row r="332">
          <cell r="A332">
            <v>24156</v>
          </cell>
          <cell r="B332" t="str">
            <v>NYPA_GOWANUS_____GT1</v>
          </cell>
          <cell r="C332">
            <v>-3559.77</v>
          </cell>
          <cell r="D332">
            <v>0</v>
          </cell>
          <cell r="E332">
            <v>0</v>
          </cell>
          <cell r="F332">
            <v>-94.83</v>
          </cell>
          <cell r="G332">
            <v>-3464.94</v>
          </cell>
          <cell r="H332">
            <v>0</v>
          </cell>
          <cell r="I332">
            <v>0</v>
          </cell>
        </row>
        <row r="333">
          <cell r="A333">
            <v>24157</v>
          </cell>
          <cell r="B333" t="str">
            <v>NYPA_GOWANUS_____GT2</v>
          </cell>
          <cell r="C333">
            <v>-3559.77</v>
          </cell>
          <cell r="D333">
            <v>0</v>
          </cell>
          <cell r="E333">
            <v>0</v>
          </cell>
          <cell r="F333">
            <v>-94.83</v>
          </cell>
          <cell r="G333">
            <v>-3464.94</v>
          </cell>
          <cell r="H333">
            <v>0</v>
          </cell>
          <cell r="I333">
            <v>0</v>
          </cell>
        </row>
        <row r="334">
          <cell r="A334">
            <v>24158</v>
          </cell>
          <cell r="B334" t="str">
            <v>NYPA_____HELLGATE_GT1</v>
          </cell>
          <cell r="C334">
            <v>-26604.77</v>
          </cell>
          <cell r="D334">
            <v>-2424.15</v>
          </cell>
          <cell r="E334">
            <v>-12434.82</v>
          </cell>
          <cell r="F334">
            <v>-8309.45</v>
          </cell>
          <cell r="G334">
            <v>-3436.35</v>
          </cell>
          <cell r="H334">
            <v>0</v>
          </cell>
          <cell r="I334">
            <v>0</v>
          </cell>
        </row>
        <row r="335">
          <cell r="A335">
            <v>24159</v>
          </cell>
          <cell r="B335" t="str">
            <v>NYPA_____HELLGATE_GT2</v>
          </cell>
          <cell r="C335">
            <v>-26604.77</v>
          </cell>
          <cell r="D335">
            <v>-2424.15</v>
          </cell>
          <cell r="E335">
            <v>-12434.82</v>
          </cell>
          <cell r="F335">
            <v>-8309.45</v>
          </cell>
          <cell r="G335">
            <v>-3436.35</v>
          </cell>
          <cell r="H335">
            <v>0</v>
          </cell>
          <cell r="I335">
            <v>0</v>
          </cell>
        </row>
        <row r="336">
          <cell r="A336">
            <v>24160</v>
          </cell>
          <cell r="B336" t="str">
            <v>NYPA_HARLEM__RVR__GT1</v>
          </cell>
          <cell r="C336">
            <v>-26604.77</v>
          </cell>
          <cell r="D336">
            <v>-2424.15</v>
          </cell>
          <cell r="E336">
            <v>-12434.82</v>
          </cell>
          <cell r="F336">
            <v>-8309.45</v>
          </cell>
          <cell r="G336">
            <v>-3436.35</v>
          </cell>
          <cell r="H336">
            <v>0</v>
          </cell>
          <cell r="I336">
            <v>0</v>
          </cell>
        </row>
        <row r="337">
          <cell r="A337">
            <v>24161</v>
          </cell>
          <cell r="B337" t="str">
            <v>NYPA_HARLEM__RVR__GT2</v>
          </cell>
          <cell r="C337">
            <v>-26604.77</v>
          </cell>
          <cell r="D337">
            <v>-2424.15</v>
          </cell>
          <cell r="E337">
            <v>-12434.82</v>
          </cell>
          <cell r="F337">
            <v>-8309.45</v>
          </cell>
          <cell r="G337">
            <v>-3436.35</v>
          </cell>
          <cell r="H337">
            <v>0</v>
          </cell>
          <cell r="I337">
            <v>0</v>
          </cell>
        </row>
        <row r="338">
          <cell r="A338">
            <v>24162</v>
          </cell>
          <cell r="B338" t="str">
            <v>NYPA_VERNON_____GT1</v>
          </cell>
          <cell r="C338">
            <v>-26633.36</v>
          </cell>
          <cell r="D338">
            <v>-2424.15</v>
          </cell>
          <cell r="E338">
            <v>-12434.82</v>
          </cell>
          <cell r="F338">
            <v>-8309.45</v>
          </cell>
          <cell r="G338">
            <v>-3464.94</v>
          </cell>
          <cell r="H338">
            <v>0</v>
          </cell>
          <cell r="I338">
            <v>0</v>
          </cell>
        </row>
        <row r="339">
          <cell r="A339">
            <v>24163</v>
          </cell>
          <cell r="B339" t="str">
            <v>NYPA_VERNON_____GT2</v>
          </cell>
          <cell r="C339">
            <v>-26633.36</v>
          </cell>
          <cell r="D339">
            <v>-2424.15</v>
          </cell>
          <cell r="E339">
            <v>-12434.82</v>
          </cell>
          <cell r="F339">
            <v>-8309.45</v>
          </cell>
          <cell r="G339">
            <v>-3464.94</v>
          </cell>
          <cell r="H339">
            <v>0</v>
          </cell>
          <cell r="I339">
            <v>0</v>
          </cell>
        </row>
        <row r="340">
          <cell r="A340">
            <v>24164</v>
          </cell>
          <cell r="B340" t="str">
            <v>NYPA_BRENTWD_____GT</v>
          </cell>
          <cell r="C340">
            <v>-22153.27</v>
          </cell>
          <cell r="D340">
            <v>-2472.51</v>
          </cell>
          <cell r="E340">
            <v>-8229.51</v>
          </cell>
          <cell r="F340">
            <v>-5730.16</v>
          </cell>
          <cell r="G340">
            <v>-5721.09</v>
          </cell>
          <cell r="H340">
            <v>0</v>
          </cell>
          <cell r="I340">
            <v>0</v>
          </cell>
        </row>
        <row r="341">
          <cell r="A341">
            <v>24167</v>
          </cell>
          <cell r="B341" t="str">
            <v>MODEL_CITY_ENERGY</v>
          </cell>
          <cell r="C341">
            <v>-397.3</v>
          </cell>
          <cell r="D341">
            <v>-38.37</v>
          </cell>
          <cell r="E341">
            <v>-91.84</v>
          </cell>
          <cell r="F341">
            <v>-80.5</v>
          </cell>
          <cell r="G341">
            <v>-186.59</v>
          </cell>
          <cell r="H341">
            <v>0</v>
          </cell>
          <cell r="I341">
            <v>0</v>
          </cell>
        </row>
        <row r="342">
          <cell r="A342">
            <v>24168</v>
          </cell>
          <cell r="B342" t="str">
            <v>HUDSON_AVE_10</v>
          </cell>
          <cell r="C342">
            <v>-12048.26</v>
          </cell>
          <cell r="D342">
            <v>-2449.31</v>
          </cell>
          <cell r="E342">
            <v>-5315.33</v>
          </cell>
          <cell r="F342">
            <v>-2207.83</v>
          </cell>
          <cell r="G342">
            <v>-2075.79</v>
          </cell>
          <cell r="H342">
            <v>0</v>
          </cell>
          <cell r="I342">
            <v>0</v>
          </cell>
        </row>
        <row r="343">
          <cell r="A343">
            <v>24169</v>
          </cell>
          <cell r="B343" t="str">
            <v>SITHE_IND_GS1</v>
          </cell>
          <cell r="C343">
            <v>-113.9</v>
          </cell>
          <cell r="D343">
            <v>0</v>
          </cell>
          <cell r="E343">
            <v>-7.69</v>
          </cell>
          <cell r="F343">
            <v>-18.94</v>
          </cell>
          <cell r="G343">
            <v>-87.27</v>
          </cell>
          <cell r="H343">
            <v>0</v>
          </cell>
          <cell r="I343">
            <v>0</v>
          </cell>
        </row>
        <row r="344">
          <cell r="A344">
            <v>24170</v>
          </cell>
          <cell r="B344" t="str">
            <v>SITHE_IND_GS2</v>
          </cell>
          <cell r="C344">
            <v>-113.9</v>
          </cell>
          <cell r="D344">
            <v>0</v>
          </cell>
          <cell r="E344">
            <v>-7.69</v>
          </cell>
          <cell r="F344">
            <v>-18.94</v>
          </cell>
          <cell r="G344">
            <v>-87.27</v>
          </cell>
          <cell r="H344">
            <v>0</v>
          </cell>
          <cell r="I344">
            <v>0</v>
          </cell>
        </row>
        <row r="345">
          <cell r="A345">
            <v>24171</v>
          </cell>
          <cell r="B345" t="str">
            <v>SITHE_IND_GS3</v>
          </cell>
          <cell r="C345">
            <v>-113.9</v>
          </cell>
          <cell r="D345">
            <v>0</v>
          </cell>
          <cell r="E345">
            <v>-7.69</v>
          </cell>
          <cell r="F345">
            <v>-18.94</v>
          </cell>
          <cell r="G345">
            <v>-87.27</v>
          </cell>
          <cell r="H345">
            <v>0</v>
          </cell>
          <cell r="I345">
            <v>0</v>
          </cell>
        </row>
        <row r="346">
          <cell r="A346">
            <v>24172</v>
          </cell>
          <cell r="B346" t="str">
            <v>SITHE_IND_GS4</v>
          </cell>
          <cell r="C346">
            <v>-113.9</v>
          </cell>
          <cell r="D346">
            <v>0</v>
          </cell>
          <cell r="E346">
            <v>-7.69</v>
          </cell>
          <cell r="F346">
            <v>-18.94</v>
          </cell>
          <cell r="G346">
            <v>-87.27</v>
          </cell>
          <cell r="H346">
            <v>0</v>
          </cell>
          <cell r="I346">
            <v>0</v>
          </cell>
        </row>
        <row r="347">
          <cell r="A347">
            <v>24225</v>
          </cell>
          <cell r="B347" t="str">
            <v>ASTORIA_GT_11</v>
          </cell>
          <cell r="C347">
            <v>-30855.17</v>
          </cell>
          <cell r="D347">
            <v>-6669.32</v>
          </cell>
          <cell r="E347">
            <v>-12434.82</v>
          </cell>
          <cell r="F347">
            <v>-8309.45</v>
          </cell>
          <cell r="G347">
            <v>-3441.58</v>
          </cell>
          <cell r="H347">
            <v>0</v>
          </cell>
          <cell r="I347">
            <v>0</v>
          </cell>
        </row>
        <row r="348">
          <cell r="A348">
            <v>24226</v>
          </cell>
          <cell r="B348" t="str">
            <v>ASTORIA_GT_12</v>
          </cell>
          <cell r="C348">
            <v>-30855.17</v>
          </cell>
          <cell r="D348">
            <v>-6669.32</v>
          </cell>
          <cell r="E348">
            <v>-12434.82</v>
          </cell>
          <cell r="F348">
            <v>-8309.45</v>
          </cell>
          <cell r="G348">
            <v>-3441.58</v>
          </cell>
          <cell r="H348">
            <v>0</v>
          </cell>
          <cell r="I348">
            <v>0</v>
          </cell>
        </row>
        <row r="349">
          <cell r="A349">
            <v>24227</v>
          </cell>
          <cell r="B349" t="str">
            <v>ASTORIA_GT_13</v>
          </cell>
          <cell r="C349">
            <v>-30855.17</v>
          </cell>
          <cell r="D349">
            <v>-6669.32</v>
          </cell>
          <cell r="E349">
            <v>-12434.82</v>
          </cell>
          <cell r="F349">
            <v>-8309.45</v>
          </cell>
          <cell r="G349">
            <v>-3441.58</v>
          </cell>
          <cell r="H349">
            <v>0</v>
          </cell>
          <cell r="I349">
            <v>0</v>
          </cell>
        </row>
        <row r="350">
          <cell r="A350">
            <v>24228</v>
          </cell>
          <cell r="B350" t="str">
            <v>NARROWS_GT1_1</v>
          </cell>
          <cell r="C350">
            <v>-30878.53</v>
          </cell>
          <cell r="D350">
            <v>-6669.32</v>
          </cell>
          <cell r="E350">
            <v>-12434.82</v>
          </cell>
          <cell r="F350">
            <v>-8309.45</v>
          </cell>
          <cell r="G350">
            <v>-3464.94</v>
          </cell>
          <cell r="H350">
            <v>0</v>
          </cell>
          <cell r="I350">
            <v>0</v>
          </cell>
        </row>
        <row r="351">
          <cell r="A351">
            <v>24229</v>
          </cell>
          <cell r="B351" t="str">
            <v>NARROWS_GT1_2</v>
          </cell>
          <cell r="C351">
            <v>-30878.53</v>
          </cell>
          <cell r="D351">
            <v>-6669.32</v>
          </cell>
          <cell r="E351">
            <v>-12434.82</v>
          </cell>
          <cell r="F351">
            <v>-8309.45</v>
          </cell>
          <cell r="G351">
            <v>-3464.94</v>
          </cell>
          <cell r="H351">
            <v>0</v>
          </cell>
          <cell r="I351">
            <v>0</v>
          </cell>
        </row>
        <row r="352">
          <cell r="A352">
            <v>24230</v>
          </cell>
          <cell r="B352" t="str">
            <v>NARROWS_GT1_3</v>
          </cell>
          <cell r="C352">
            <v>-30878.53</v>
          </cell>
          <cell r="D352">
            <v>-6669.32</v>
          </cell>
          <cell r="E352">
            <v>-12434.82</v>
          </cell>
          <cell r="F352">
            <v>-8309.45</v>
          </cell>
          <cell r="G352">
            <v>-3464.94</v>
          </cell>
          <cell r="H352">
            <v>0</v>
          </cell>
          <cell r="I352">
            <v>0</v>
          </cell>
        </row>
        <row r="353">
          <cell r="A353">
            <v>24231</v>
          </cell>
          <cell r="B353" t="str">
            <v>NARROWS_GT1_4</v>
          </cell>
          <cell r="C353">
            <v>-30878.53</v>
          </cell>
          <cell r="D353">
            <v>-6669.32</v>
          </cell>
          <cell r="E353">
            <v>-12434.82</v>
          </cell>
          <cell r="F353">
            <v>-8309.45</v>
          </cell>
          <cell r="G353">
            <v>-3464.94</v>
          </cell>
          <cell r="H353">
            <v>0</v>
          </cell>
          <cell r="I353">
            <v>0</v>
          </cell>
        </row>
        <row r="354">
          <cell r="A354">
            <v>24232</v>
          </cell>
          <cell r="B354" t="str">
            <v>NARROWS_GT1_5</v>
          </cell>
          <cell r="C354">
            <v>-30878.53</v>
          </cell>
          <cell r="D354">
            <v>-6669.32</v>
          </cell>
          <cell r="E354">
            <v>-12434.82</v>
          </cell>
          <cell r="F354">
            <v>-8309.45</v>
          </cell>
          <cell r="G354">
            <v>-3464.94</v>
          </cell>
          <cell r="H354">
            <v>0</v>
          </cell>
          <cell r="I354">
            <v>0</v>
          </cell>
        </row>
        <row r="355">
          <cell r="A355">
            <v>24233</v>
          </cell>
          <cell r="B355" t="str">
            <v>NARROWS_GT1_6</v>
          </cell>
          <cell r="C355">
            <v>-30878.53</v>
          </cell>
          <cell r="D355">
            <v>-6669.32</v>
          </cell>
          <cell r="E355">
            <v>-12434.82</v>
          </cell>
          <cell r="F355">
            <v>-8309.45</v>
          </cell>
          <cell r="G355">
            <v>-3464.94</v>
          </cell>
          <cell r="H355">
            <v>0</v>
          </cell>
          <cell r="I355">
            <v>0</v>
          </cell>
        </row>
        <row r="356">
          <cell r="A356">
            <v>24234</v>
          </cell>
          <cell r="B356" t="str">
            <v>NARROWS_GT1_7</v>
          </cell>
          <cell r="C356">
            <v>-30878.53</v>
          </cell>
          <cell r="D356">
            <v>-6669.32</v>
          </cell>
          <cell r="E356">
            <v>-12434.82</v>
          </cell>
          <cell r="F356">
            <v>-8309.45</v>
          </cell>
          <cell r="G356">
            <v>-3464.94</v>
          </cell>
          <cell r="H356">
            <v>0</v>
          </cell>
          <cell r="I356">
            <v>0</v>
          </cell>
        </row>
        <row r="357">
          <cell r="A357">
            <v>24235</v>
          </cell>
          <cell r="B357" t="str">
            <v>NARROWS_GT1_8</v>
          </cell>
          <cell r="C357">
            <v>-30878.53</v>
          </cell>
          <cell r="D357">
            <v>-6669.32</v>
          </cell>
          <cell r="E357">
            <v>-12434.82</v>
          </cell>
          <cell r="F357">
            <v>-8309.45</v>
          </cell>
          <cell r="G357">
            <v>-3464.94</v>
          </cell>
          <cell r="H357">
            <v>0</v>
          </cell>
          <cell r="I357">
            <v>0</v>
          </cell>
        </row>
        <row r="358">
          <cell r="A358">
            <v>24236</v>
          </cell>
          <cell r="B358" t="str">
            <v>NARROWS_GT2_1</v>
          </cell>
          <cell r="C358">
            <v>-30878.53</v>
          </cell>
          <cell r="D358">
            <v>-6669.32</v>
          </cell>
          <cell r="E358">
            <v>-12434.82</v>
          </cell>
          <cell r="F358">
            <v>-8309.45</v>
          </cell>
          <cell r="G358">
            <v>-3464.94</v>
          </cell>
          <cell r="H358">
            <v>0</v>
          </cell>
          <cell r="I358">
            <v>0</v>
          </cell>
        </row>
        <row r="359">
          <cell r="A359">
            <v>24237</v>
          </cell>
          <cell r="B359" t="str">
            <v>NARROWS_GT2_2</v>
          </cell>
          <cell r="C359">
            <v>-30878.53</v>
          </cell>
          <cell r="D359">
            <v>-6669.32</v>
          </cell>
          <cell r="E359">
            <v>-12434.82</v>
          </cell>
          <cell r="F359">
            <v>-8309.45</v>
          </cell>
          <cell r="G359">
            <v>-3464.94</v>
          </cell>
          <cell r="H359">
            <v>0</v>
          </cell>
          <cell r="I359">
            <v>0</v>
          </cell>
        </row>
        <row r="360">
          <cell r="A360">
            <v>24238</v>
          </cell>
          <cell r="B360" t="str">
            <v>NARROWS_GT2_3</v>
          </cell>
          <cell r="C360">
            <v>-30878.53</v>
          </cell>
          <cell r="D360">
            <v>-6669.32</v>
          </cell>
          <cell r="E360">
            <v>-12434.82</v>
          </cell>
          <cell r="F360">
            <v>-8309.45</v>
          </cell>
          <cell r="G360">
            <v>-3464.94</v>
          </cell>
          <cell r="H360">
            <v>0</v>
          </cell>
          <cell r="I360">
            <v>0</v>
          </cell>
        </row>
        <row r="361">
          <cell r="A361">
            <v>24239</v>
          </cell>
          <cell r="B361" t="str">
            <v>NARROWS_GT2_4</v>
          </cell>
          <cell r="C361">
            <v>-30878.53</v>
          </cell>
          <cell r="D361">
            <v>-6669.32</v>
          </cell>
          <cell r="E361">
            <v>-12434.82</v>
          </cell>
          <cell r="F361">
            <v>-8309.45</v>
          </cell>
          <cell r="G361">
            <v>-3464.94</v>
          </cell>
          <cell r="H361">
            <v>0</v>
          </cell>
          <cell r="I361">
            <v>0</v>
          </cell>
        </row>
        <row r="362">
          <cell r="A362">
            <v>24240</v>
          </cell>
          <cell r="B362" t="str">
            <v>NARROWS_GT2_5</v>
          </cell>
          <cell r="C362">
            <v>-30878.53</v>
          </cell>
          <cell r="D362">
            <v>-6669.32</v>
          </cell>
          <cell r="E362">
            <v>-12434.82</v>
          </cell>
          <cell r="F362">
            <v>-8309.45</v>
          </cell>
          <cell r="G362">
            <v>-3464.94</v>
          </cell>
          <cell r="H362">
            <v>0</v>
          </cell>
          <cell r="I362">
            <v>0</v>
          </cell>
        </row>
        <row r="363">
          <cell r="A363">
            <v>24241</v>
          </cell>
          <cell r="B363" t="str">
            <v>NARROWS_GT2_6</v>
          </cell>
          <cell r="C363">
            <v>-30878.53</v>
          </cell>
          <cell r="D363">
            <v>-6669.32</v>
          </cell>
          <cell r="E363">
            <v>-12434.82</v>
          </cell>
          <cell r="F363">
            <v>-8309.45</v>
          </cell>
          <cell r="G363">
            <v>-3464.94</v>
          </cell>
          <cell r="H363">
            <v>0</v>
          </cell>
          <cell r="I363">
            <v>0</v>
          </cell>
        </row>
        <row r="364">
          <cell r="A364">
            <v>24242</v>
          </cell>
          <cell r="B364" t="str">
            <v>NARROWS_GT2_7</v>
          </cell>
          <cell r="C364">
            <v>-30878.53</v>
          </cell>
          <cell r="D364">
            <v>-6669.32</v>
          </cell>
          <cell r="E364">
            <v>-12434.82</v>
          </cell>
          <cell r="F364">
            <v>-8309.45</v>
          </cell>
          <cell r="G364">
            <v>-3464.94</v>
          </cell>
          <cell r="H364">
            <v>0</v>
          </cell>
          <cell r="I364">
            <v>0</v>
          </cell>
        </row>
        <row r="365">
          <cell r="A365">
            <v>24243</v>
          </cell>
          <cell r="B365" t="str">
            <v>NARROWS_GT2_8</v>
          </cell>
          <cell r="C365">
            <v>-30878.53</v>
          </cell>
          <cell r="D365">
            <v>-6669.32</v>
          </cell>
          <cell r="E365">
            <v>-12434.82</v>
          </cell>
          <cell r="F365">
            <v>-8309.45</v>
          </cell>
          <cell r="G365">
            <v>-3464.94</v>
          </cell>
          <cell r="H365">
            <v>0</v>
          </cell>
          <cell r="I365">
            <v>0</v>
          </cell>
        </row>
        <row r="366">
          <cell r="A366">
            <v>24244</v>
          </cell>
          <cell r="B366" t="str">
            <v>RAVENSWOOD_GT2_1</v>
          </cell>
          <cell r="C366">
            <v>-14102.71</v>
          </cell>
          <cell r="D366">
            <v>-4490.17</v>
          </cell>
          <cell r="E366">
            <v>-5362.7</v>
          </cell>
          <cell r="F366">
            <v>-2220.88</v>
          </cell>
          <cell r="G366">
            <v>-2028.96</v>
          </cell>
          <cell r="H366">
            <v>0</v>
          </cell>
          <cell r="I366">
            <v>0</v>
          </cell>
        </row>
        <row r="367">
          <cell r="A367">
            <v>24245</v>
          </cell>
          <cell r="B367" t="str">
            <v>RAVENSWOOD_GT2_2</v>
          </cell>
          <cell r="C367">
            <v>-14102.71</v>
          </cell>
          <cell r="D367">
            <v>-4490.17</v>
          </cell>
          <cell r="E367">
            <v>-5362.7</v>
          </cell>
          <cell r="F367">
            <v>-2220.88</v>
          </cell>
          <cell r="G367">
            <v>-2028.96</v>
          </cell>
          <cell r="H367">
            <v>0</v>
          </cell>
          <cell r="I367">
            <v>0</v>
          </cell>
        </row>
        <row r="368">
          <cell r="A368">
            <v>24246</v>
          </cell>
          <cell r="B368" t="str">
            <v>RAVENSWOOD_GT2_3</v>
          </cell>
          <cell r="C368">
            <v>-14102.71</v>
          </cell>
          <cell r="D368">
            <v>-4490.17</v>
          </cell>
          <cell r="E368">
            <v>-5362.7</v>
          </cell>
          <cell r="F368">
            <v>-2220.88</v>
          </cell>
          <cell r="G368">
            <v>-2028.96</v>
          </cell>
          <cell r="H368">
            <v>0</v>
          </cell>
          <cell r="I368">
            <v>0</v>
          </cell>
        </row>
        <row r="369">
          <cell r="A369">
            <v>24247</v>
          </cell>
          <cell r="B369" t="str">
            <v>RAVENSWOOD_GT2_4</v>
          </cell>
          <cell r="C369">
            <v>-14102.71</v>
          </cell>
          <cell r="D369">
            <v>-4490.17</v>
          </cell>
          <cell r="E369">
            <v>-5362.7</v>
          </cell>
          <cell r="F369">
            <v>-2220.88</v>
          </cell>
          <cell r="G369">
            <v>-2028.96</v>
          </cell>
          <cell r="H369">
            <v>0</v>
          </cell>
          <cell r="I369">
            <v>0</v>
          </cell>
        </row>
        <row r="370">
          <cell r="A370">
            <v>24248</v>
          </cell>
          <cell r="B370" t="str">
            <v>RAVENSWOOD_GT3_1</v>
          </cell>
          <cell r="C370">
            <v>-13917.05</v>
          </cell>
          <cell r="D370">
            <v>-4304.51</v>
          </cell>
          <cell r="E370">
            <v>-5362.7</v>
          </cell>
          <cell r="F370">
            <v>-2220.88</v>
          </cell>
          <cell r="G370">
            <v>-2028.96</v>
          </cell>
          <cell r="H370">
            <v>0</v>
          </cell>
          <cell r="I370">
            <v>0</v>
          </cell>
        </row>
        <row r="371">
          <cell r="A371">
            <v>24249</v>
          </cell>
          <cell r="B371" t="str">
            <v>RAVENSWOOD_GT3_2</v>
          </cell>
          <cell r="C371">
            <v>-13917.05</v>
          </cell>
          <cell r="D371">
            <v>-4304.51</v>
          </cell>
          <cell r="E371">
            <v>-5362.7</v>
          </cell>
          <cell r="F371">
            <v>-2220.88</v>
          </cell>
          <cell r="G371">
            <v>-2028.96</v>
          </cell>
          <cell r="H371">
            <v>0</v>
          </cell>
          <cell r="I371">
            <v>0</v>
          </cell>
        </row>
        <row r="372">
          <cell r="A372">
            <v>24250</v>
          </cell>
          <cell r="B372" t="str">
            <v>RAVENSWOOD_GT3_3</v>
          </cell>
          <cell r="C372">
            <v>-14102.71</v>
          </cell>
          <cell r="D372">
            <v>-4490.17</v>
          </cell>
          <cell r="E372">
            <v>-5362.7</v>
          </cell>
          <cell r="F372">
            <v>-2220.88</v>
          </cell>
          <cell r="G372">
            <v>-2028.96</v>
          </cell>
          <cell r="H372">
            <v>0</v>
          </cell>
          <cell r="I372">
            <v>0</v>
          </cell>
        </row>
        <row r="373">
          <cell r="A373">
            <v>24251</v>
          </cell>
          <cell r="B373" t="str">
            <v>RAVENSWOOD_GT3_4</v>
          </cell>
          <cell r="C373">
            <v>-14102.71</v>
          </cell>
          <cell r="D373">
            <v>-4490.17</v>
          </cell>
          <cell r="E373">
            <v>-5362.7</v>
          </cell>
          <cell r="F373">
            <v>-2220.88</v>
          </cell>
          <cell r="G373">
            <v>-2028.96</v>
          </cell>
          <cell r="H373">
            <v>0</v>
          </cell>
          <cell r="I373">
            <v>0</v>
          </cell>
        </row>
        <row r="374">
          <cell r="A374">
            <v>24252</v>
          </cell>
          <cell r="B374" t="str">
            <v>RAVENSWOOD_GT_4</v>
          </cell>
          <cell r="C374">
            <v>-14102.71</v>
          </cell>
          <cell r="D374">
            <v>-4490.17</v>
          </cell>
          <cell r="E374">
            <v>-5362.7</v>
          </cell>
          <cell r="F374">
            <v>-2220.88</v>
          </cell>
          <cell r="G374">
            <v>-2028.96</v>
          </cell>
          <cell r="H374">
            <v>0</v>
          </cell>
          <cell r="I374">
            <v>0</v>
          </cell>
        </row>
        <row r="375">
          <cell r="A375">
            <v>24253</v>
          </cell>
          <cell r="B375" t="str">
            <v>RAVENSWOOD_GT_6</v>
          </cell>
          <cell r="C375">
            <v>-14102.71</v>
          </cell>
          <cell r="D375">
            <v>-4490.17</v>
          </cell>
          <cell r="E375">
            <v>-5362.7</v>
          </cell>
          <cell r="F375">
            <v>-2220.88</v>
          </cell>
          <cell r="G375">
            <v>-2028.96</v>
          </cell>
          <cell r="H375">
            <v>0</v>
          </cell>
          <cell r="I375">
            <v>0</v>
          </cell>
        </row>
        <row r="376">
          <cell r="A376">
            <v>24254</v>
          </cell>
          <cell r="B376" t="str">
            <v>RAVENSWOOD_GT_5</v>
          </cell>
          <cell r="C376">
            <v>-14102.71</v>
          </cell>
          <cell r="D376">
            <v>-4490.17</v>
          </cell>
          <cell r="E376">
            <v>-5362.7</v>
          </cell>
          <cell r="F376">
            <v>-2220.88</v>
          </cell>
          <cell r="G376">
            <v>-2028.96</v>
          </cell>
          <cell r="H376">
            <v>0</v>
          </cell>
          <cell r="I376">
            <v>0</v>
          </cell>
        </row>
        <row r="377">
          <cell r="A377">
            <v>24255</v>
          </cell>
          <cell r="B377" t="str">
            <v>RAVENSWOOD_GT_7</v>
          </cell>
          <cell r="C377">
            <v>-14102.71</v>
          </cell>
          <cell r="D377">
            <v>-4490.17</v>
          </cell>
          <cell r="E377">
            <v>-5362.7</v>
          </cell>
          <cell r="F377">
            <v>-2220.88</v>
          </cell>
          <cell r="G377">
            <v>-2028.96</v>
          </cell>
          <cell r="H377">
            <v>0</v>
          </cell>
          <cell r="I377">
            <v>0</v>
          </cell>
        </row>
        <row r="378">
          <cell r="A378">
            <v>24256</v>
          </cell>
          <cell r="B378" t="str">
            <v>RAVENSWOOD_GT_8  TEMP GRP(8-11)</v>
          </cell>
          <cell r="C378">
            <v>-14102.71</v>
          </cell>
          <cell r="D378">
            <v>-4490.17</v>
          </cell>
          <cell r="E378">
            <v>-5362.7</v>
          </cell>
          <cell r="F378">
            <v>-2220.88</v>
          </cell>
          <cell r="G378">
            <v>-2028.96</v>
          </cell>
          <cell r="H378">
            <v>0</v>
          </cell>
          <cell r="I378">
            <v>0</v>
          </cell>
        </row>
        <row r="379">
          <cell r="A379">
            <v>24257</v>
          </cell>
          <cell r="B379" t="str">
            <v>RAVENSWOOD_GT_9</v>
          </cell>
          <cell r="C379">
            <v>-14102.71</v>
          </cell>
          <cell r="D379">
            <v>-4490.17</v>
          </cell>
          <cell r="E379">
            <v>-5362.7</v>
          </cell>
          <cell r="F379">
            <v>-2220.88</v>
          </cell>
          <cell r="G379">
            <v>-2028.96</v>
          </cell>
          <cell r="H379">
            <v>0</v>
          </cell>
          <cell r="I379">
            <v>0</v>
          </cell>
        </row>
        <row r="380">
          <cell r="A380">
            <v>24258</v>
          </cell>
          <cell r="B380" t="str">
            <v>RAVENSWOOD_GT_10</v>
          </cell>
          <cell r="C380">
            <v>-14102.71</v>
          </cell>
          <cell r="D380">
            <v>-4490.17</v>
          </cell>
          <cell r="E380">
            <v>-5362.7</v>
          </cell>
          <cell r="F380">
            <v>-2220.88</v>
          </cell>
          <cell r="G380">
            <v>-2028.96</v>
          </cell>
          <cell r="H380">
            <v>0</v>
          </cell>
          <cell r="I380">
            <v>0</v>
          </cell>
        </row>
        <row r="381">
          <cell r="A381">
            <v>24259</v>
          </cell>
          <cell r="B381" t="str">
            <v>RAVENSWOOD_GT_11</v>
          </cell>
          <cell r="C381">
            <v>-14102.71</v>
          </cell>
          <cell r="D381">
            <v>-4490.17</v>
          </cell>
          <cell r="E381">
            <v>-5362.7</v>
          </cell>
          <cell r="F381">
            <v>-2220.88</v>
          </cell>
          <cell r="G381">
            <v>-2028.96</v>
          </cell>
          <cell r="H381">
            <v>0</v>
          </cell>
          <cell r="I381">
            <v>0</v>
          </cell>
        </row>
        <row r="382">
          <cell r="A382">
            <v>24260</v>
          </cell>
          <cell r="B382" t="str">
            <v>74TH STREET_GT_1</v>
          </cell>
          <cell r="C382">
            <v>-13967.27</v>
          </cell>
          <cell r="D382">
            <v>-4368.32</v>
          </cell>
          <cell r="E382">
            <v>-5315.33</v>
          </cell>
          <cell r="F382">
            <v>-2207.83</v>
          </cell>
          <cell r="G382">
            <v>-2075.79</v>
          </cell>
          <cell r="H382">
            <v>0</v>
          </cell>
          <cell r="I382">
            <v>0</v>
          </cell>
        </row>
        <row r="383">
          <cell r="A383">
            <v>24261</v>
          </cell>
          <cell r="B383" t="str">
            <v>74TH STREET_GT_2</v>
          </cell>
          <cell r="C383">
            <v>-13967.27</v>
          </cell>
          <cell r="D383">
            <v>-4368.32</v>
          </cell>
          <cell r="E383">
            <v>-5315.33</v>
          </cell>
          <cell r="F383">
            <v>-2207.83</v>
          </cell>
          <cell r="G383">
            <v>-2075.79</v>
          </cell>
          <cell r="H383">
            <v>0</v>
          </cell>
          <cell r="I383">
            <v>0</v>
          </cell>
        </row>
        <row r="384">
          <cell r="A384">
            <v>61752</v>
          </cell>
          <cell r="B384" t="str">
            <v>WEST</v>
          </cell>
          <cell r="C384">
            <v>-480.23</v>
          </cell>
          <cell r="D384">
            <v>-33.23</v>
          </cell>
          <cell r="E384">
            <v>-118.24</v>
          </cell>
          <cell r="F384">
            <v>-86.4</v>
          </cell>
          <cell r="G384">
            <v>-242.36</v>
          </cell>
          <cell r="H384">
            <v>0</v>
          </cell>
          <cell r="I384">
            <v>0</v>
          </cell>
        </row>
        <row r="385">
          <cell r="A385">
            <v>61753</v>
          </cell>
          <cell r="B385" t="str">
            <v>GENESE</v>
          </cell>
          <cell r="C385">
            <v>-374.87</v>
          </cell>
          <cell r="D385">
            <v>-125.81</v>
          </cell>
          <cell r="E385">
            <v>-29.07</v>
          </cell>
          <cell r="F385">
            <v>-65.17</v>
          </cell>
          <cell r="G385">
            <v>-154.82</v>
          </cell>
          <cell r="H385">
            <v>0</v>
          </cell>
          <cell r="I385">
            <v>0</v>
          </cell>
        </row>
        <row r="386">
          <cell r="A386">
            <v>61754</v>
          </cell>
          <cell r="B386" t="str">
            <v>CENTRL</v>
          </cell>
          <cell r="C386">
            <v>-502.09</v>
          </cell>
          <cell r="D386">
            <v>-183.71</v>
          </cell>
          <cell r="E386">
            <v>-76.21</v>
          </cell>
          <cell r="F386">
            <v>-58.87</v>
          </cell>
          <cell r="G386">
            <v>-183.3</v>
          </cell>
          <cell r="H386">
            <v>0</v>
          </cell>
          <cell r="I386">
            <v>0</v>
          </cell>
        </row>
        <row r="387">
          <cell r="A387">
            <v>61755</v>
          </cell>
          <cell r="B387" t="str">
            <v>NORTH</v>
          </cell>
          <cell r="C387">
            <v>135.65</v>
          </cell>
          <cell r="D387">
            <v>23.77</v>
          </cell>
          <cell r="E387">
            <v>62.7</v>
          </cell>
          <cell r="F387">
            <v>10.42</v>
          </cell>
          <cell r="G387">
            <v>38.76</v>
          </cell>
          <cell r="H387">
            <v>0</v>
          </cell>
          <cell r="I387">
            <v>0</v>
          </cell>
        </row>
        <row r="388">
          <cell r="A388">
            <v>61756</v>
          </cell>
          <cell r="B388" t="str">
            <v>MHK VL</v>
          </cell>
          <cell r="C388">
            <v>-118.62</v>
          </cell>
          <cell r="D388">
            <v>-50.64</v>
          </cell>
          <cell r="E388">
            <v>-13.15</v>
          </cell>
          <cell r="F388">
            <v>-9.82</v>
          </cell>
          <cell r="G388">
            <v>-45.01</v>
          </cell>
          <cell r="H388">
            <v>0</v>
          </cell>
          <cell r="I388">
            <v>0</v>
          </cell>
        </row>
        <row r="389">
          <cell r="A389">
            <v>61757</v>
          </cell>
          <cell r="B389" t="str">
            <v>CAPITL</v>
          </cell>
          <cell r="C389">
            <v>-5641.63</v>
          </cell>
          <cell r="D389">
            <v>-2116.16</v>
          </cell>
          <cell r="E389">
            <v>-1360.55</v>
          </cell>
          <cell r="F389">
            <v>-324.02</v>
          </cell>
          <cell r="G389">
            <v>-1840.9</v>
          </cell>
          <cell r="H389">
            <v>0</v>
          </cell>
          <cell r="I389">
            <v>0</v>
          </cell>
        </row>
        <row r="390">
          <cell r="A390">
            <v>61758</v>
          </cell>
          <cell r="B390" t="str">
            <v>HUD VL</v>
          </cell>
          <cell r="C390">
            <v>-9422.27</v>
          </cell>
          <cell r="D390">
            <v>-2761.1</v>
          </cell>
          <cell r="E390">
            <v>-3833.78</v>
          </cell>
          <cell r="F390">
            <v>-1453.25</v>
          </cell>
          <cell r="G390">
            <v>-1374.14</v>
          </cell>
          <cell r="H390">
            <v>0</v>
          </cell>
          <cell r="I390">
            <v>0</v>
          </cell>
        </row>
        <row r="391">
          <cell r="A391">
            <v>61759</v>
          </cell>
          <cell r="B391" t="str">
            <v>MILLWD</v>
          </cell>
          <cell r="C391">
            <v>-9649.21</v>
          </cell>
          <cell r="D391">
            <v>-2978.3</v>
          </cell>
          <cell r="E391">
            <v>-3948.84</v>
          </cell>
          <cell r="F391">
            <v>-1474.02</v>
          </cell>
          <cell r="G391">
            <v>-1248.05</v>
          </cell>
          <cell r="H391">
            <v>0</v>
          </cell>
          <cell r="I391">
            <v>0</v>
          </cell>
        </row>
        <row r="392">
          <cell r="A392">
            <v>61760</v>
          </cell>
          <cell r="B392" t="str">
            <v>DUNWOD</v>
          </cell>
          <cell r="C392">
            <v>-10844.56</v>
          </cell>
          <cell r="D392">
            <v>-3773.19</v>
          </cell>
          <cell r="E392">
            <v>-4263.01</v>
          </cell>
          <cell r="F392">
            <v>-1587.97</v>
          </cell>
          <cell r="G392">
            <v>-1220.39</v>
          </cell>
          <cell r="H392">
            <v>0</v>
          </cell>
          <cell r="I392">
            <v>0</v>
          </cell>
        </row>
        <row r="393">
          <cell r="A393">
            <v>61761</v>
          </cell>
          <cell r="B393" t="str">
            <v>N.Y.C.</v>
          </cell>
          <cell r="C393">
            <v>-20092.13</v>
          </cell>
          <cell r="D393">
            <v>-5249.5</v>
          </cell>
          <cell r="E393">
            <v>-7913.48</v>
          </cell>
          <cell r="F393">
            <v>-4412.93</v>
          </cell>
          <cell r="G393">
            <v>-2516.22</v>
          </cell>
          <cell r="H393">
            <v>0</v>
          </cell>
          <cell r="I393">
            <v>0</v>
          </cell>
        </row>
        <row r="394">
          <cell r="A394">
            <v>61762</v>
          </cell>
          <cell r="B394" t="str">
            <v>LONGIL</v>
          </cell>
          <cell r="C394">
            <v>-24571.55</v>
          </cell>
          <cell r="D394">
            <v>-7137.03</v>
          </cell>
          <cell r="E394">
            <v>-7902.33</v>
          </cell>
          <cell r="F394">
            <v>-5652.22</v>
          </cell>
          <cell r="G394">
            <v>-3879.97</v>
          </cell>
          <cell r="H394">
            <v>0</v>
          </cell>
          <cell r="I394">
            <v>0</v>
          </cell>
        </row>
        <row r="395">
          <cell r="A395">
            <v>61844</v>
          </cell>
          <cell r="B395" t="str">
            <v>H Q</v>
          </cell>
          <cell r="C395">
            <v>1983.47</v>
          </cell>
          <cell r="D395">
            <v>131.52</v>
          </cell>
          <cell r="E395">
            <v>418.81</v>
          </cell>
          <cell r="F395">
            <v>312.65</v>
          </cell>
          <cell r="G395">
            <v>1120.49</v>
          </cell>
          <cell r="H395">
            <v>0</v>
          </cell>
          <cell r="I395">
            <v>0</v>
          </cell>
        </row>
        <row r="396">
          <cell r="A396">
            <v>61845</v>
          </cell>
          <cell r="B396" t="str">
            <v>NPX</v>
          </cell>
          <cell r="C396">
            <v>-7503.7</v>
          </cell>
          <cell r="D396">
            <v>-3362.63</v>
          </cell>
          <cell r="E396">
            <v>-2118.15</v>
          </cell>
          <cell r="F396">
            <v>-691.43</v>
          </cell>
          <cell r="G396">
            <v>-1331.49</v>
          </cell>
          <cell r="H396">
            <v>0</v>
          </cell>
          <cell r="I396">
            <v>0</v>
          </cell>
        </row>
        <row r="397">
          <cell r="A397">
            <v>61846</v>
          </cell>
          <cell r="B397" t="str">
            <v>O H</v>
          </cell>
          <cell r="C397">
            <v>310.36</v>
          </cell>
          <cell r="D397">
            <v>158.31</v>
          </cell>
          <cell r="E397">
            <v>-62.95</v>
          </cell>
          <cell r="F397">
            <v>-52.55</v>
          </cell>
          <cell r="G397">
            <v>267.55</v>
          </cell>
          <cell r="H397">
            <v>0</v>
          </cell>
          <cell r="I397">
            <v>0</v>
          </cell>
        </row>
        <row r="398">
          <cell r="A398">
            <v>61847</v>
          </cell>
          <cell r="B398" t="str">
            <v>PJM</v>
          </cell>
          <cell r="C398">
            <v>309.87</v>
          </cell>
          <cell r="D398">
            <v>842.16</v>
          </cell>
          <cell r="E398">
            <v>-356.38</v>
          </cell>
          <cell r="F398">
            <v>-115.27</v>
          </cell>
          <cell r="G398">
            <v>-60.64</v>
          </cell>
          <cell r="H398">
            <v>0</v>
          </cell>
          <cell r="I398">
            <v>0</v>
          </cell>
        </row>
        <row r="399">
          <cell r="A399">
            <v>24190</v>
          </cell>
          <cell r="B399" t="str">
            <v>AIR_PRODUCTS___DRP</v>
          </cell>
        </row>
        <row r="400">
          <cell r="A400">
            <v>24188</v>
          </cell>
          <cell r="B400" t="str">
            <v>ALCOA_RYNLDS___DRP</v>
          </cell>
        </row>
        <row r="401">
          <cell r="A401">
            <v>24182</v>
          </cell>
          <cell r="B401" t="str">
            <v>BLUE_CIRC_CHEM_DRP</v>
          </cell>
        </row>
        <row r="402">
          <cell r="A402">
            <v>24189</v>
          </cell>
          <cell r="B402" t="str">
            <v>BOC_GAS_DRP</v>
          </cell>
        </row>
        <row r="403">
          <cell r="A403">
            <v>24191</v>
          </cell>
          <cell r="B403" t="str">
            <v>BROOKHAVEN___DRP</v>
          </cell>
        </row>
        <row r="404">
          <cell r="A404">
            <v>24200</v>
          </cell>
          <cell r="B404" t="str">
            <v>CALSPAN___DRP</v>
          </cell>
        </row>
        <row r="405">
          <cell r="A405">
            <v>24194</v>
          </cell>
          <cell r="B405" t="str">
            <v>CE_DUNWOOD___DRP</v>
          </cell>
        </row>
        <row r="406">
          <cell r="A406">
            <v>24193</v>
          </cell>
          <cell r="B406" t="str">
            <v>CE_MILLWOOD___DRP</v>
          </cell>
        </row>
        <row r="407">
          <cell r="A407">
            <v>24202</v>
          </cell>
          <cell r="B407" t="str">
            <v>CE_NYC2_DRP</v>
          </cell>
        </row>
        <row r="408">
          <cell r="A408">
            <v>24195</v>
          </cell>
          <cell r="B408" t="str">
            <v>CE_NYC_DRP</v>
          </cell>
        </row>
        <row r="409">
          <cell r="A409">
            <v>24192</v>
          </cell>
          <cell r="B409" t="str">
            <v>CH_MIDHUDSON___DRP</v>
          </cell>
        </row>
        <row r="410">
          <cell r="A410">
            <v>24180</v>
          </cell>
          <cell r="B410" t="str">
            <v>CRUCIBLE_METL_DRP</v>
          </cell>
        </row>
        <row r="411">
          <cell r="A411">
            <v>24184</v>
          </cell>
          <cell r="B411" t="str">
            <v>G.F.CEMENT___DRP</v>
          </cell>
        </row>
        <row r="412">
          <cell r="A412">
            <v>24183</v>
          </cell>
          <cell r="B412" t="str">
            <v>GE_PLASTICS___DRP</v>
          </cell>
        </row>
        <row r="413">
          <cell r="A413">
            <v>24185</v>
          </cell>
          <cell r="B413" t="str">
            <v>MG INDUSTRY___DRP</v>
          </cell>
        </row>
        <row r="414">
          <cell r="A414">
            <v>24187</v>
          </cell>
          <cell r="B414" t="str">
            <v>MOHAWK_PAPER___DRP</v>
          </cell>
        </row>
        <row r="415">
          <cell r="A415">
            <v>24199</v>
          </cell>
          <cell r="B415" t="str">
            <v>NEG CENTRAL___DRP</v>
          </cell>
        </row>
        <row r="416">
          <cell r="A416">
            <v>24198</v>
          </cell>
          <cell r="B416" t="str">
            <v>NEG MILLWOOD___DRP</v>
          </cell>
        </row>
        <row r="417">
          <cell r="A417">
            <v>24181</v>
          </cell>
          <cell r="B417" t="str">
            <v>NM_CENTRAL___DRP</v>
          </cell>
        </row>
        <row r="418">
          <cell r="A418">
            <v>24179</v>
          </cell>
          <cell r="B418" t="str">
            <v>NM_FRONTIER___DRP</v>
          </cell>
        </row>
        <row r="419">
          <cell r="A419">
            <v>24197</v>
          </cell>
          <cell r="B419" t="str">
            <v>NUCOR_STEEL___DRP</v>
          </cell>
        </row>
        <row r="420">
          <cell r="A420">
            <v>24196</v>
          </cell>
          <cell r="B420" t="str">
            <v>RCPI_TRUST___DRP</v>
          </cell>
        </row>
        <row r="421">
          <cell r="A421">
            <v>24186</v>
          </cell>
          <cell r="B421" t="str">
            <v>REVERE_CPPR_DRP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17.85"/>
    <col collapsed="false" customWidth="true" hidden="false" outlineLevel="0" max="3" min="3" style="1" width="5.71"/>
    <col collapsed="false" customWidth="true" hidden="false" outlineLevel="0" max="4" min="4" style="1" width="1.7"/>
    <col collapsed="false" customWidth="true" hidden="false" outlineLevel="0" max="5" min="5" style="1" width="5.71"/>
    <col collapsed="false" customWidth="true" hidden="false" outlineLevel="0" max="6" min="6" style="2" width="17.85"/>
    <col collapsed="false" customWidth="true" hidden="false" outlineLevel="0" max="7" min="7" style="2" width="5.71"/>
    <col collapsed="false" customWidth="true" hidden="false" outlineLevel="0" max="8" min="8" style="3" width="3.85"/>
    <col collapsed="false" customWidth="true" hidden="false" outlineLevel="0" max="9" min="9" style="4" width="6.7"/>
    <col collapsed="false" customWidth="true" hidden="false" outlineLevel="0" max="10" min="10" style="3" width="6.7"/>
    <col collapsed="false" customWidth="true" hidden="false" outlineLevel="0" max="14" min="11" style="4" width="6.7"/>
    <col collapsed="false" customWidth="true" hidden="false" outlineLevel="0" max="15" min="15" style="3" width="6.85"/>
    <col collapsed="false" customWidth="true" hidden="false" outlineLevel="0" max="19" min="16" style="2" width="6.85"/>
    <col collapsed="false" customWidth="true" hidden="false" outlineLevel="0" max="20" min="20" style="5" width="6.85"/>
    <col collapsed="false" customWidth="true" hidden="false" outlineLevel="0" max="26" min="21" style="5" width="6.99"/>
    <col collapsed="false" customWidth="true" hidden="false" outlineLevel="0" max="27" min="27" style="5" width="6.85"/>
    <col collapsed="false" customWidth="true" hidden="false" outlineLevel="0" max="32" min="28" style="2" width="6.85"/>
    <col collapsed="false" customWidth="true" hidden="false" outlineLevel="0" max="33" min="33" style="6" width="9.7"/>
    <col collapsed="false" customWidth="true" hidden="false" outlineLevel="0" max="34" min="34" style="5" width="2.7"/>
    <col collapsed="false" customWidth="true" hidden="false" outlineLevel="0" max="35" min="35" style="5" width="12.14"/>
    <col collapsed="false" customWidth="true" hidden="false" outlineLevel="0" max="37" min="36" style="5" width="9.85"/>
    <col collapsed="false" customWidth="true" hidden="false" outlineLevel="0" max="38" min="38" style="5" width="2.7"/>
    <col collapsed="false" customWidth="true" hidden="false" outlineLevel="0" max="43" min="39" style="5" width="8.7"/>
    <col collapsed="false" customWidth="true" hidden="false" outlineLevel="0" max="46" min="44" style="7" width="8.7"/>
    <col collapsed="false" customWidth="true" hidden="false" outlineLevel="0" max="47" min="47" style="7" width="9.28"/>
    <col collapsed="false" customWidth="false" hidden="false" outlineLevel="0" max="257" min="48" style="7" width="9.14"/>
  </cols>
  <sheetData>
    <row r="1" customFormat="false" ht="18" hidden="false" customHeight="true" outlineLevel="0" collapsed="false">
      <c r="A1" s="8" t="s">
        <v>0</v>
      </c>
      <c r="C1" s="9" t="s">
        <v>1</v>
      </c>
      <c r="D1" s="9"/>
      <c r="E1" s="7"/>
      <c r="F1" s="7"/>
      <c r="G1" s="7"/>
      <c r="H1" s="10"/>
      <c r="I1" s="11"/>
      <c r="J1" s="11"/>
      <c r="K1" s="11"/>
      <c r="L1" s="11"/>
      <c r="M1" s="11"/>
      <c r="N1" s="11"/>
      <c r="O1" s="4"/>
      <c r="P1" s="1"/>
      <c r="Q1" s="1"/>
      <c r="R1" s="1"/>
      <c r="S1" s="1"/>
      <c r="T1" s="1"/>
      <c r="U1" s="12"/>
      <c r="V1" s="12"/>
      <c r="W1" s="12"/>
      <c r="X1" s="12"/>
      <c r="Y1" s="12"/>
      <c r="Z1" s="12"/>
      <c r="AA1" s="1"/>
      <c r="AB1" s="1"/>
      <c r="AC1" s="1"/>
      <c r="AD1" s="1"/>
      <c r="AE1" s="1"/>
      <c r="AF1" s="1"/>
      <c r="AG1" s="13"/>
    </row>
    <row r="2" customFormat="false" ht="12.75" hidden="false" customHeight="true" outlineLevel="0" collapsed="false">
      <c r="A2" s="10"/>
      <c r="B2" s="10"/>
      <c r="C2" s="10"/>
      <c r="D2" s="10"/>
      <c r="E2" s="10"/>
      <c r="F2" s="10"/>
      <c r="G2" s="10"/>
      <c r="H2" s="14" t="s">
        <v>2</v>
      </c>
      <c r="I2" s="15" t="s">
        <v>3</v>
      </c>
      <c r="J2" s="15" t="s">
        <v>4</v>
      </c>
      <c r="K2" s="15" t="s">
        <v>5</v>
      </c>
      <c r="L2" s="15" t="s">
        <v>6</v>
      </c>
      <c r="M2" s="15" t="s">
        <v>7</v>
      </c>
      <c r="N2" s="15" t="s">
        <v>5</v>
      </c>
      <c r="O2" s="16" t="s">
        <v>8</v>
      </c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7"/>
      <c r="AF2" s="17"/>
      <c r="AG2" s="18" t="s">
        <v>9</v>
      </c>
      <c r="AH2" s="7"/>
      <c r="AI2" s="19"/>
      <c r="AJ2" s="19"/>
      <c r="AK2" s="19"/>
      <c r="AL2" s="19"/>
      <c r="AM2" s="7" t="s">
        <v>10</v>
      </c>
      <c r="AN2" s="7" t="s">
        <v>11</v>
      </c>
      <c r="AO2" s="7" t="s">
        <v>10</v>
      </c>
      <c r="AP2" s="7" t="s">
        <v>11</v>
      </c>
      <c r="AQ2" s="7"/>
      <c r="AR2" s="20" t="s">
        <v>12</v>
      </c>
      <c r="AS2" s="7" t="s">
        <v>13</v>
      </c>
      <c r="AT2" s="7" t="s">
        <v>14</v>
      </c>
    </row>
    <row r="3" customFormat="false" ht="12.75" hidden="false" customHeight="true" outlineLevel="0" collapsed="false">
      <c r="A3" s="21"/>
      <c r="B3" s="21" t="s">
        <v>15</v>
      </c>
      <c r="C3" s="21"/>
      <c r="D3" s="21"/>
      <c r="E3" s="21"/>
      <c r="F3" s="21" t="s">
        <v>16</v>
      </c>
      <c r="G3" s="21"/>
      <c r="H3" s="22" t="s">
        <v>17</v>
      </c>
      <c r="I3" s="23" t="s">
        <v>18</v>
      </c>
      <c r="J3" s="23" t="s">
        <v>19</v>
      </c>
      <c r="K3" s="23" t="s">
        <v>20</v>
      </c>
      <c r="L3" s="24" t="s">
        <v>20</v>
      </c>
      <c r="M3" s="23" t="s">
        <v>21</v>
      </c>
      <c r="N3" s="23" t="s">
        <v>22</v>
      </c>
      <c r="O3" s="25" t="n">
        <v>36647</v>
      </c>
      <c r="P3" s="26" t="n">
        <v>36678</v>
      </c>
      <c r="Q3" s="26" t="n">
        <v>36708</v>
      </c>
      <c r="R3" s="26" t="n">
        <v>36739</v>
      </c>
      <c r="S3" s="26" t="n">
        <v>36770</v>
      </c>
      <c r="T3" s="26" t="n">
        <v>36800</v>
      </c>
      <c r="U3" s="27" t="n">
        <v>36831</v>
      </c>
      <c r="V3" s="27" t="n">
        <v>36861</v>
      </c>
      <c r="W3" s="27" t="n">
        <v>36892</v>
      </c>
      <c r="X3" s="27" t="n">
        <v>36923</v>
      </c>
      <c r="Y3" s="27" t="n">
        <v>36951</v>
      </c>
      <c r="Z3" s="27" t="n">
        <v>36982</v>
      </c>
      <c r="AA3" s="26" t="n">
        <v>37012</v>
      </c>
      <c r="AB3" s="26" t="n">
        <v>37043</v>
      </c>
      <c r="AC3" s="26" t="n">
        <v>37073</v>
      </c>
      <c r="AD3" s="26" t="n">
        <v>37104</v>
      </c>
      <c r="AE3" s="26" t="n">
        <v>37135</v>
      </c>
      <c r="AF3" s="26" t="n">
        <v>37165</v>
      </c>
      <c r="AG3" s="28" t="s">
        <v>23</v>
      </c>
      <c r="AH3" s="29"/>
      <c r="AI3" s="22" t="s">
        <v>24</v>
      </c>
      <c r="AJ3" s="22" t="s">
        <v>25</v>
      </c>
      <c r="AK3" s="22" t="s">
        <v>26</v>
      </c>
      <c r="AL3" s="22"/>
      <c r="AM3" s="22" t="s">
        <v>27</v>
      </c>
      <c r="AN3" s="22" t="s">
        <v>28</v>
      </c>
      <c r="AO3" s="22" t="s">
        <v>29</v>
      </c>
      <c r="AP3" s="22" t="s">
        <v>30</v>
      </c>
      <c r="AQ3" s="26" t="n">
        <v>36770</v>
      </c>
      <c r="AR3" s="22" t="s">
        <v>31</v>
      </c>
      <c r="AS3" s="22" t="s">
        <v>32</v>
      </c>
      <c r="AT3" s="22" t="s">
        <v>33</v>
      </c>
    </row>
    <row r="4" customFormat="false" ht="15.75" hidden="false" customHeight="false" outlineLevel="0" collapsed="false">
      <c r="A4" s="30" t="s">
        <v>34</v>
      </c>
      <c r="B4" s="7"/>
      <c r="C4" s="7"/>
      <c r="D4" s="7"/>
      <c r="E4" s="7"/>
      <c r="F4" s="7"/>
      <c r="G4" s="7"/>
      <c r="H4" s="31"/>
      <c r="I4" s="31"/>
      <c r="J4" s="31"/>
      <c r="K4" s="31"/>
      <c r="L4" s="31"/>
      <c r="M4" s="31"/>
      <c r="N4" s="31"/>
      <c r="O4" s="4"/>
      <c r="P4" s="32"/>
      <c r="Q4" s="31"/>
      <c r="R4" s="31"/>
      <c r="S4" s="31"/>
      <c r="T4" s="31"/>
      <c r="U4" s="33"/>
      <c r="V4" s="33"/>
      <c r="W4" s="33"/>
      <c r="X4" s="12"/>
      <c r="Y4" s="33"/>
      <c r="Z4" s="33"/>
      <c r="AA4" s="31"/>
      <c r="AB4" s="32"/>
      <c r="AC4" s="32"/>
      <c r="AD4" s="32"/>
      <c r="AE4" s="32"/>
      <c r="AF4" s="32"/>
      <c r="AG4" s="31"/>
      <c r="AH4" s="7"/>
      <c r="AI4" s="7"/>
      <c r="AJ4" s="7"/>
      <c r="AK4" s="7"/>
      <c r="AL4" s="7"/>
      <c r="AM4" s="7"/>
      <c r="AN4" s="32"/>
      <c r="AO4" s="32"/>
      <c r="AP4" s="32"/>
      <c r="AQ4" s="31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</row>
    <row r="5" customFormat="false" ht="12.75" hidden="false" customHeight="false" outlineLevel="0" collapsed="false">
      <c r="A5" s="7" t="n">
        <v>23513</v>
      </c>
      <c r="B5" s="7" t="s">
        <v>35</v>
      </c>
      <c r="C5" s="7" t="str">
        <f aca="false">+VLOOKUP(A5,[1]Congest!$A$1:$C$1048576,3,FALSE())</f>
        <v>N.Y.C.</v>
      </c>
      <c r="D5" s="7"/>
      <c r="E5" s="4" t="n">
        <v>23512</v>
      </c>
      <c r="F5" s="5" t="s">
        <v>36</v>
      </c>
      <c r="G5" s="7" t="str">
        <f aca="false">+VLOOKUP(E5,[1]Congest!$A$1:$C$1048576,3,FALSE())</f>
        <v>N.Y.C.</v>
      </c>
      <c r="H5" s="34" t="n">
        <v>37</v>
      </c>
      <c r="J5" s="3" t="n">
        <v>37</v>
      </c>
      <c r="O5" s="35" t="n">
        <f aca="false">VLOOKUP($A5,'[1]Congest May00-Oct00'!$A$1:$I$1048576,COLUMN('[1]Congest May00-Oct00'!D$1:D$1048576),FALSE())-VLOOKUP($E5,'[1]Congest May00-Oct00'!$A$1:$I$1048576,COLUMN('[1]Congest May00-Oct00'!D$1:D$1048576),FALSE())</f>
        <v>1404.28</v>
      </c>
      <c r="P5" s="36" t="n">
        <f aca="false">VLOOKUP($A5,'[1]Congest May00-Oct00'!$A$1:$I$1048576,COLUMN('[1]Congest May00-Oct00'!E$1:E$1048576),FALSE())-VLOOKUP($E5,'[1]Congest May00-Oct00'!$A$1:$I$1048576,COLUMN('[1]Congest May00-Oct00'!E$1:E$1048576),FALSE())</f>
        <v>4834.38</v>
      </c>
      <c r="Q5" s="36" t="n">
        <f aca="false">VLOOKUP($A5,'[1]Congest May00-Oct00'!$A$1:$I$1048576,COLUMN('[1]Congest May00-Oct00'!F$1:F$1048576),FALSE())-VLOOKUP($E5,'[1]Congest May00-Oct00'!$A$1:$I$1048576,COLUMN('[1]Congest May00-Oct00'!F$1:F$1048576),FALSE())</f>
        <v>3106.26</v>
      </c>
      <c r="R5" s="36" t="n">
        <f aca="false">VLOOKUP($A5,'[1]Congest May00-Oct00'!$A$1:$I$1048576,COLUMN('[1]Congest May00-Oct00'!G$1:G$1048576),FALSE())-VLOOKUP($E5,'[1]Congest May00-Oct00'!$A$1:$I$1048576,COLUMN('[1]Congest May00-Oct00'!G$1:G$1048576),FALSE())</f>
        <v>7157.39</v>
      </c>
      <c r="S5" s="36" t="n">
        <f aca="false">VLOOKUP($A5,'[1]Congest May00-Oct00'!$A$1:$I$1048576,COLUMN('[1]Congest May00-Oct00'!H$1:H$1048576),FALSE())-VLOOKUP($E5,'[1]Congest May00-Oct00'!$A$1:$I$1048576,COLUMN('[1]Congest May00-Oct00'!H$1:H$1048576),FALSE())</f>
        <v>2137.46</v>
      </c>
      <c r="T5" s="36" t="n">
        <f aca="false">VLOOKUP($A5,'[1]Congest May00-Oct00'!$A$1:$I$1048576,COLUMN('[1]Congest May00-Oct00'!I$1:I$1048576),FALSE())-VLOOKUP($E5,'[1]Congest May00-Oct00'!$A$1:$I$1048576,COLUMN('[1]Congest May00-Oct00'!I$1:I$1048576),FALSE())</f>
        <v>132.25</v>
      </c>
      <c r="U5" s="37" t="n">
        <f aca="false">VLOOKUP($A5,'[1]Congest Nov00-Apr01'!$A$1:$I$1048576,COLUMN('[1]Congest Nov00-Apr01'!D$1:D$1048576),FALSE())-VLOOKUP($E5,'[1]Congest Nov00-Apr01'!$A$1:$I$1048576,COLUMN('[1]Congest Nov00-Apr01'!D$1:D$1048576),FALSE())</f>
        <v>589.99</v>
      </c>
      <c r="V5" s="37" t="n">
        <f aca="false">VLOOKUP($A5,'[1]Congest Nov00-Apr01'!$A$1:$I$1048576,COLUMN('[1]Congest Nov00-Apr01'!E$1:E$1048576),FALSE())-VLOOKUP($E5,'[1]Congest Nov00-Apr01'!$A$1:$I$1048576,COLUMN('[1]Congest Nov00-Apr01'!E$1:E$1048576),FALSE())</f>
        <v>5287.41</v>
      </c>
      <c r="W5" s="37" t="n">
        <f aca="false">VLOOKUP($A5,'[1]Congest Nov00-Apr01'!$A$1:$I$1048576,COLUMN('[1]Congest Nov00-Apr01'!F$1:F$1048576),FALSE())-VLOOKUP($E5,'[1]Congest Nov00-Apr01'!$A$1:$I$1048576,COLUMN('[1]Congest Nov00-Apr01'!F$1:F$1048576),FALSE())</f>
        <v>-227.100000000001</v>
      </c>
      <c r="X5" s="37" t="n">
        <f aca="false">VLOOKUP($A5,'[1]Congest Nov00-Apr01'!$A$1:$I$1048576,COLUMN('[1]Congest Nov00-Apr01'!G$1:G$1048576),FALSE())-VLOOKUP($E5,'[1]Congest Nov00-Apr01'!$A$1:$I$1048576,COLUMN('[1]Congest Nov00-Apr01'!G$1:G$1048576),FALSE())</f>
        <v>2794.54</v>
      </c>
      <c r="Y5" s="37" t="n">
        <f aca="false">VLOOKUP($A5,'[1]Congest Nov00-Apr01'!$A$1:$I$1048576,COLUMN('[1]Congest Nov00-Apr01'!H$1:H$1048576),FALSE())-VLOOKUP($E5,'[1]Congest Nov00-Apr01'!$A$1:$I$1048576,COLUMN('[1]Congest Nov00-Apr01'!H$1:H$1048576),FALSE())</f>
        <v>86.7600000000011</v>
      </c>
      <c r="Z5" s="37" t="n">
        <f aca="false">VLOOKUP($A5,'[1]Congest Nov00-Apr01'!$A$1:$I$1048576,COLUMN('[1]Congest Nov00-Apr01'!I$1:I$1048576),FALSE())-VLOOKUP($E5,'[1]Congest Nov00-Apr01'!$A$1:$I$1048576,COLUMN('[1]Congest Nov00-Apr01'!I$1:I$1048576),FALSE())</f>
        <v>1115.7</v>
      </c>
      <c r="AA5" s="36" t="n">
        <f aca="false">VLOOKUP($A5,'[1]Congest May01-Oct01'!$A$1:$I$1048576,COLUMN('[1]Congest May01-Oct01'!D$1:D$1048576),FALSE())-VLOOKUP($E5,'[1]Congest May01-Oct01'!$A$1:$I$1048576,COLUMN('[1]Congest May01-Oct01'!D$1:D$1048576),FALSE())</f>
        <v>2621.65</v>
      </c>
      <c r="AB5" s="36" t="n">
        <f aca="false">VLOOKUP($A5,'[1]Congest May01-Oct01'!$A$1:$I$1048576,COLUMN('[1]Congest May01-Oct01'!E$1:E$1048576),FALSE())-VLOOKUP($E5,'[1]Congest May01-Oct01'!$A$1:$I$1048576,COLUMN('[1]Congest May01-Oct01'!E$1:E$1048576),FALSE())</f>
        <v>7057.99</v>
      </c>
      <c r="AC5" s="36" t="n">
        <f aca="false">VLOOKUP($A5,'[1]Congest May01-Oct01'!$A$1:$I$1048576,COLUMN('[1]Congest May01-Oct01'!F$1:F$1048576),FALSE())-VLOOKUP($E5,'[1]Congest May01-Oct01'!$A$1:$I$1048576,COLUMN('[1]Congest May01-Oct01'!F$1:F$1048576),FALSE())</f>
        <v>6518.68</v>
      </c>
      <c r="AD5" s="36" t="n">
        <f aca="false">VLOOKUP($A5,'[1]Congest May01-Oct01'!$A$1:$I$1048576,COLUMN('[1]Congest May01-Oct01'!G$1:G$1048576),FALSE())-VLOOKUP($E5,'[1]Congest May01-Oct01'!$A$1:$I$1048576,COLUMN('[1]Congest May01-Oct01'!G$1:G$1048576),FALSE())</f>
        <v>3550.73</v>
      </c>
      <c r="AE5" s="36" t="n">
        <f aca="false">VLOOKUP($A5,'[1]Congest May01-Oct01'!$A$1:$I$1048576,COLUMN('[1]Congest May01-Oct01'!H$1:H$1048576),FALSE())-VLOOKUP($E5,'[1]Congest May01-Oct01'!$A$1:$I$1048576,COLUMN('[1]Congest May01-Oct01'!H$1:H$1048576),FALSE())</f>
        <v>1520.48</v>
      </c>
      <c r="AF5" s="36" t="n">
        <f aca="false">VLOOKUP($A5,'[1]Congest May01-Oct01'!$A$1:$I$1048576,COLUMN('[1]Congest May01-Oct01'!I$1:I$1048576),FALSE())-VLOOKUP($E5,'[1]Congest May01-Oct01'!$A$1:$I$1048576,COLUMN('[1]Congest May01-Oct01'!I$1:I$1048576),FALSE())</f>
        <v>1366.26</v>
      </c>
      <c r="AG5" s="6" t="n">
        <f aca="false">+SUM(S5:AD5)</f>
        <v>31666.06</v>
      </c>
      <c r="AI5" s="38" t="n">
        <v>476007.62</v>
      </c>
      <c r="AJ5" s="38" t="n">
        <f aca="false">+J5*SUM(O5:AE5)</f>
        <v>1838487.45</v>
      </c>
      <c r="AK5" s="38" t="n">
        <f aca="false">+AJ5-AI5</f>
        <v>1362479.83</v>
      </c>
      <c r="AL5" s="38"/>
      <c r="AQ5" s="36"/>
    </row>
    <row r="6" customFormat="false" ht="12.75" hidden="false" customHeight="false" outlineLevel="0" collapsed="false">
      <c r="A6" s="7" t="n">
        <v>23513</v>
      </c>
      <c r="B6" s="7" t="s">
        <v>35</v>
      </c>
      <c r="C6" s="7" t="str">
        <f aca="false">+VLOOKUP(A6,[1]Congest!$A$1:$C$1048576,3,FALSE())</f>
        <v>N.Y.C.</v>
      </c>
      <c r="D6" s="7"/>
      <c r="E6" s="4" t="n">
        <v>61761</v>
      </c>
      <c r="F6" s="5" t="s">
        <v>37</v>
      </c>
      <c r="G6" s="7" t="str">
        <f aca="false">+VLOOKUP(E6,[1]Congest!$A$1:$C$1048576,3,FALSE())</f>
        <v>N.Y.C.</v>
      </c>
      <c r="H6" s="34" t="n">
        <v>2</v>
      </c>
      <c r="J6" s="3" t="n">
        <v>2</v>
      </c>
      <c r="O6" s="35" t="n">
        <f aca="false">VLOOKUP($A6,'[1]Congest May00-Oct00'!$A$1:$I$1048576,COLUMN('[1]Congest May00-Oct00'!D$1:D$1048576),FALSE())-VLOOKUP($E6,'[1]Congest May00-Oct00'!$A$1:$I$1048576,COLUMN('[1]Congest May00-Oct00'!D$1:D$1048576),FALSE())</f>
        <v>614.790000000001</v>
      </c>
      <c r="P6" s="36" t="n">
        <f aca="false">VLOOKUP($A6,'[1]Congest May00-Oct00'!$A$1:$I$1048576,COLUMN('[1]Congest May00-Oct00'!E$1:E$1048576),FALSE())-VLOOKUP($E6,'[1]Congest May00-Oct00'!$A$1:$I$1048576,COLUMN('[1]Congest May00-Oct00'!E$1:E$1048576),FALSE())</f>
        <v>4023.46</v>
      </c>
      <c r="Q6" s="36" t="n">
        <f aca="false">VLOOKUP($A6,'[1]Congest May00-Oct00'!$A$1:$I$1048576,COLUMN('[1]Congest May00-Oct00'!F$1:F$1048576),FALSE())-VLOOKUP($E6,'[1]Congest May00-Oct00'!$A$1:$I$1048576,COLUMN('[1]Congest May00-Oct00'!F$1:F$1048576),FALSE())</f>
        <v>2307.69</v>
      </c>
      <c r="R6" s="36" t="n">
        <f aca="false">VLOOKUP($A6,'[1]Congest May00-Oct00'!$A$1:$I$1048576,COLUMN('[1]Congest May00-Oct00'!G$1:G$1048576),FALSE())-VLOOKUP($E6,'[1]Congest May00-Oct00'!$A$1:$I$1048576,COLUMN('[1]Congest May00-Oct00'!G$1:G$1048576),FALSE())</f>
        <v>5088.19</v>
      </c>
      <c r="S6" s="36" t="n">
        <f aca="false">VLOOKUP($A6,'[1]Congest May00-Oct00'!$A$1:$I$1048576,COLUMN('[1]Congest May00-Oct00'!H$1:H$1048576),FALSE())-VLOOKUP($E6,'[1]Congest May00-Oct00'!$A$1:$I$1048576,COLUMN('[1]Congest May00-Oct00'!H$1:H$1048576),FALSE())</f>
        <v>772.57</v>
      </c>
      <c r="T6" s="36" t="n">
        <f aca="false">VLOOKUP($A6,'[1]Congest May00-Oct00'!$A$1:$I$1048576,COLUMN('[1]Congest May00-Oct00'!I$1:I$1048576),FALSE())-VLOOKUP($E6,'[1]Congest May00-Oct00'!$A$1:$I$1048576,COLUMN('[1]Congest May00-Oct00'!I$1:I$1048576),FALSE())</f>
        <v>36.0999999999999</v>
      </c>
      <c r="U6" s="37" t="n">
        <f aca="false">VLOOKUP($A6,'[1]Congest Nov00-Apr01'!$A$1:$I$1048576,COLUMN('[1]Congest Nov00-Apr01'!D$1:D$1048576),FALSE())-VLOOKUP($E6,'[1]Congest Nov00-Apr01'!$A$1:$I$1048576,COLUMN('[1]Congest Nov00-Apr01'!D$1:D$1048576),FALSE())</f>
        <v>220.47</v>
      </c>
      <c r="V6" s="37" t="n">
        <f aca="false">VLOOKUP($A6,'[1]Congest Nov00-Apr01'!$A$1:$I$1048576,COLUMN('[1]Congest Nov00-Apr01'!E$1:E$1048576),FALSE())-VLOOKUP($E6,'[1]Congest Nov00-Apr01'!$A$1:$I$1048576,COLUMN('[1]Congest Nov00-Apr01'!E$1:E$1048576),FALSE())</f>
        <v>1882.35</v>
      </c>
      <c r="W6" s="37" t="n">
        <f aca="false">VLOOKUP($A6,'[1]Congest Nov00-Apr01'!$A$1:$I$1048576,COLUMN('[1]Congest Nov00-Apr01'!F$1:F$1048576),FALSE())-VLOOKUP($E6,'[1]Congest Nov00-Apr01'!$A$1:$I$1048576,COLUMN('[1]Congest Nov00-Apr01'!F$1:F$1048576),FALSE())</f>
        <v>-731.300000000001</v>
      </c>
      <c r="X6" s="37" t="n">
        <f aca="false">VLOOKUP($A6,'[1]Congest Nov00-Apr01'!$A$1:$I$1048576,COLUMN('[1]Congest Nov00-Apr01'!G$1:G$1048576),FALSE())-VLOOKUP($E6,'[1]Congest Nov00-Apr01'!$A$1:$I$1048576,COLUMN('[1]Congest Nov00-Apr01'!G$1:G$1048576),FALSE())</f>
        <v>937.82</v>
      </c>
      <c r="Y6" s="37" t="n">
        <f aca="false">VLOOKUP($A6,'[1]Congest Nov00-Apr01'!$A$1:$I$1048576,COLUMN('[1]Congest Nov00-Apr01'!H$1:H$1048576),FALSE())-VLOOKUP($E6,'[1]Congest Nov00-Apr01'!$A$1:$I$1048576,COLUMN('[1]Congest Nov00-Apr01'!H$1:H$1048576),FALSE())</f>
        <v>0.860000000000582</v>
      </c>
      <c r="Z6" s="37" t="n">
        <f aca="false">VLOOKUP($A6,'[1]Congest Nov00-Apr01'!$A$1:$I$1048576,COLUMN('[1]Congest Nov00-Apr01'!I$1:I$1048576),FALSE())-VLOOKUP($E6,'[1]Congest Nov00-Apr01'!$A$1:$I$1048576,COLUMN('[1]Congest Nov00-Apr01'!I$1:I$1048576),FALSE())</f>
        <v>226.990000000001</v>
      </c>
      <c r="AA6" s="36" t="n">
        <f aca="false">VLOOKUP($A6,'[1]Congest May01-Oct01'!$A$1:$I$1048576,COLUMN('[1]Congest May01-Oct01'!D$1:D$1048576),FALSE())-VLOOKUP($E6,'[1]Congest May01-Oct01'!$A$1:$I$1048576,COLUMN('[1]Congest May01-Oct01'!D$1:D$1048576),FALSE())</f>
        <v>1201.83</v>
      </c>
      <c r="AB6" s="36" t="n">
        <f aca="false">VLOOKUP($A6,'[1]Congest May01-Oct01'!$A$1:$I$1048576,COLUMN('[1]Congest May01-Oct01'!E$1:E$1048576),FALSE())-VLOOKUP($E6,'[1]Congest May01-Oct01'!$A$1:$I$1048576,COLUMN('[1]Congest May01-Oct01'!E$1:E$1048576),FALSE())</f>
        <v>2536.65</v>
      </c>
      <c r="AC6" s="36" t="n">
        <f aca="false">VLOOKUP($A6,'[1]Congest May01-Oct01'!$A$1:$I$1048576,COLUMN('[1]Congest May01-Oct01'!F$1:F$1048576),FALSE())-VLOOKUP($E6,'[1]Congest May01-Oct01'!$A$1:$I$1048576,COLUMN('[1]Congest May01-Oct01'!F$1:F$1048576),FALSE())</f>
        <v>2622.16</v>
      </c>
      <c r="AD6" s="36" t="n">
        <f aca="false">VLOOKUP($A6,'[1]Congest May01-Oct01'!$A$1:$I$1048576,COLUMN('[1]Congest May01-Oct01'!G$1:G$1048576),FALSE())-VLOOKUP($E6,'[1]Congest May01-Oct01'!$A$1:$I$1048576,COLUMN('[1]Congest May01-Oct01'!G$1:G$1048576),FALSE())</f>
        <v>2593.53</v>
      </c>
      <c r="AE6" s="36" t="n">
        <f aca="false">VLOOKUP($A6,'[1]Congest May01-Oct01'!$A$1:$I$1048576,COLUMN('[1]Congest May01-Oct01'!H$1:H$1048576),FALSE())-VLOOKUP($E6,'[1]Congest May01-Oct01'!$A$1:$I$1048576,COLUMN('[1]Congest May01-Oct01'!H$1:H$1048576),FALSE())</f>
        <v>1319.16</v>
      </c>
      <c r="AF6" s="36" t="n">
        <f aca="false">VLOOKUP($A6,'[1]Congest May01-Oct01'!$A$1:$I$1048576,COLUMN('[1]Congest May01-Oct01'!I$1:I$1048576),FALSE())-VLOOKUP($E6,'[1]Congest May01-Oct01'!$A$1:$I$1048576,COLUMN('[1]Congest May01-Oct01'!I$1:I$1048576),FALSE())</f>
        <v>1028.48</v>
      </c>
      <c r="AG6" s="6" t="n">
        <f aca="false">+SUM(S6:AD6)</f>
        <v>12300.03</v>
      </c>
      <c r="AI6" s="39" t="n">
        <v>11265.96</v>
      </c>
      <c r="AJ6" s="39" t="n">
        <f aca="false">+J6*SUM(O6:AE6)</f>
        <v>51306.64</v>
      </c>
      <c r="AK6" s="39" t="n">
        <f aca="false">+AJ6-AI6</f>
        <v>40040.68</v>
      </c>
      <c r="AL6" s="39"/>
      <c r="AQ6" s="36"/>
    </row>
    <row r="7" customFormat="false" ht="12.75" hidden="false" customHeight="false" outlineLevel="0" collapsed="false">
      <c r="A7" s="7" t="n">
        <v>23535</v>
      </c>
      <c r="B7" s="7" t="s">
        <v>38</v>
      </c>
      <c r="C7" s="7" t="str">
        <f aca="false">+VLOOKUP(A7,[1]Congest!$A$1:$C$1048576,3,FALSE())</f>
        <v>N.Y.C.</v>
      </c>
      <c r="D7" s="7"/>
      <c r="E7" s="4" t="n">
        <v>23533</v>
      </c>
      <c r="F7" s="5" t="s">
        <v>39</v>
      </c>
      <c r="G7" s="7" t="str">
        <f aca="false">+VLOOKUP(E7,[1]Congest!$A$1:$C$1048576,3,FALSE())</f>
        <v>N.Y.C.</v>
      </c>
      <c r="H7" s="34" t="n">
        <v>7</v>
      </c>
      <c r="J7" s="3" t="n">
        <v>7</v>
      </c>
      <c r="O7" s="35" t="n">
        <f aca="false">VLOOKUP($A7,'[1]Congest May00-Oct00'!$A$1:$I$1048576,COLUMN('[1]Congest May00-Oct00'!D$1:D$1048576),FALSE())-VLOOKUP($E7,'[1]Congest May00-Oct00'!$A$1:$I$1048576,COLUMN('[1]Congest May00-Oct00'!D$1:D$1048576),FALSE())</f>
        <v>1162.46</v>
      </c>
      <c r="P7" s="36" t="n">
        <f aca="false">VLOOKUP($A7,'[1]Congest May00-Oct00'!$A$1:$I$1048576,COLUMN('[1]Congest May00-Oct00'!E$1:E$1048576),FALSE())-VLOOKUP($E7,'[1]Congest May00-Oct00'!$A$1:$I$1048576,COLUMN('[1]Congest May00-Oct00'!E$1:E$1048576),FALSE())</f>
        <v>1160.85999999999</v>
      </c>
      <c r="Q7" s="36" t="n">
        <f aca="false">VLOOKUP($A7,'[1]Congest May00-Oct00'!$A$1:$I$1048576,COLUMN('[1]Congest May00-Oct00'!F$1:F$1048576),FALSE())-VLOOKUP($E7,'[1]Congest May00-Oct00'!$A$1:$I$1048576,COLUMN('[1]Congest May00-Oct00'!F$1:F$1048576),FALSE())</f>
        <v>1199.91</v>
      </c>
      <c r="R7" s="36" t="n">
        <f aca="false">VLOOKUP($A7,'[1]Congest May00-Oct00'!$A$1:$I$1048576,COLUMN('[1]Congest May00-Oct00'!G$1:G$1048576),FALSE())-VLOOKUP($E7,'[1]Congest May00-Oct00'!$A$1:$I$1048576,COLUMN('[1]Congest May00-Oct00'!G$1:G$1048576),FALSE())</f>
        <v>3134.27</v>
      </c>
      <c r="S7" s="36" t="n">
        <f aca="false">VLOOKUP($A7,'[1]Congest May00-Oct00'!$A$1:$I$1048576,COLUMN('[1]Congest May00-Oct00'!H$1:H$1048576),FALSE())-VLOOKUP($E7,'[1]Congest May00-Oct00'!$A$1:$I$1048576,COLUMN('[1]Congest May00-Oct00'!H$1:H$1048576),FALSE())</f>
        <v>2137.86</v>
      </c>
      <c r="T7" s="36" t="n">
        <f aca="false">VLOOKUP($A7,'[1]Congest May00-Oct00'!$A$1:$I$1048576,COLUMN('[1]Congest May00-Oct00'!I$1:I$1048576),FALSE())-VLOOKUP($E7,'[1]Congest May00-Oct00'!$A$1:$I$1048576,COLUMN('[1]Congest May00-Oct00'!I$1:I$1048576),FALSE())</f>
        <v>133.75</v>
      </c>
      <c r="U7" s="37" t="n">
        <f aca="false">VLOOKUP($A7,'[1]Congest Nov00-Apr01'!$A$1:$I$1048576,COLUMN('[1]Congest Nov00-Apr01'!D$1:D$1048576),FALSE())-VLOOKUP($E7,'[1]Congest Nov00-Apr01'!$A$1:$I$1048576,COLUMN('[1]Congest Nov00-Apr01'!D$1:D$1048576),FALSE())</f>
        <v>619.09</v>
      </c>
      <c r="V7" s="37" t="n">
        <f aca="false">VLOOKUP($A7,'[1]Congest Nov00-Apr01'!$A$1:$I$1048576,COLUMN('[1]Congest Nov00-Apr01'!E$1:E$1048576),FALSE())-VLOOKUP($E7,'[1]Congest Nov00-Apr01'!$A$1:$I$1048576,COLUMN('[1]Congest Nov00-Apr01'!E$1:E$1048576),FALSE())</f>
        <v>5348.28</v>
      </c>
      <c r="W7" s="37" t="n">
        <f aca="false">VLOOKUP($A7,'[1]Congest Nov00-Apr01'!$A$1:$I$1048576,COLUMN('[1]Congest Nov00-Apr01'!F$1:F$1048576),FALSE())-VLOOKUP($E7,'[1]Congest Nov00-Apr01'!$A$1:$I$1048576,COLUMN('[1]Congest Nov00-Apr01'!F$1:F$1048576),FALSE())</f>
        <v>1063.12</v>
      </c>
      <c r="X7" s="37" t="n">
        <f aca="false">VLOOKUP($A7,'[1]Congest Nov00-Apr01'!$A$1:$I$1048576,COLUMN('[1]Congest Nov00-Apr01'!G$1:G$1048576),FALSE())-VLOOKUP($E7,'[1]Congest Nov00-Apr01'!$A$1:$I$1048576,COLUMN('[1]Congest Nov00-Apr01'!G$1:G$1048576),FALSE())</f>
        <v>2870.18</v>
      </c>
      <c r="Y7" s="37" t="n">
        <f aca="false">VLOOKUP($A7,'[1]Congest Nov00-Apr01'!$A$1:$I$1048576,COLUMN('[1]Congest Nov00-Apr01'!H$1:H$1048576),FALSE())-VLOOKUP($E7,'[1]Congest Nov00-Apr01'!$A$1:$I$1048576,COLUMN('[1]Congest Nov00-Apr01'!H$1:H$1048576),FALSE())</f>
        <v>155.219999999998</v>
      </c>
      <c r="Z7" s="37" t="n">
        <f aca="false">VLOOKUP($A7,'[1]Congest Nov00-Apr01'!$A$1:$I$1048576,COLUMN('[1]Congest Nov00-Apr01'!I$1:I$1048576),FALSE())-VLOOKUP($E7,'[1]Congest Nov00-Apr01'!$A$1:$I$1048576,COLUMN('[1]Congest Nov00-Apr01'!I$1:I$1048576),FALSE())</f>
        <v>1459.13</v>
      </c>
      <c r="AA7" s="36" t="n">
        <f aca="false">VLOOKUP($A7,'[1]Congest May01-Oct01'!$A$1:$I$1048576,COLUMN('[1]Congest May01-Oct01'!D$1:D$1048576),FALSE())-VLOOKUP($E7,'[1]Congest May01-Oct01'!$A$1:$I$1048576,COLUMN('[1]Congest May01-Oct01'!D$1:D$1048576),FALSE())</f>
        <v>2179.15</v>
      </c>
      <c r="AB7" s="36" t="n">
        <f aca="false">VLOOKUP($A7,'[1]Congest May01-Oct01'!$A$1:$I$1048576,COLUMN('[1]Congest May01-Oct01'!E$1:E$1048576),FALSE())-VLOOKUP($E7,'[1]Congest May01-Oct01'!$A$1:$I$1048576,COLUMN('[1]Congest May01-Oct01'!E$1:E$1048576),FALSE())</f>
        <v>7072.12</v>
      </c>
      <c r="AC7" s="36" t="n">
        <f aca="false">VLOOKUP($A7,'[1]Congest May01-Oct01'!$A$1:$I$1048576,COLUMN('[1]Congest May01-Oct01'!F$1:F$1048576),FALSE())-VLOOKUP($E7,'[1]Congest May01-Oct01'!$A$1:$I$1048576,COLUMN('[1]Congest May01-Oct01'!F$1:F$1048576),FALSE())</f>
        <v>6088.57</v>
      </c>
      <c r="AD7" s="36" t="n">
        <f aca="false">VLOOKUP($A7,'[1]Congest May01-Oct01'!$A$1:$I$1048576,COLUMN('[1]Congest May01-Oct01'!G$1:G$1048576),FALSE())-VLOOKUP($E7,'[1]Congest May01-Oct01'!$A$1:$I$1048576,COLUMN('[1]Congest May01-Oct01'!G$1:G$1048576),FALSE())</f>
        <v>1445.12</v>
      </c>
      <c r="AE7" s="36" t="n">
        <f aca="false">VLOOKUP($A7,'[1]Congest May01-Oct01'!$A$1:$I$1048576,COLUMN('[1]Congest May01-Oct01'!H$1:H$1048576),FALSE())-VLOOKUP($E7,'[1]Congest May01-Oct01'!$A$1:$I$1048576,COLUMN('[1]Congest May01-Oct01'!H$1:H$1048576),FALSE())</f>
        <v>289.48</v>
      </c>
      <c r="AF7" s="36" t="n">
        <f aca="false">VLOOKUP($A7,'[1]Congest May01-Oct01'!$A$1:$I$1048576,COLUMN('[1]Congest May01-Oct01'!I$1:I$1048576),FALSE())-VLOOKUP($E7,'[1]Congest May01-Oct01'!$A$1:$I$1048576,COLUMN('[1]Congest May01-Oct01'!I$1:I$1048576),FALSE())</f>
        <v>507.03</v>
      </c>
      <c r="AG7" s="6" t="n">
        <f aca="false">+SUM(S7:AD7)</f>
        <v>30571.59</v>
      </c>
      <c r="AI7" s="39" t="n">
        <v>138395.64</v>
      </c>
      <c r="AJ7" s="39" t="n">
        <f aca="false">+J7*SUM(O7:AE7)</f>
        <v>262629.99</v>
      </c>
      <c r="AK7" s="39" t="n">
        <f aca="false">+AJ7-AI7</f>
        <v>124234.35</v>
      </c>
      <c r="AL7" s="39"/>
      <c r="AQ7" s="36"/>
    </row>
    <row r="8" customFormat="false" ht="12.75" hidden="false" customHeight="false" outlineLevel="0" collapsed="false">
      <c r="A8" s="7" t="n">
        <v>23535</v>
      </c>
      <c r="B8" s="7" t="s">
        <v>38</v>
      </c>
      <c r="C8" s="7" t="str">
        <f aca="false">+VLOOKUP(A8,[1]Congest!$A$1:$C$1048576,3,FALSE())</f>
        <v>N.Y.C.</v>
      </c>
      <c r="D8" s="7"/>
      <c r="E8" s="4" t="n">
        <v>24107</v>
      </c>
      <c r="F8" s="5" t="s">
        <v>40</v>
      </c>
      <c r="G8" s="7" t="str">
        <f aca="false">+VLOOKUP(E8,[1]Congest!$A$1:$C$1048576,3,FALSE())</f>
        <v>N.Y.C.</v>
      </c>
      <c r="H8" s="34" t="n">
        <v>12</v>
      </c>
      <c r="J8" s="3" t="n">
        <v>12</v>
      </c>
      <c r="O8" s="35" t="n">
        <f aca="false">VLOOKUP($A8,'[1]Congest May00-Oct00'!$A$1:$I$1048576,COLUMN('[1]Congest May00-Oct00'!D$1:D$1048576),FALSE())-VLOOKUP($E8,'[1]Congest May00-Oct00'!$A$1:$I$1048576,COLUMN('[1]Congest May00-Oct00'!D$1:D$1048576),FALSE())</f>
        <v>1162.46</v>
      </c>
      <c r="P8" s="36" t="n">
        <f aca="false">VLOOKUP($A8,'[1]Congest May00-Oct00'!$A$1:$I$1048576,COLUMN('[1]Congest May00-Oct00'!E$1:E$1048576),FALSE())-VLOOKUP($E8,'[1]Congest May00-Oct00'!$A$1:$I$1048576,COLUMN('[1]Congest May00-Oct00'!E$1:E$1048576),FALSE())</f>
        <v>1160.85999999999</v>
      </c>
      <c r="Q8" s="36" t="n">
        <f aca="false">VLOOKUP($A8,'[1]Congest May00-Oct00'!$A$1:$I$1048576,COLUMN('[1]Congest May00-Oct00'!F$1:F$1048576),FALSE())-VLOOKUP($E8,'[1]Congest May00-Oct00'!$A$1:$I$1048576,COLUMN('[1]Congest May00-Oct00'!F$1:F$1048576),FALSE())</f>
        <v>1199.91</v>
      </c>
      <c r="R8" s="36" t="n">
        <f aca="false">VLOOKUP($A8,'[1]Congest May00-Oct00'!$A$1:$I$1048576,COLUMN('[1]Congest May00-Oct00'!G$1:G$1048576),FALSE())-VLOOKUP($E8,'[1]Congest May00-Oct00'!$A$1:$I$1048576,COLUMN('[1]Congest May00-Oct00'!G$1:G$1048576),FALSE())</f>
        <v>3134.27</v>
      </c>
      <c r="S8" s="36" t="n">
        <f aca="false">VLOOKUP($A8,'[1]Congest May00-Oct00'!$A$1:$I$1048576,COLUMN('[1]Congest May00-Oct00'!H$1:H$1048576),FALSE())-VLOOKUP($E8,'[1]Congest May00-Oct00'!$A$1:$I$1048576,COLUMN('[1]Congest May00-Oct00'!H$1:H$1048576),FALSE())</f>
        <v>2137.86</v>
      </c>
      <c r="T8" s="36" t="n">
        <f aca="false">VLOOKUP($A8,'[1]Congest May00-Oct00'!$A$1:$I$1048576,COLUMN('[1]Congest May00-Oct00'!I$1:I$1048576),FALSE())-VLOOKUP($E8,'[1]Congest May00-Oct00'!$A$1:$I$1048576,COLUMN('[1]Congest May00-Oct00'!I$1:I$1048576),FALSE())</f>
        <v>133.75</v>
      </c>
      <c r="U8" s="37" t="n">
        <f aca="false">VLOOKUP($A8,'[1]Congest Nov00-Apr01'!$A$1:$I$1048576,COLUMN('[1]Congest Nov00-Apr01'!D$1:D$1048576),FALSE())-VLOOKUP($E8,'[1]Congest Nov00-Apr01'!$A$1:$I$1048576,COLUMN('[1]Congest Nov00-Apr01'!D$1:D$1048576),FALSE())</f>
        <v>619.09</v>
      </c>
      <c r="V8" s="37" t="n">
        <f aca="false">VLOOKUP($A8,'[1]Congest Nov00-Apr01'!$A$1:$I$1048576,COLUMN('[1]Congest Nov00-Apr01'!E$1:E$1048576),FALSE())-VLOOKUP($E8,'[1]Congest Nov00-Apr01'!$A$1:$I$1048576,COLUMN('[1]Congest Nov00-Apr01'!E$1:E$1048576),FALSE())</f>
        <v>5348.28</v>
      </c>
      <c r="W8" s="37" t="n">
        <f aca="false">VLOOKUP($A8,'[1]Congest Nov00-Apr01'!$A$1:$I$1048576,COLUMN('[1]Congest Nov00-Apr01'!F$1:F$1048576),FALSE())-VLOOKUP($E8,'[1]Congest Nov00-Apr01'!$A$1:$I$1048576,COLUMN('[1]Congest Nov00-Apr01'!F$1:F$1048576),FALSE())</f>
        <v>1063.12</v>
      </c>
      <c r="X8" s="37" t="n">
        <f aca="false">VLOOKUP($A8,'[1]Congest Nov00-Apr01'!$A$1:$I$1048576,COLUMN('[1]Congest Nov00-Apr01'!G$1:G$1048576),FALSE())-VLOOKUP($E8,'[1]Congest Nov00-Apr01'!$A$1:$I$1048576,COLUMN('[1]Congest Nov00-Apr01'!G$1:G$1048576),FALSE())</f>
        <v>2870.18</v>
      </c>
      <c r="Y8" s="37" t="n">
        <f aca="false">VLOOKUP($A8,'[1]Congest Nov00-Apr01'!$A$1:$I$1048576,COLUMN('[1]Congest Nov00-Apr01'!H$1:H$1048576),FALSE())-VLOOKUP($E8,'[1]Congest Nov00-Apr01'!$A$1:$I$1048576,COLUMN('[1]Congest Nov00-Apr01'!H$1:H$1048576),FALSE())</f>
        <v>155.219999999998</v>
      </c>
      <c r="Z8" s="37" t="n">
        <f aca="false">VLOOKUP($A8,'[1]Congest Nov00-Apr01'!$A$1:$I$1048576,COLUMN('[1]Congest Nov00-Apr01'!I$1:I$1048576),FALSE())-VLOOKUP($E8,'[1]Congest Nov00-Apr01'!$A$1:$I$1048576,COLUMN('[1]Congest Nov00-Apr01'!I$1:I$1048576),FALSE())</f>
        <v>1459.13</v>
      </c>
      <c r="AA8" s="36" t="n">
        <f aca="false">VLOOKUP($A8,'[1]Congest May01-Oct01'!$A$1:$I$1048576,COLUMN('[1]Congest May01-Oct01'!D$1:D$1048576),FALSE())-VLOOKUP($E8,'[1]Congest May01-Oct01'!$A$1:$I$1048576,COLUMN('[1]Congest May01-Oct01'!D$1:D$1048576),FALSE())</f>
        <v>2185</v>
      </c>
      <c r="AB8" s="36" t="n">
        <f aca="false">VLOOKUP($A8,'[1]Congest May01-Oct01'!$A$1:$I$1048576,COLUMN('[1]Congest May01-Oct01'!E$1:E$1048576),FALSE())-VLOOKUP($E8,'[1]Congest May01-Oct01'!$A$1:$I$1048576,COLUMN('[1]Congest May01-Oct01'!E$1:E$1048576),FALSE())</f>
        <v>7076.15</v>
      </c>
      <c r="AC8" s="36" t="n">
        <f aca="false">VLOOKUP($A8,'[1]Congest May01-Oct01'!$A$1:$I$1048576,COLUMN('[1]Congest May01-Oct01'!F$1:F$1048576),FALSE())-VLOOKUP($E8,'[1]Congest May01-Oct01'!$A$1:$I$1048576,COLUMN('[1]Congest May01-Oct01'!F$1:F$1048576),FALSE())</f>
        <v>6088.57</v>
      </c>
      <c r="AD8" s="36" t="n">
        <f aca="false">VLOOKUP($A8,'[1]Congest May01-Oct01'!$A$1:$I$1048576,COLUMN('[1]Congest May01-Oct01'!G$1:G$1048576),FALSE())-VLOOKUP($E8,'[1]Congest May01-Oct01'!$A$1:$I$1048576,COLUMN('[1]Congest May01-Oct01'!G$1:G$1048576),FALSE())</f>
        <v>1416.53</v>
      </c>
      <c r="AE8" s="36" t="n">
        <f aca="false">VLOOKUP($A8,'[1]Congest May01-Oct01'!$A$1:$I$1048576,COLUMN('[1]Congest May01-Oct01'!H$1:H$1048576),FALSE())-VLOOKUP($E8,'[1]Congest May01-Oct01'!$A$1:$I$1048576,COLUMN('[1]Congest May01-Oct01'!H$1:H$1048576),FALSE())</f>
        <v>289.47</v>
      </c>
      <c r="AF8" s="36" t="n">
        <f aca="false">VLOOKUP($A8,'[1]Congest May01-Oct01'!$A$1:$I$1048576,COLUMN('[1]Congest May01-Oct01'!I$1:I$1048576),FALSE())-VLOOKUP($E8,'[1]Congest May01-Oct01'!$A$1:$I$1048576,COLUMN('[1]Congest May01-Oct01'!I$1:I$1048576),FALSE())</f>
        <v>507.01</v>
      </c>
      <c r="AG8" s="6" t="n">
        <f aca="false">+SUM(S8:AD8)</f>
        <v>30552.88</v>
      </c>
      <c r="AI8" s="39" t="n">
        <v>184546.65</v>
      </c>
      <c r="AJ8" s="39" t="n">
        <f aca="false">+J8*SUM(O8:AE8)</f>
        <v>449998.2</v>
      </c>
      <c r="AK8" s="39" t="n">
        <f aca="false">+AJ8-AI8</f>
        <v>265451.55</v>
      </c>
      <c r="AL8" s="39"/>
      <c r="AQ8" s="36"/>
    </row>
    <row r="9" customFormat="false" ht="12.75" hidden="false" customHeight="false" outlineLevel="0" collapsed="false">
      <c r="A9" s="7" t="n">
        <v>23786</v>
      </c>
      <c r="B9" s="7" t="s">
        <v>41</v>
      </c>
      <c r="C9" s="7" t="str">
        <f aca="false">+VLOOKUP(A9,[1]Congest!$A$1:$C$1048576,3,FALSE())</f>
        <v>N.Y.C.</v>
      </c>
      <c r="D9" s="7"/>
      <c r="E9" s="4" t="n">
        <v>23512</v>
      </c>
      <c r="F9" s="5" t="s">
        <v>36</v>
      </c>
      <c r="G9" s="7" t="str">
        <f aca="false">+VLOOKUP(E9,[1]Congest!$A$1:$C$1048576,3,FALSE())</f>
        <v>N.Y.C.</v>
      </c>
      <c r="H9" s="34" t="n">
        <f aca="false">+SUM(I9:N9)</f>
        <v>1</v>
      </c>
      <c r="L9" s="4" t="n">
        <v>-1</v>
      </c>
      <c r="N9" s="4" t="n">
        <v>2</v>
      </c>
      <c r="O9" s="35" t="n">
        <f aca="false">VLOOKUP($A9,'[1]Congest May00-Oct00'!$A$1:$I$1048576,COLUMN('[1]Congest May00-Oct00'!D$1:D$1048576),FALSE())-VLOOKUP($E9,'[1]Congest May00-Oct00'!$A$1:$I$1048576,COLUMN('[1]Congest May00-Oct00'!D$1:D$1048576),FALSE())</f>
        <v>1408.75</v>
      </c>
      <c r="P9" s="36" t="n">
        <f aca="false">VLOOKUP($A9,'[1]Congest May00-Oct00'!$A$1:$I$1048576,COLUMN('[1]Congest May00-Oct00'!E$1:E$1048576),FALSE())-VLOOKUP($E9,'[1]Congest May00-Oct00'!$A$1:$I$1048576,COLUMN('[1]Congest May00-Oct00'!E$1:E$1048576),FALSE())</f>
        <v>5561.62</v>
      </c>
      <c r="Q9" s="36" t="n">
        <f aca="false">VLOOKUP($A9,'[1]Congest May00-Oct00'!$A$1:$I$1048576,COLUMN('[1]Congest May00-Oct00'!F$1:F$1048576),FALSE())-VLOOKUP($E9,'[1]Congest May00-Oct00'!$A$1:$I$1048576,COLUMN('[1]Congest May00-Oct00'!F$1:F$1048576),FALSE())</f>
        <v>3133.25</v>
      </c>
      <c r="R9" s="36" t="n">
        <f aca="false">VLOOKUP($A9,'[1]Congest May00-Oct00'!$A$1:$I$1048576,COLUMN('[1]Congest May00-Oct00'!G$1:G$1048576),FALSE())-VLOOKUP($E9,'[1]Congest May00-Oct00'!$A$1:$I$1048576,COLUMN('[1]Congest May00-Oct00'!G$1:G$1048576),FALSE())</f>
        <v>7183.32</v>
      </c>
      <c r="S9" s="36" t="n">
        <f aca="false">VLOOKUP($A9,'[1]Congest May00-Oct00'!$A$1:$I$1048576,COLUMN('[1]Congest May00-Oct00'!H$1:H$1048576),FALSE())-VLOOKUP($E9,'[1]Congest May00-Oct00'!$A$1:$I$1048576,COLUMN('[1]Congest May00-Oct00'!H$1:H$1048576),FALSE())</f>
        <v>2137.46</v>
      </c>
      <c r="T9" s="36" t="n">
        <f aca="false">VLOOKUP($A9,'[1]Congest May00-Oct00'!$A$1:$I$1048576,COLUMN('[1]Congest May00-Oct00'!I$1:I$1048576),FALSE())-VLOOKUP($E9,'[1]Congest May00-Oct00'!$A$1:$I$1048576,COLUMN('[1]Congest May00-Oct00'!I$1:I$1048576),FALSE())</f>
        <v>132.25</v>
      </c>
      <c r="U9" s="37" t="n">
        <f aca="false">VLOOKUP($A9,'[1]Congest Nov00-Apr01'!$A$1:$I$1048576,COLUMN('[1]Congest Nov00-Apr01'!D$1:D$1048576),FALSE())-VLOOKUP($E9,'[1]Congest Nov00-Apr01'!$A$1:$I$1048576,COLUMN('[1]Congest Nov00-Apr01'!D$1:D$1048576),FALSE())</f>
        <v>589.99</v>
      </c>
      <c r="V9" s="37" t="n">
        <f aca="false">VLOOKUP($A9,'[1]Congest Nov00-Apr01'!$A$1:$I$1048576,COLUMN('[1]Congest Nov00-Apr01'!E$1:E$1048576),FALSE())-VLOOKUP($E9,'[1]Congest Nov00-Apr01'!$A$1:$I$1048576,COLUMN('[1]Congest Nov00-Apr01'!E$1:E$1048576),FALSE())</f>
        <v>5287.41</v>
      </c>
      <c r="W9" s="37" t="n">
        <f aca="false">VLOOKUP($A9,'[1]Congest Nov00-Apr01'!$A$1:$I$1048576,COLUMN('[1]Congest Nov00-Apr01'!F$1:F$1048576),FALSE())-VLOOKUP($E9,'[1]Congest Nov00-Apr01'!$A$1:$I$1048576,COLUMN('[1]Congest Nov00-Apr01'!F$1:F$1048576),FALSE())</f>
        <v>-227.100000000001</v>
      </c>
      <c r="X9" s="37" t="n">
        <f aca="false">VLOOKUP($A9,'[1]Congest Nov00-Apr01'!$A$1:$I$1048576,COLUMN('[1]Congest Nov00-Apr01'!G$1:G$1048576),FALSE())-VLOOKUP($E9,'[1]Congest Nov00-Apr01'!$A$1:$I$1048576,COLUMN('[1]Congest Nov00-Apr01'!G$1:G$1048576),FALSE())</f>
        <v>2949.97</v>
      </c>
      <c r="Y9" s="37" t="n">
        <f aca="false">VLOOKUP($A9,'[1]Congest Nov00-Apr01'!$A$1:$I$1048576,COLUMN('[1]Congest Nov00-Apr01'!H$1:H$1048576),FALSE())-VLOOKUP($E9,'[1]Congest Nov00-Apr01'!$A$1:$I$1048576,COLUMN('[1]Congest Nov00-Apr01'!H$1:H$1048576),FALSE())</f>
        <v>71.3000000000011</v>
      </c>
      <c r="Z9" s="37" t="n">
        <f aca="false">VLOOKUP($A9,'[1]Congest Nov00-Apr01'!$A$1:$I$1048576,COLUMN('[1]Congest Nov00-Apr01'!I$1:I$1048576),FALSE())-VLOOKUP($E9,'[1]Congest Nov00-Apr01'!$A$1:$I$1048576,COLUMN('[1]Congest Nov00-Apr01'!I$1:I$1048576),FALSE())</f>
        <v>1170</v>
      </c>
      <c r="AA9" s="36" t="n">
        <f aca="false">VLOOKUP($A9,'[1]Congest May01-Oct01'!$A$1:$I$1048576,COLUMN('[1]Congest May01-Oct01'!D$1:D$1048576),FALSE())-VLOOKUP($E9,'[1]Congest May01-Oct01'!$A$1:$I$1048576,COLUMN('[1]Congest May01-Oct01'!D$1:D$1048576),FALSE())</f>
        <v>2630.22</v>
      </c>
      <c r="AB9" s="36" t="n">
        <f aca="false">VLOOKUP($A9,'[1]Congest May01-Oct01'!$A$1:$I$1048576,COLUMN('[1]Congest May01-Oct01'!E$1:E$1048576),FALSE())-VLOOKUP($E9,'[1]Congest May01-Oct01'!$A$1:$I$1048576,COLUMN('[1]Congest May01-Oct01'!E$1:E$1048576),FALSE())</f>
        <v>7119.49</v>
      </c>
      <c r="AC9" s="36" t="n">
        <f aca="false">VLOOKUP($A9,'[1]Congest May01-Oct01'!$A$1:$I$1048576,COLUMN('[1]Congest May01-Oct01'!F$1:F$1048576),FALSE())-VLOOKUP($E9,'[1]Congest May01-Oct01'!$A$1:$I$1048576,COLUMN('[1]Congest May01-Oct01'!F$1:F$1048576),FALSE())</f>
        <v>6524.08</v>
      </c>
      <c r="AD9" s="36" t="n">
        <f aca="false">VLOOKUP($A9,'[1]Congest May01-Oct01'!$A$1:$I$1048576,COLUMN('[1]Congest May01-Oct01'!G$1:G$1048576),FALSE())-VLOOKUP($E9,'[1]Congest May01-Oct01'!$A$1:$I$1048576,COLUMN('[1]Congest May01-Oct01'!G$1:G$1048576),FALSE())</f>
        <v>3596.93</v>
      </c>
      <c r="AE9" s="36" t="n">
        <f aca="false">VLOOKUP($A9,'[1]Congest May01-Oct01'!$A$1:$I$1048576,COLUMN('[1]Congest May01-Oct01'!H$1:H$1048576),FALSE())-VLOOKUP($E9,'[1]Congest May01-Oct01'!$A$1:$I$1048576,COLUMN('[1]Congest May01-Oct01'!H$1:H$1048576),FALSE())</f>
        <v>1521.93</v>
      </c>
      <c r="AF9" s="36" t="n">
        <f aca="false">VLOOKUP($A9,'[1]Congest May01-Oct01'!$A$1:$I$1048576,COLUMN('[1]Congest May01-Oct01'!I$1:I$1048576),FALSE())-VLOOKUP($E9,'[1]Congest May01-Oct01'!$A$1:$I$1048576,COLUMN('[1]Congest May01-Oct01'!I$1:I$1048576),FALSE())</f>
        <v>1372.74</v>
      </c>
      <c r="AG9" s="6" t="n">
        <f aca="false">+SUM(S9:AD9)</f>
        <v>31982</v>
      </c>
      <c r="AI9" s="39" t="n">
        <f aca="false">66007.96-25667.98</f>
        <v>40339.98</v>
      </c>
      <c r="AJ9" s="39" t="n">
        <f aca="false">+H9*SUM(O9:AE9)</f>
        <v>50790.87</v>
      </c>
      <c r="AK9" s="39" t="n">
        <f aca="false">+AJ9-AI9</f>
        <v>10450.89</v>
      </c>
      <c r="AL9" s="39"/>
      <c r="AM9" s="39" t="n">
        <f aca="false">+VLOOKUP($E9,[2]ACP!$A$1:$BE$1048576,47,FALSE())-VLOOKUP($A9,[2]ACP!$A$1:$BE$1048576,47,FALSE())</f>
        <v>20662.23</v>
      </c>
      <c r="AN9" s="39" t="n">
        <f aca="false">+VLOOKUP($E9,[2]ACP!$A$1:$BE$1048576,48,FALSE())-VLOOKUP($A9,[2]ACP!$A$1:$BE$1048576,48,FALSE())</f>
        <v>51844.38</v>
      </c>
      <c r="AO9" s="39"/>
      <c r="AP9" s="39" t="n">
        <f aca="false">+VLOOKUP($E9,[2]ACP!$A$1:$BE$1048576,57,FALSE())-VLOOKUP($A9,[2]ACP!$A$1:$BE$1048576,57,FALSE())</f>
        <v>37537.85</v>
      </c>
      <c r="AQ9" s="36"/>
    </row>
    <row r="10" customFormat="false" ht="12.75" hidden="false" customHeight="false" outlineLevel="0" collapsed="false">
      <c r="A10" s="7" t="n">
        <v>23786</v>
      </c>
      <c r="B10" s="7" t="s">
        <v>41</v>
      </c>
      <c r="C10" s="7" t="str">
        <f aca="false">+VLOOKUP(A10,[1]Congest!$A$1:$C$1048576,3,FALSE())</f>
        <v>N.Y.C.</v>
      </c>
      <c r="D10" s="7"/>
      <c r="E10" s="4" t="n">
        <v>23770</v>
      </c>
      <c r="F10" s="5" t="s">
        <v>42</v>
      </c>
      <c r="G10" s="7" t="str">
        <f aca="false">+VLOOKUP(E10,[1]Congest!$A$1:$C$1048576,3,FALSE())</f>
        <v>N.Y.C.</v>
      </c>
      <c r="H10" s="34" t="n">
        <f aca="false">+SUM(I10:N10)</f>
        <v>1</v>
      </c>
      <c r="L10" s="4" t="n">
        <v>-3</v>
      </c>
      <c r="N10" s="4" t="n">
        <v>4</v>
      </c>
      <c r="O10" s="35" t="n">
        <f aca="false">VLOOKUP($A10,'[1]Congest May00-Oct00'!$A$1:$I$1048576,COLUMN('[1]Congest May00-Oct00'!D$1:D$1048576),FALSE())-VLOOKUP($E10,'[1]Congest May00-Oct00'!$A$1:$I$1048576,COLUMN('[1]Congest May00-Oct00'!D$1:D$1048576),FALSE())</f>
        <v>1408.75</v>
      </c>
      <c r="P10" s="36" t="n">
        <f aca="false">VLOOKUP($A10,'[1]Congest May00-Oct00'!$A$1:$I$1048576,COLUMN('[1]Congest May00-Oct00'!E$1:E$1048576),FALSE())-VLOOKUP($E10,'[1]Congest May00-Oct00'!$A$1:$I$1048576,COLUMN('[1]Congest May00-Oct00'!E$1:E$1048576),FALSE())</f>
        <v>5561.62</v>
      </c>
      <c r="Q10" s="36" t="n">
        <f aca="false">VLOOKUP($A10,'[1]Congest May00-Oct00'!$A$1:$I$1048576,COLUMN('[1]Congest May00-Oct00'!F$1:F$1048576),FALSE())-VLOOKUP($E10,'[1]Congest May00-Oct00'!$A$1:$I$1048576,COLUMN('[1]Congest May00-Oct00'!F$1:F$1048576),FALSE())</f>
        <v>3133.25</v>
      </c>
      <c r="R10" s="36" t="n">
        <f aca="false">VLOOKUP($A10,'[1]Congest May00-Oct00'!$A$1:$I$1048576,COLUMN('[1]Congest May00-Oct00'!G$1:G$1048576),FALSE())-VLOOKUP($E10,'[1]Congest May00-Oct00'!$A$1:$I$1048576,COLUMN('[1]Congest May00-Oct00'!G$1:G$1048576),FALSE())</f>
        <v>7183.32</v>
      </c>
      <c r="S10" s="36" t="n">
        <f aca="false">VLOOKUP($A10,'[1]Congest May00-Oct00'!$A$1:$I$1048576,COLUMN('[1]Congest May00-Oct00'!H$1:H$1048576),FALSE())-VLOOKUP($E10,'[1]Congest May00-Oct00'!$A$1:$I$1048576,COLUMN('[1]Congest May00-Oct00'!H$1:H$1048576),FALSE())</f>
        <v>2137.46</v>
      </c>
      <c r="T10" s="36" t="n">
        <f aca="false">VLOOKUP($A10,'[1]Congest May00-Oct00'!$A$1:$I$1048576,COLUMN('[1]Congest May00-Oct00'!I$1:I$1048576),FALSE())-VLOOKUP($E10,'[1]Congest May00-Oct00'!$A$1:$I$1048576,COLUMN('[1]Congest May00-Oct00'!I$1:I$1048576),FALSE())</f>
        <v>132.25</v>
      </c>
      <c r="U10" s="37" t="n">
        <f aca="false">VLOOKUP($A10,'[1]Congest Nov00-Apr01'!$A$1:$I$1048576,COLUMN('[1]Congest Nov00-Apr01'!D$1:D$1048576),FALSE())-VLOOKUP($E10,'[1]Congest Nov00-Apr01'!$A$1:$I$1048576,COLUMN('[1]Congest Nov00-Apr01'!D$1:D$1048576),FALSE())</f>
        <v>615.25</v>
      </c>
      <c r="V10" s="37" t="n">
        <f aca="false">VLOOKUP($A10,'[1]Congest Nov00-Apr01'!$A$1:$I$1048576,COLUMN('[1]Congest Nov00-Apr01'!E$1:E$1048576),FALSE())-VLOOKUP($E10,'[1]Congest Nov00-Apr01'!$A$1:$I$1048576,COLUMN('[1]Congest Nov00-Apr01'!E$1:E$1048576),FALSE())</f>
        <v>5287.41</v>
      </c>
      <c r="W10" s="37" t="n">
        <f aca="false">VLOOKUP($A10,'[1]Congest Nov00-Apr01'!$A$1:$I$1048576,COLUMN('[1]Congest Nov00-Apr01'!F$1:F$1048576),FALSE())-VLOOKUP($E10,'[1]Congest Nov00-Apr01'!$A$1:$I$1048576,COLUMN('[1]Congest Nov00-Apr01'!F$1:F$1048576),FALSE())</f>
        <v>-227.100000000001</v>
      </c>
      <c r="X10" s="37" t="n">
        <f aca="false">VLOOKUP($A10,'[1]Congest Nov00-Apr01'!$A$1:$I$1048576,COLUMN('[1]Congest Nov00-Apr01'!G$1:G$1048576),FALSE())-VLOOKUP($E10,'[1]Congest Nov00-Apr01'!$A$1:$I$1048576,COLUMN('[1]Congest Nov00-Apr01'!G$1:G$1048576),FALSE())</f>
        <v>2949.97</v>
      </c>
      <c r="Y10" s="37" t="n">
        <f aca="false">VLOOKUP($A10,'[1]Congest Nov00-Apr01'!$A$1:$I$1048576,COLUMN('[1]Congest Nov00-Apr01'!H$1:H$1048576),FALSE())-VLOOKUP($E10,'[1]Congest Nov00-Apr01'!$A$1:$I$1048576,COLUMN('[1]Congest Nov00-Apr01'!H$1:H$1048576),FALSE())</f>
        <v>71.3000000000011</v>
      </c>
      <c r="Z10" s="37" t="n">
        <f aca="false">VLOOKUP($A10,'[1]Congest Nov00-Apr01'!$A$1:$I$1048576,COLUMN('[1]Congest Nov00-Apr01'!I$1:I$1048576),FALSE())-VLOOKUP($E10,'[1]Congest Nov00-Apr01'!$A$1:$I$1048576,COLUMN('[1]Congest Nov00-Apr01'!I$1:I$1048576),FALSE())</f>
        <v>1170</v>
      </c>
      <c r="AA10" s="36" t="n">
        <f aca="false">VLOOKUP($A10,'[1]Congest May01-Oct01'!$A$1:$I$1048576,COLUMN('[1]Congest May01-Oct01'!D$1:D$1048576),FALSE())-VLOOKUP($E10,'[1]Congest May01-Oct01'!$A$1:$I$1048576,COLUMN('[1]Congest May01-Oct01'!D$1:D$1048576),FALSE())</f>
        <v>2630.22</v>
      </c>
      <c r="AB10" s="36" t="n">
        <f aca="false">VLOOKUP($A10,'[1]Congest May01-Oct01'!$A$1:$I$1048576,COLUMN('[1]Congest May01-Oct01'!E$1:E$1048576),FALSE())-VLOOKUP($E10,'[1]Congest May01-Oct01'!$A$1:$I$1048576,COLUMN('[1]Congest May01-Oct01'!E$1:E$1048576),FALSE())</f>
        <v>7119.49</v>
      </c>
      <c r="AC10" s="36" t="n">
        <f aca="false">VLOOKUP($A10,'[1]Congest May01-Oct01'!$A$1:$I$1048576,COLUMN('[1]Congest May01-Oct01'!F$1:F$1048576),FALSE())-VLOOKUP($E10,'[1]Congest May01-Oct01'!$A$1:$I$1048576,COLUMN('[1]Congest May01-Oct01'!F$1:F$1048576),FALSE())</f>
        <v>6524.08</v>
      </c>
      <c r="AD10" s="36" t="n">
        <f aca="false">VLOOKUP($A10,'[1]Congest May01-Oct01'!$A$1:$I$1048576,COLUMN('[1]Congest May01-Oct01'!G$1:G$1048576),FALSE())-VLOOKUP($E10,'[1]Congest May01-Oct01'!$A$1:$I$1048576,COLUMN('[1]Congest May01-Oct01'!G$1:G$1048576),FALSE())</f>
        <v>3596.93</v>
      </c>
      <c r="AE10" s="36" t="n">
        <f aca="false">VLOOKUP($A10,'[1]Congest May01-Oct01'!$A$1:$I$1048576,COLUMN('[1]Congest May01-Oct01'!H$1:H$1048576),FALSE())-VLOOKUP($E10,'[1]Congest May01-Oct01'!$A$1:$I$1048576,COLUMN('[1]Congest May01-Oct01'!H$1:H$1048576),FALSE())</f>
        <v>1521.93</v>
      </c>
      <c r="AF10" s="36" t="n">
        <f aca="false">VLOOKUP($A10,'[1]Congest May01-Oct01'!$A$1:$I$1048576,COLUMN('[1]Congest May01-Oct01'!I$1:I$1048576),FALSE())-VLOOKUP($E10,'[1]Congest May01-Oct01'!$A$1:$I$1048576,COLUMN('[1]Congest May01-Oct01'!I$1:I$1048576),FALSE())</f>
        <v>1372.74</v>
      </c>
      <c r="AG10" s="6" t="n">
        <f aca="false">+SUM(S10:AD10)</f>
        <v>32007.26</v>
      </c>
      <c r="AI10" s="39" t="n">
        <f aca="false">145615.92-77095.95</f>
        <v>68519.97</v>
      </c>
      <c r="AJ10" s="39" t="n">
        <f aca="false">+H10*SUM(O10:AE10)</f>
        <v>50816.13</v>
      </c>
      <c r="AK10" s="39" t="n">
        <f aca="false">+AJ10-AI10</f>
        <v>-17703.84</v>
      </c>
      <c r="AL10" s="39"/>
      <c r="AM10" s="39" t="n">
        <f aca="false">+VLOOKUP($E10,[2]ACP!$A$1:$BE$1048576,47,FALSE())-VLOOKUP($A10,[2]ACP!$A$1:$BE$1048576,47,FALSE())</f>
        <v>20952.23</v>
      </c>
      <c r="AN10" s="39" t="n">
        <f aca="false">+VLOOKUP($E10,[2]ACP!$A$1:$BE$1048576,48,FALSE())-VLOOKUP($A10,[2]ACP!$A$1:$BE$1048576,48,FALSE())</f>
        <v>51918.4</v>
      </c>
      <c r="AO10" s="39"/>
      <c r="AP10" s="39" t="n">
        <f aca="false">+VLOOKUP($E10,[2]ACP!$A$1:$BE$1048576,57,FALSE())-VLOOKUP($A10,[2]ACP!$A$1:$BE$1048576,57,FALSE())</f>
        <v>37742.06</v>
      </c>
      <c r="AQ10" s="36"/>
    </row>
    <row r="11" customFormat="false" ht="12.75" hidden="false" customHeight="false" outlineLevel="0" collapsed="false">
      <c r="A11" s="7" t="n">
        <v>23786</v>
      </c>
      <c r="B11" s="7" t="s">
        <v>41</v>
      </c>
      <c r="C11" s="7" t="str">
        <f aca="false">+VLOOKUP(A11,[1]Congest!$A$1:$C$1048576,3,FALSE())</f>
        <v>N.Y.C.</v>
      </c>
      <c r="D11" s="7"/>
      <c r="E11" s="4" t="n">
        <v>24230</v>
      </c>
      <c r="F11" s="5" t="s">
        <v>43</v>
      </c>
      <c r="G11" s="7" t="str">
        <f aca="false">+VLOOKUP(E11,[1]Congest!$A$1:$C$1048576,3,FALSE())</f>
        <v>N.Y.C.</v>
      </c>
      <c r="H11" s="34" t="n">
        <v>12</v>
      </c>
      <c r="J11" s="3" t="n">
        <v>12</v>
      </c>
      <c r="O11" s="35" t="n">
        <f aca="false">VLOOKUP($A11,'[1]Congest May00-Oct00'!$A$1:$I$1048576,COLUMN('[1]Congest May00-Oct00'!D$1:D$1048576),FALSE())-VLOOKUP($E11,'[1]Congest May00-Oct00'!$A$1:$I$1048576,COLUMN('[1]Congest May00-Oct00'!D$1:D$1048576),FALSE())</f>
        <v>1408.75</v>
      </c>
      <c r="P11" s="36" t="n">
        <f aca="false">VLOOKUP($A11,'[1]Congest May00-Oct00'!$A$1:$I$1048576,COLUMN('[1]Congest May00-Oct00'!E$1:E$1048576),FALSE())-VLOOKUP($E11,'[1]Congest May00-Oct00'!$A$1:$I$1048576,COLUMN('[1]Congest May00-Oct00'!E$1:E$1048576),FALSE())</f>
        <v>5561.62</v>
      </c>
      <c r="Q11" s="36" t="n">
        <f aca="false">VLOOKUP($A11,'[1]Congest May00-Oct00'!$A$1:$I$1048576,COLUMN('[1]Congest May00-Oct00'!F$1:F$1048576),FALSE())-VLOOKUP($E11,'[1]Congest May00-Oct00'!$A$1:$I$1048576,COLUMN('[1]Congest May00-Oct00'!F$1:F$1048576),FALSE())</f>
        <v>3133.25</v>
      </c>
      <c r="R11" s="36" t="n">
        <f aca="false">VLOOKUP($A11,'[1]Congest May00-Oct00'!$A$1:$I$1048576,COLUMN('[1]Congest May00-Oct00'!G$1:G$1048576),FALSE())-VLOOKUP($E11,'[1]Congest May00-Oct00'!$A$1:$I$1048576,COLUMN('[1]Congest May00-Oct00'!G$1:G$1048576),FALSE())</f>
        <v>7183.32</v>
      </c>
      <c r="S11" s="36" t="n">
        <f aca="false">VLOOKUP($A11,'[1]Congest May00-Oct00'!$A$1:$I$1048576,COLUMN('[1]Congest May00-Oct00'!H$1:H$1048576),FALSE())-VLOOKUP($E11,'[1]Congest May00-Oct00'!$A$1:$I$1048576,COLUMN('[1]Congest May00-Oct00'!H$1:H$1048576),FALSE())</f>
        <v>2137.46</v>
      </c>
      <c r="T11" s="36" t="n">
        <f aca="false">VLOOKUP($A11,'[1]Congest May00-Oct00'!$A$1:$I$1048576,COLUMN('[1]Congest May00-Oct00'!I$1:I$1048576),FALSE())-VLOOKUP($E11,'[1]Congest May00-Oct00'!$A$1:$I$1048576,COLUMN('[1]Congest May00-Oct00'!I$1:I$1048576),FALSE())</f>
        <v>132.25</v>
      </c>
      <c r="U11" s="37" t="n">
        <f aca="false">VLOOKUP($A11,'[1]Congest Nov00-Apr01'!$A$1:$I$1048576,COLUMN('[1]Congest Nov00-Apr01'!D$1:D$1048576),FALSE())-VLOOKUP($E11,'[1]Congest Nov00-Apr01'!$A$1:$I$1048576,COLUMN('[1]Congest Nov00-Apr01'!D$1:D$1048576),FALSE())</f>
        <v>615.25</v>
      </c>
      <c r="V11" s="37" t="n">
        <f aca="false">VLOOKUP($A11,'[1]Congest Nov00-Apr01'!$A$1:$I$1048576,COLUMN('[1]Congest Nov00-Apr01'!E$1:E$1048576),FALSE())-VLOOKUP($E11,'[1]Congest Nov00-Apr01'!$A$1:$I$1048576,COLUMN('[1]Congest Nov00-Apr01'!E$1:E$1048576),FALSE())</f>
        <v>5287.41</v>
      </c>
      <c r="W11" s="37" t="n">
        <f aca="false">VLOOKUP($A11,'[1]Congest Nov00-Apr01'!$A$1:$I$1048576,COLUMN('[1]Congest Nov00-Apr01'!F$1:F$1048576),FALSE())-VLOOKUP($E11,'[1]Congest Nov00-Apr01'!$A$1:$I$1048576,COLUMN('[1]Congest Nov00-Apr01'!F$1:F$1048576),FALSE())</f>
        <v>-227.100000000001</v>
      </c>
      <c r="X11" s="37" t="n">
        <f aca="false">VLOOKUP($A11,'[1]Congest Nov00-Apr01'!$A$1:$I$1048576,COLUMN('[1]Congest Nov00-Apr01'!G$1:G$1048576),FALSE())-VLOOKUP($E11,'[1]Congest Nov00-Apr01'!$A$1:$I$1048576,COLUMN('[1]Congest Nov00-Apr01'!G$1:G$1048576),FALSE())</f>
        <v>2949.97</v>
      </c>
      <c r="Y11" s="37" t="n">
        <f aca="false">VLOOKUP($A11,'[1]Congest Nov00-Apr01'!$A$1:$I$1048576,COLUMN('[1]Congest Nov00-Apr01'!H$1:H$1048576),FALSE())-VLOOKUP($E11,'[1]Congest Nov00-Apr01'!$A$1:$I$1048576,COLUMN('[1]Congest Nov00-Apr01'!H$1:H$1048576),FALSE())</f>
        <v>71.3000000000011</v>
      </c>
      <c r="Z11" s="37" t="n">
        <f aca="false">VLOOKUP($A11,'[1]Congest Nov00-Apr01'!$A$1:$I$1048576,COLUMN('[1]Congest Nov00-Apr01'!I$1:I$1048576),FALSE())-VLOOKUP($E11,'[1]Congest Nov00-Apr01'!$A$1:$I$1048576,COLUMN('[1]Congest Nov00-Apr01'!I$1:I$1048576),FALSE())</f>
        <v>1170</v>
      </c>
      <c r="AA11" s="36" t="n">
        <f aca="false">VLOOKUP($A11,'[1]Congest May01-Oct01'!$A$1:$I$1048576,COLUMN('[1]Congest May01-Oct01'!D$1:D$1048576),FALSE())-VLOOKUP($E11,'[1]Congest May01-Oct01'!$A$1:$I$1048576,COLUMN('[1]Congest May01-Oct01'!D$1:D$1048576),FALSE())</f>
        <v>2630.22</v>
      </c>
      <c r="AB11" s="36" t="n">
        <f aca="false">VLOOKUP($A11,'[1]Congest May01-Oct01'!$A$1:$I$1048576,COLUMN('[1]Congest May01-Oct01'!E$1:E$1048576),FALSE())-VLOOKUP($E11,'[1]Congest May01-Oct01'!$A$1:$I$1048576,COLUMN('[1]Congest May01-Oct01'!E$1:E$1048576),FALSE())</f>
        <v>7119.49</v>
      </c>
      <c r="AC11" s="36" t="n">
        <f aca="false">VLOOKUP($A11,'[1]Congest May01-Oct01'!$A$1:$I$1048576,COLUMN('[1]Congest May01-Oct01'!F$1:F$1048576),FALSE())-VLOOKUP($E11,'[1]Congest May01-Oct01'!$A$1:$I$1048576,COLUMN('[1]Congest May01-Oct01'!F$1:F$1048576),FALSE())</f>
        <v>6524.08</v>
      </c>
      <c r="AD11" s="36" t="n">
        <f aca="false">VLOOKUP($A11,'[1]Congest May01-Oct01'!$A$1:$I$1048576,COLUMN('[1]Congest May01-Oct01'!G$1:G$1048576),FALSE())-VLOOKUP($E11,'[1]Congest May01-Oct01'!$A$1:$I$1048576,COLUMN('[1]Congest May01-Oct01'!G$1:G$1048576),FALSE())</f>
        <v>3596.93</v>
      </c>
      <c r="AE11" s="36" t="n">
        <f aca="false">VLOOKUP($A11,'[1]Congest May01-Oct01'!$A$1:$I$1048576,COLUMN('[1]Congest May01-Oct01'!H$1:H$1048576),FALSE())-VLOOKUP($E11,'[1]Congest May01-Oct01'!$A$1:$I$1048576,COLUMN('[1]Congest May01-Oct01'!H$1:H$1048576),FALSE())</f>
        <v>1521.93</v>
      </c>
      <c r="AF11" s="36" t="n">
        <f aca="false">VLOOKUP($A11,'[1]Congest May01-Oct01'!$A$1:$I$1048576,COLUMN('[1]Congest May01-Oct01'!I$1:I$1048576),FALSE())-VLOOKUP($E11,'[1]Congest May01-Oct01'!$A$1:$I$1048576,COLUMN('[1]Congest May01-Oct01'!I$1:I$1048576),FALSE())</f>
        <v>1372.74</v>
      </c>
      <c r="AG11" s="6" t="n">
        <f aca="false">+SUM(S11:AD11)</f>
        <v>32007.26</v>
      </c>
      <c r="AI11" s="39" t="n">
        <v>187235.9</v>
      </c>
      <c r="AJ11" s="39" t="n">
        <f aca="false">+J11*SUM(O11:AE11)</f>
        <v>609793.56</v>
      </c>
      <c r="AK11" s="39" t="n">
        <f aca="false">+AJ11-AI11</f>
        <v>422557.66</v>
      </c>
      <c r="AL11" s="39"/>
      <c r="AQ11" s="36"/>
    </row>
    <row r="12" customFormat="false" ht="12.75" hidden="false" customHeight="false" outlineLevel="0" collapsed="false">
      <c r="A12" s="7" t="n">
        <v>24260</v>
      </c>
      <c r="B12" s="7" t="s">
        <v>44</v>
      </c>
      <c r="C12" s="7" t="str">
        <f aca="false">+VLOOKUP(A12,[1]Congest!$A$1:$C$1048576,3,FALSE())</f>
        <v>N.Y.C.</v>
      </c>
      <c r="D12" s="7"/>
      <c r="E12" s="4" t="n">
        <v>24105</v>
      </c>
      <c r="F12" s="5" t="s">
        <v>45</v>
      </c>
      <c r="G12" s="7" t="str">
        <f aca="false">+VLOOKUP(E12,[1]Congest!$A$1:$C$1048576,3,FALSE())</f>
        <v>N.Y.C.</v>
      </c>
      <c r="H12" s="34" t="n">
        <v>4</v>
      </c>
      <c r="J12" s="3" t="n">
        <v>4</v>
      </c>
      <c r="O12" s="35" t="n">
        <f aca="false">VLOOKUP($A12,'[1]Congest May00-Oct00'!$A$1:$I$1048576,COLUMN('[1]Congest May00-Oct00'!D$1:D$1048576),FALSE())-VLOOKUP($E12,'[1]Congest May00-Oct00'!$A$1:$I$1048576,COLUMN('[1]Congest May00-Oct00'!D$1:D$1048576),FALSE())</f>
        <v>1162.46</v>
      </c>
      <c r="P12" s="36" t="n">
        <f aca="false">VLOOKUP($A12,'[1]Congest May00-Oct00'!$A$1:$I$1048576,COLUMN('[1]Congest May00-Oct00'!E$1:E$1048576),FALSE())-VLOOKUP($E12,'[1]Congest May00-Oct00'!$A$1:$I$1048576,COLUMN('[1]Congest May00-Oct00'!E$1:E$1048576),FALSE())</f>
        <v>1160.85999999999</v>
      </c>
      <c r="Q12" s="36" t="n">
        <f aca="false">VLOOKUP($A12,'[1]Congest May00-Oct00'!$A$1:$I$1048576,COLUMN('[1]Congest May00-Oct00'!F$1:F$1048576),FALSE())-VLOOKUP($E12,'[1]Congest May00-Oct00'!$A$1:$I$1048576,COLUMN('[1]Congest May00-Oct00'!F$1:F$1048576),FALSE())</f>
        <v>1199.91</v>
      </c>
      <c r="R12" s="36" t="n">
        <f aca="false">VLOOKUP($A12,'[1]Congest May00-Oct00'!$A$1:$I$1048576,COLUMN('[1]Congest May00-Oct00'!G$1:G$1048576),FALSE())-VLOOKUP($E12,'[1]Congest May00-Oct00'!$A$1:$I$1048576,COLUMN('[1]Congest May00-Oct00'!G$1:G$1048576),FALSE())</f>
        <v>3134.27</v>
      </c>
      <c r="S12" s="36" t="n">
        <f aca="false">VLOOKUP($A12,'[1]Congest May00-Oct00'!$A$1:$I$1048576,COLUMN('[1]Congest May00-Oct00'!H$1:H$1048576),FALSE())-VLOOKUP($E12,'[1]Congest May00-Oct00'!$A$1:$I$1048576,COLUMN('[1]Congest May00-Oct00'!H$1:H$1048576),FALSE())</f>
        <v>2137.86</v>
      </c>
      <c r="T12" s="36" t="n">
        <f aca="false">VLOOKUP($A12,'[1]Congest May00-Oct00'!$A$1:$I$1048576,COLUMN('[1]Congest May00-Oct00'!I$1:I$1048576),FALSE())-VLOOKUP($E12,'[1]Congest May00-Oct00'!$A$1:$I$1048576,COLUMN('[1]Congest May00-Oct00'!I$1:I$1048576),FALSE())</f>
        <v>133.75</v>
      </c>
      <c r="U12" s="37" t="n">
        <f aca="false">VLOOKUP($A12,'[1]Congest Nov00-Apr01'!$A$1:$I$1048576,COLUMN('[1]Congest Nov00-Apr01'!D$1:D$1048576),FALSE())-VLOOKUP($E12,'[1]Congest Nov00-Apr01'!$A$1:$I$1048576,COLUMN('[1]Congest Nov00-Apr01'!D$1:D$1048576),FALSE())</f>
        <v>619.09</v>
      </c>
      <c r="V12" s="37" t="n">
        <f aca="false">VLOOKUP($A12,'[1]Congest Nov00-Apr01'!$A$1:$I$1048576,COLUMN('[1]Congest Nov00-Apr01'!E$1:E$1048576),FALSE())-VLOOKUP($E12,'[1]Congest Nov00-Apr01'!$A$1:$I$1048576,COLUMN('[1]Congest Nov00-Apr01'!E$1:E$1048576),FALSE())</f>
        <v>5348.28</v>
      </c>
      <c r="W12" s="37" t="n">
        <f aca="false">VLOOKUP($A12,'[1]Congest Nov00-Apr01'!$A$1:$I$1048576,COLUMN('[1]Congest Nov00-Apr01'!F$1:F$1048576),FALSE())-VLOOKUP($E12,'[1]Congest Nov00-Apr01'!$A$1:$I$1048576,COLUMN('[1]Congest Nov00-Apr01'!F$1:F$1048576),FALSE())</f>
        <v>-227.100000000001</v>
      </c>
      <c r="X12" s="37" t="n">
        <f aca="false">VLOOKUP($A12,'[1]Congest Nov00-Apr01'!$A$1:$I$1048576,COLUMN('[1]Congest Nov00-Apr01'!G$1:G$1048576),FALSE())-VLOOKUP($E12,'[1]Congest Nov00-Apr01'!$A$1:$I$1048576,COLUMN('[1]Congest Nov00-Apr01'!G$1:G$1048576),FALSE())</f>
        <v>2945.29</v>
      </c>
      <c r="Y12" s="37" t="n">
        <f aca="false">VLOOKUP($A12,'[1]Congest Nov00-Apr01'!$A$1:$I$1048576,COLUMN('[1]Congest Nov00-Apr01'!H$1:H$1048576),FALSE())-VLOOKUP($E12,'[1]Congest Nov00-Apr01'!$A$1:$I$1048576,COLUMN('[1]Congest Nov00-Apr01'!H$1:H$1048576),FALSE())</f>
        <v>71.3000000000011</v>
      </c>
      <c r="Z12" s="37" t="n">
        <f aca="false">VLOOKUP($A12,'[1]Congest Nov00-Apr01'!$A$1:$I$1048576,COLUMN('[1]Congest Nov00-Apr01'!I$1:I$1048576),FALSE())-VLOOKUP($E12,'[1]Congest Nov00-Apr01'!$A$1:$I$1048576,COLUMN('[1]Congest Nov00-Apr01'!I$1:I$1048576),FALSE())</f>
        <v>1731.72</v>
      </c>
      <c r="AA12" s="36" t="n">
        <f aca="false">VLOOKUP($A12,'[1]Congest May01-Oct01'!$A$1:$I$1048576,COLUMN('[1]Congest May01-Oct01'!D$1:D$1048576),FALSE())-VLOOKUP($E12,'[1]Congest May01-Oct01'!$A$1:$I$1048576,COLUMN('[1]Congest May01-Oct01'!D$1:D$1048576),FALSE())</f>
        <v>2306.85</v>
      </c>
      <c r="AB12" s="36" t="n">
        <f aca="false">VLOOKUP($A12,'[1]Congest May01-Oct01'!$A$1:$I$1048576,COLUMN('[1]Congest May01-Oct01'!E$1:E$1048576),FALSE())-VLOOKUP($E12,'[1]Congest May01-Oct01'!$A$1:$I$1048576,COLUMN('[1]Congest May01-Oct01'!E$1:E$1048576),FALSE())</f>
        <v>7123.52</v>
      </c>
      <c r="AC12" s="36" t="n">
        <f aca="false">VLOOKUP($A12,'[1]Congest May01-Oct01'!$A$1:$I$1048576,COLUMN('[1]Congest May01-Oct01'!F$1:F$1048576),FALSE())-VLOOKUP($E12,'[1]Congest May01-Oct01'!$A$1:$I$1048576,COLUMN('[1]Congest May01-Oct01'!F$1:F$1048576),FALSE())</f>
        <v>6101.62</v>
      </c>
      <c r="AD12" s="36" t="n">
        <f aca="false">VLOOKUP($A12,'[1]Congest May01-Oct01'!$A$1:$I$1048576,COLUMN('[1]Congest May01-Oct01'!G$1:G$1048576),FALSE())-VLOOKUP($E12,'[1]Congest May01-Oct01'!$A$1:$I$1048576,COLUMN('[1]Congest May01-Oct01'!G$1:G$1048576),FALSE())</f>
        <v>1360.75</v>
      </c>
      <c r="AE12" s="36" t="n">
        <f aca="false">VLOOKUP($A12,'[1]Congest May01-Oct01'!$A$1:$I$1048576,COLUMN('[1]Congest May01-Oct01'!H$1:H$1048576),FALSE())-VLOOKUP($E12,'[1]Congest May01-Oct01'!$A$1:$I$1048576,COLUMN('[1]Congest May01-Oct01'!H$1:H$1048576),FALSE())</f>
        <v>259.2</v>
      </c>
      <c r="AF12" s="36" t="n">
        <f aca="false">VLOOKUP($A12,'[1]Congest May01-Oct01'!$A$1:$I$1048576,COLUMN('[1]Congest May01-Oct01'!I$1:I$1048576),FALSE())-VLOOKUP($E12,'[1]Congest May01-Oct01'!$A$1:$I$1048576,COLUMN('[1]Congest May01-Oct01'!I$1:I$1048576),FALSE())</f>
        <v>504.15</v>
      </c>
      <c r="AG12" s="6" t="n">
        <f aca="false">+SUM(S12:AD12)</f>
        <v>29652.93</v>
      </c>
      <c r="AI12" s="39" t="n">
        <v>34191.72</v>
      </c>
      <c r="AJ12" s="39" t="n">
        <f aca="false">+J12*SUM(O12:AE12)</f>
        <v>146278.52</v>
      </c>
      <c r="AK12" s="39" t="n">
        <f aca="false">+AJ12-AI12</f>
        <v>112086.8</v>
      </c>
      <c r="AL12" s="39"/>
      <c r="AQ12" s="36"/>
    </row>
    <row r="13" customFormat="false" ht="15.75" hidden="false" customHeight="false" outlineLevel="0" collapsed="false">
      <c r="A13" s="30" t="s">
        <v>46</v>
      </c>
      <c r="B13" s="7"/>
      <c r="C13" s="7"/>
      <c r="D13" s="7"/>
      <c r="E13" s="7"/>
      <c r="F13" s="7"/>
      <c r="G13" s="7"/>
      <c r="H13" s="31"/>
      <c r="I13" s="31"/>
      <c r="J13" s="31"/>
      <c r="K13" s="31"/>
      <c r="L13" s="31"/>
      <c r="M13" s="31"/>
      <c r="N13" s="31"/>
      <c r="O13" s="4"/>
      <c r="P13" s="31"/>
      <c r="Q13" s="31"/>
      <c r="R13" s="31"/>
      <c r="S13" s="31"/>
      <c r="T13" s="31"/>
      <c r="U13" s="33"/>
      <c r="V13" s="33"/>
      <c r="W13" s="33"/>
      <c r="X13" s="33"/>
      <c r="Y13" s="33"/>
      <c r="Z13" s="33"/>
      <c r="AA13" s="31"/>
      <c r="AB13" s="31"/>
      <c r="AC13" s="31"/>
      <c r="AD13" s="36"/>
      <c r="AE13" s="36"/>
      <c r="AF13" s="36"/>
      <c r="AH13" s="7"/>
      <c r="AI13" s="40" t="n">
        <f aca="false">+SUM(AI5:AI12)</f>
        <v>1140503.44</v>
      </c>
      <c r="AJ13" s="40" t="n">
        <f aca="false">+SUM(AJ5:AJ12)</f>
        <v>3460101.36</v>
      </c>
      <c r="AK13" s="40" t="n">
        <f aca="false">+SUM(AK5:AK12)</f>
        <v>2319597.92</v>
      </c>
      <c r="AL13" s="7"/>
      <c r="AM13" s="7"/>
      <c r="AN13" s="7"/>
      <c r="AO13" s="7"/>
      <c r="AP13" s="7"/>
      <c r="AQ13" s="31"/>
    </row>
    <row r="14" customFormat="false" ht="12.75" hidden="false" customHeight="false" outlineLevel="0" collapsed="false">
      <c r="A14" s="7" t="n">
        <v>23655</v>
      </c>
      <c r="B14" s="7" t="s">
        <v>47</v>
      </c>
      <c r="C14" s="7" t="str">
        <f aca="false">+VLOOKUP(A14,[1]Congest!$A$1:$C$1048576,3,FALSE())</f>
        <v>DUNWOD</v>
      </c>
      <c r="D14" s="7"/>
      <c r="E14" s="4" t="n">
        <v>23519</v>
      </c>
      <c r="F14" s="5" t="s">
        <v>48</v>
      </c>
      <c r="G14" s="7" t="str">
        <f aca="false">+VLOOKUP(E14,[1]Congest!$A$1:$C$1048576,3,FALSE())</f>
        <v>N.Y.C.</v>
      </c>
      <c r="H14" s="34" t="n">
        <v>20</v>
      </c>
      <c r="K14" s="4" t="n">
        <v>10</v>
      </c>
      <c r="N14" s="4" t="n">
        <v>10</v>
      </c>
      <c r="O14" s="35" t="n">
        <f aca="false">VLOOKUP($A14,'[1]Congest May00-Oct00'!$A$1:$I$1048576,COLUMN('[1]Congest May00-Oct00'!D$1:D$1048576),FALSE())-VLOOKUP($E14,'[1]Congest May00-Oct00'!$A$1:$I$1048576,COLUMN('[1]Congest May00-Oct00'!D$1:D$1048576),FALSE())</f>
        <v>7.56999999999971</v>
      </c>
      <c r="P14" s="36" t="n">
        <f aca="false">VLOOKUP($A14,'[1]Congest May00-Oct00'!$A$1:$I$1048576,COLUMN('[1]Congest May00-Oct00'!E$1:E$1048576),FALSE())-VLOOKUP($E14,'[1]Congest May00-Oct00'!$A$1:$I$1048576,COLUMN('[1]Congest May00-Oct00'!E$1:E$1048576),FALSE())</f>
        <v>40.070000000007</v>
      </c>
      <c r="Q14" s="36" t="n">
        <f aca="false">VLOOKUP($A14,'[1]Congest May00-Oct00'!$A$1:$I$1048576,COLUMN('[1]Congest May00-Oct00'!F$1:F$1048576),FALSE())-VLOOKUP($E14,'[1]Congest May00-Oct00'!$A$1:$I$1048576,COLUMN('[1]Congest May00-Oct00'!F$1:F$1048576),FALSE())</f>
        <v>18.9300000000021</v>
      </c>
      <c r="R14" s="36" t="n">
        <f aca="false">VLOOKUP($A14,'[1]Congest May00-Oct00'!$A$1:$I$1048576,COLUMN('[1]Congest May00-Oct00'!G$1:G$1048576),FALSE())-VLOOKUP($E14,'[1]Congest May00-Oct00'!$A$1:$I$1048576,COLUMN('[1]Congest May00-Oct00'!G$1:G$1048576),FALSE())</f>
        <v>-0.290000000000873</v>
      </c>
      <c r="S14" s="36" t="n">
        <f aca="false">VLOOKUP($A14,'[1]Congest May00-Oct00'!$A$1:$I$1048576,COLUMN('[1]Congest May00-Oct00'!H$1:H$1048576),FALSE())-VLOOKUP($E14,'[1]Congest May00-Oct00'!$A$1:$I$1048576,COLUMN('[1]Congest May00-Oct00'!H$1:H$1048576),FALSE())</f>
        <v>-7.00999999999931</v>
      </c>
      <c r="T14" s="36" t="n">
        <f aca="false">VLOOKUP($A14,'[1]Congest May00-Oct00'!$A$1:$I$1048576,COLUMN('[1]Congest May00-Oct00'!I$1:I$1048576),FALSE())-VLOOKUP($E14,'[1]Congest May00-Oct00'!$A$1:$I$1048576,COLUMN('[1]Congest May00-Oct00'!I$1:I$1048576),FALSE())</f>
        <v>-43.79</v>
      </c>
      <c r="U14" s="37" t="n">
        <f aca="false">VLOOKUP($A14,'[1]Congest Nov00-Apr01'!$A$1:$I$1048576,COLUMN('[1]Congest Nov00-Apr01'!D$1:D$1048576),FALSE())-VLOOKUP($E14,'[1]Congest Nov00-Apr01'!$A$1:$I$1048576,COLUMN('[1]Congest Nov00-Apr01'!D$1:D$1048576),FALSE())</f>
        <v>68.96</v>
      </c>
      <c r="V14" s="37" t="n">
        <f aca="false">VLOOKUP($A14,'[1]Congest Nov00-Apr01'!$A$1:$I$1048576,COLUMN('[1]Congest Nov00-Apr01'!E$1:E$1048576),FALSE())-VLOOKUP($E14,'[1]Congest Nov00-Apr01'!$A$1:$I$1048576,COLUMN('[1]Congest Nov00-Apr01'!E$1:E$1048576),FALSE())</f>
        <v>614.78</v>
      </c>
      <c r="W14" s="37" t="n">
        <f aca="false">VLOOKUP($A14,'[1]Congest Nov00-Apr01'!$A$1:$I$1048576,COLUMN('[1]Congest Nov00-Apr01'!F$1:F$1048576),FALSE())-VLOOKUP($E14,'[1]Congest Nov00-Apr01'!$A$1:$I$1048576,COLUMN('[1]Congest Nov00-Apr01'!F$1:F$1048576),FALSE())</f>
        <v>1212.57</v>
      </c>
      <c r="X14" s="37" t="n">
        <f aca="false">VLOOKUP($A14,'[1]Congest Nov00-Apr01'!$A$1:$I$1048576,COLUMN('[1]Congest Nov00-Apr01'!G$1:G$1048576),FALSE())-VLOOKUP($E14,'[1]Congest Nov00-Apr01'!$A$1:$I$1048576,COLUMN('[1]Congest Nov00-Apr01'!G$1:G$1048576),FALSE())</f>
        <v>634.38</v>
      </c>
      <c r="Y14" s="37" t="n">
        <f aca="false">VLOOKUP($A14,'[1]Congest Nov00-Apr01'!$A$1:$I$1048576,COLUMN('[1]Congest Nov00-Apr01'!H$1:H$1048576),FALSE())-VLOOKUP($E14,'[1]Congest Nov00-Apr01'!$A$1:$I$1048576,COLUMN('[1]Congest Nov00-Apr01'!H$1:H$1048576),FALSE())</f>
        <v>3347.16</v>
      </c>
      <c r="Z14" s="37" t="n">
        <f aca="false">VLOOKUP($A14,'[1]Congest Nov00-Apr01'!$A$1:$I$1048576,COLUMN('[1]Congest Nov00-Apr01'!I$1:I$1048576),FALSE())-VLOOKUP($E14,'[1]Congest Nov00-Apr01'!$A$1:$I$1048576,COLUMN('[1]Congest Nov00-Apr01'!I$1:I$1048576),FALSE())</f>
        <v>5262.79</v>
      </c>
      <c r="AA14" s="36" t="n">
        <f aca="false">VLOOKUP($A14,'[1]Congest May01-Oct01'!$A$1:$I$1048576,COLUMN('[1]Congest May01-Oct01'!D$1:D$1048576),FALSE())-VLOOKUP($E14,'[1]Congest May01-Oct01'!$A$1:$I$1048576,COLUMN('[1]Congest May01-Oct01'!D$1:D$1048576),FALSE())</f>
        <v>595.08</v>
      </c>
      <c r="AB14" s="36" t="n">
        <f aca="false">VLOOKUP($A14,'[1]Congest May01-Oct01'!$A$1:$I$1048576,COLUMN('[1]Congest May01-Oct01'!E$1:E$1048576),FALSE())-VLOOKUP($E14,'[1]Congest May01-Oct01'!$A$1:$I$1048576,COLUMN('[1]Congest May01-Oct01'!E$1:E$1048576),FALSE())</f>
        <v>1051.97</v>
      </c>
      <c r="AC14" s="36" t="n">
        <f aca="false">VLOOKUP($A14,'[1]Congest May01-Oct01'!$A$1:$I$1048576,COLUMN('[1]Congest May01-Oct01'!F$1:F$1048576),FALSE())-VLOOKUP($E14,'[1]Congest May01-Oct01'!$A$1:$I$1048576,COLUMN('[1]Congest May01-Oct01'!F$1:F$1048576),FALSE())</f>
        <v>619.690000000001</v>
      </c>
      <c r="AD14" s="36" t="n">
        <f aca="false">VLOOKUP($A14,'[1]Congest May01-Oct01'!$A$1:$I$1048576,COLUMN('[1]Congest May01-Oct01'!G$1:G$1048576),FALSE())-VLOOKUP($E14,'[1]Congest May01-Oct01'!$A$1:$I$1048576,COLUMN('[1]Congest May01-Oct01'!G$1:G$1048576),FALSE())</f>
        <v>1036.73</v>
      </c>
      <c r="AE14" s="36" t="n">
        <f aca="false">VLOOKUP($A14,'[1]Congest May01-Oct01'!$A$1:$I$1048576,COLUMN('[1]Congest May01-Oct01'!H$1:H$1048576),FALSE())-VLOOKUP($E14,'[1]Congest May01-Oct01'!$A$1:$I$1048576,COLUMN('[1]Congest May01-Oct01'!H$1:H$1048576),FALSE())</f>
        <v>602.91</v>
      </c>
      <c r="AF14" s="36" t="n">
        <f aca="false">VLOOKUP($A14,'[1]Congest May01-Oct01'!$A$1:$I$1048576,COLUMN('[1]Congest May01-Oct01'!I$1:I$1048576),FALSE())-VLOOKUP($E14,'[1]Congest May01-Oct01'!$A$1:$I$1048576,COLUMN('[1]Congest May01-Oct01'!I$1:I$1048576),FALSE())</f>
        <v>55.48</v>
      </c>
      <c r="AG14" s="6" t="n">
        <f aca="false">+SUM(S14:AD14)</f>
        <v>14393.31</v>
      </c>
      <c r="AI14" s="39" t="n">
        <f aca="false">29109.2+48113.4</f>
        <v>77222.6</v>
      </c>
      <c r="AJ14" s="39" t="n">
        <f aca="false">+H14*SUM(U14:AE14)</f>
        <v>300940.4</v>
      </c>
      <c r="AK14" s="39" t="n">
        <f aca="false">+AJ14-AI14</f>
        <v>223717.8</v>
      </c>
      <c r="AL14" s="39"/>
      <c r="AM14" s="39" t="n">
        <f aca="false">+VLOOKUP($E14,[2]ACP!$A$1:$BE$1048576,47,FALSE())-VLOOKUP($A14,[2]ACP!$A$1:$BE$1048576,47,FALSE())</f>
        <v>13138.97</v>
      </c>
      <c r="AN14" s="39" t="n">
        <f aca="false">+VLOOKUP($E14,[2]ACP!$A$1:$BE$1048576,48,FALSE())-VLOOKUP($A14,[2]ACP!$A$1:$BE$1048576,48,FALSE())</f>
        <v>30623.86</v>
      </c>
      <c r="AO14" s="39"/>
      <c r="AP14" s="39" t="n">
        <f aca="false">+VLOOKUP($E14,[2]ACP!$A$1:$BE$1048576,57,FALSE())-VLOOKUP($A14,[2]ACP!$A$1:$BE$1048576,57,FALSE())</f>
        <v>16260.39</v>
      </c>
      <c r="AQ14" s="36"/>
    </row>
    <row r="15" customFormat="false" ht="12.75" hidden="false" customHeight="false" outlineLevel="0" collapsed="false">
      <c r="A15" s="7" t="n">
        <v>23655</v>
      </c>
      <c r="B15" s="7" t="s">
        <v>47</v>
      </c>
      <c r="C15" s="7" t="str">
        <f aca="false">+VLOOKUP(A15,[1]Congest!$A$1:$C$1048576,3,FALSE())</f>
        <v>DUNWOD</v>
      </c>
      <c r="D15" s="7"/>
      <c r="E15" s="4" t="n">
        <v>23535</v>
      </c>
      <c r="F15" s="5" t="s">
        <v>38</v>
      </c>
      <c r="G15" s="7" t="str">
        <f aca="false">+VLOOKUP(E15,[1]Congest!$A$1:$C$1048576,3,FALSE())</f>
        <v>N.Y.C.</v>
      </c>
      <c r="H15" s="34" t="n">
        <v>10</v>
      </c>
      <c r="K15" s="4" t="n">
        <v>10</v>
      </c>
      <c r="O15" s="35" t="n">
        <f aca="false">VLOOKUP($A15,'[1]Congest May00-Oct00'!$A$1:$I$1048576,COLUMN('[1]Congest May00-Oct00'!D$1:D$1048576),FALSE())-VLOOKUP($E15,'[1]Congest May00-Oct00'!$A$1:$I$1048576,COLUMN('[1]Congest May00-Oct00'!D$1:D$1048576),FALSE())</f>
        <v>7.56999999999971</v>
      </c>
      <c r="P15" s="36" t="n">
        <f aca="false">VLOOKUP($A15,'[1]Congest May00-Oct00'!$A$1:$I$1048576,COLUMN('[1]Congest May00-Oct00'!E$1:E$1048576),FALSE())-VLOOKUP($E15,'[1]Congest May00-Oct00'!$A$1:$I$1048576,COLUMN('[1]Congest May00-Oct00'!E$1:E$1048576),FALSE())</f>
        <v>45.2300000000032</v>
      </c>
      <c r="Q15" s="36" t="n">
        <f aca="false">VLOOKUP($A15,'[1]Congest May00-Oct00'!$A$1:$I$1048576,COLUMN('[1]Congest May00-Oct00'!F$1:F$1048576),FALSE())-VLOOKUP($E15,'[1]Congest May00-Oct00'!$A$1:$I$1048576,COLUMN('[1]Congest May00-Oct00'!F$1:F$1048576),FALSE())</f>
        <v>19.880000000001</v>
      </c>
      <c r="R15" s="36" t="n">
        <f aca="false">VLOOKUP($A15,'[1]Congest May00-Oct00'!$A$1:$I$1048576,COLUMN('[1]Congest May00-Oct00'!G$1:G$1048576),FALSE())-VLOOKUP($E15,'[1]Congest May00-Oct00'!$A$1:$I$1048576,COLUMN('[1]Congest May00-Oct00'!G$1:G$1048576),FALSE())</f>
        <v>0.440000000000509</v>
      </c>
      <c r="S15" s="36" t="n">
        <f aca="false">VLOOKUP($A15,'[1]Congest May00-Oct00'!$A$1:$I$1048576,COLUMN('[1]Congest May00-Oct00'!H$1:H$1048576),FALSE())-VLOOKUP($E15,'[1]Congest May00-Oct00'!$A$1:$I$1048576,COLUMN('[1]Congest May00-Oct00'!H$1:H$1048576),FALSE())</f>
        <v>-7.40999999999849</v>
      </c>
      <c r="T15" s="36" t="n">
        <f aca="false">VLOOKUP($A15,'[1]Congest May00-Oct00'!$A$1:$I$1048576,COLUMN('[1]Congest May00-Oct00'!I$1:I$1048576),FALSE())-VLOOKUP($E15,'[1]Congest May00-Oct00'!$A$1:$I$1048576,COLUMN('[1]Congest May00-Oct00'!I$1:I$1048576),FALSE())</f>
        <v>-45.29</v>
      </c>
      <c r="U15" s="37" t="n">
        <f aca="false">VLOOKUP($A15,'[1]Congest Nov00-Apr01'!$A$1:$I$1048576,COLUMN('[1]Congest Nov00-Apr01'!D$1:D$1048576),FALSE())-VLOOKUP($E15,'[1]Congest Nov00-Apr01'!$A$1:$I$1048576,COLUMN('[1]Congest Nov00-Apr01'!D$1:D$1048576),FALSE())</f>
        <v>65.1699999999996</v>
      </c>
      <c r="V15" s="37" t="n">
        <f aca="false">VLOOKUP($A15,'[1]Congest Nov00-Apr01'!$A$1:$I$1048576,COLUMN('[1]Congest Nov00-Apr01'!E$1:E$1048576),FALSE())-VLOOKUP($E15,'[1]Congest Nov00-Apr01'!$A$1:$I$1048576,COLUMN('[1]Congest Nov00-Apr01'!E$1:E$1048576),FALSE())</f>
        <v>554.08</v>
      </c>
      <c r="W15" s="37" t="n">
        <f aca="false">VLOOKUP($A15,'[1]Congest Nov00-Apr01'!$A$1:$I$1048576,COLUMN('[1]Congest Nov00-Apr01'!F$1:F$1048576),FALSE())-VLOOKUP($E15,'[1]Congest Nov00-Apr01'!$A$1:$I$1048576,COLUMN('[1]Congest Nov00-Apr01'!F$1:F$1048576),FALSE())</f>
        <v>-77.0000000000005</v>
      </c>
      <c r="X15" s="37" t="n">
        <f aca="false">VLOOKUP($A15,'[1]Congest Nov00-Apr01'!$A$1:$I$1048576,COLUMN('[1]Congest Nov00-Apr01'!G$1:G$1048576),FALSE())-VLOOKUP($E15,'[1]Congest Nov00-Apr01'!$A$1:$I$1048576,COLUMN('[1]Congest Nov00-Apr01'!G$1:G$1048576),FALSE())</f>
        <v>709.97</v>
      </c>
      <c r="Y15" s="37" t="n">
        <f aca="false">VLOOKUP($A15,'[1]Congest Nov00-Apr01'!$A$1:$I$1048576,COLUMN('[1]Congest Nov00-Apr01'!H$1:H$1048576),FALSE())-VLOOKUP($E15,'[1]Congest Nov00-Apr01'!$A$1:$I$1048576,COLUMN('[1]Congest Nov00-Apr01'!H$1:H$1048576),FALSE())</f>
        <v>3261.46</v>
      </c>
      <c r="Z15" s="37" t="n">
        <f aca="false">VLOOKUP($A15,'[1]Congest Nov00-Apr01'!$A$1:$I$1048576,COLUMN('[1]Congest Nov00-Apr01'!I$1:I$1048576),FALSE())-VLOOKUP($E15,'[1]Congest Nov00-Apr01'!$A$1:$I$1048576,COLUMN('[1]Congest Nov00-Apr01'!I$1:I$1048576),FALSE())</f>
        <v>4339.76</v>
      </c>
      <c r="AA15" s="36" t="n">
        <f aca="false">VLOOKUP($A15,'[1]Congest May01-Oct01'!$A$1:$I$1048576,COLUMN('[1]Congest May01-Oct01'!D$1:D$1048576),FALSE())-VLOOKUP($E15,'[1]Congest May01-Oct01'!$A$1:$I$1048576,COLUMN('[1]Congest May01-Oct01'!D$1:D$1048576),FALSE())</f>
        <v>716.98</v>
      </c>
      <c r="AB15" s="36" t="n">
        <f aca="false">VLOOKUP($A15,'[1]Congest May01-Oct01'!$A$1:$I$1048576,COLUMN('[1]Congest May01-Oct01'!E$1:E$1048576),FALSE())-VLOOKUP($E15,'[1]Congest May01-Oct01'!$A$1:$I$1048576,COLUMN('[1]Congest May01-Oct01'!E$1:E$1048576),FALSE())</f>
        <v>1099.69</v>
      </c>
      <c r="AC15" s="36" t="n">
        <f aca="false">VLOOKUP($A15,'[1]Congest May01-Oct01'!$A$1:$I$1048576,COLUMN('[1]Congest May01-Oct01'!F$1:F$1048576),FALSE())-VLOOKUP($E15,'[1]Congest May01-Oct01'!$A$1:$I$1048576,COLUMN('[1]Congest May01-Oct01'!F$1:F$1048576),FALSE())</f>
        <v>632.91</v>
      </c>
      <c r="AD15" s="36" t="n">
        <f aca="false">VLOOKUP($A15,'[1]Congest May01-Oct01'!$A$1:$I$1048576,COLUMN('[1]Congest May01-Oct01'!G$1:G$1048576),FALSE())-VLOOKUP($E15,'[1]Congest May01-Oct01'!$A$1:$I$1048576,COLUMN('[1]Congest May01-Oct01'!G$1:G$1048576),FALSE())</f>
        <v>980.32</v>
      </c>
      <c r="AE15" s="36" t="n">
        <f aca="false">VLOOKUP($A15,'[1]Congest May01-Oct01'!$A$1:$I$1048576,COLUMN('[1]Congest May01-Oct01'!H$1:H$1048576),FALSE())-VLOOKUP($E15,'[1]Congest May01-Oct01'!$A$1:$I$1048576,COLUMN('[1]Congest May01-Oct01'!H$1:H$1048576),FALSE())</f>
        <v>572.18</v>
      </c>
      <c r="AF15" s="36" t="n">
        <f aca="false">VLOOKUP($A15,'[1]Congest May01-Oct01'!$A$1:$I$1048576,COLUMN('[1]Congest May01-Oct01'!I$1:I$1048576),FALSE())-VLOOKUP($E15,'[1]Congest May01-Oct01'!$A$1:$I$1048576,COLUMN('[1]Congest May01-Oct01'!I$1:I$1048576),FALSE())</f>
        <v>52.62</v>
      </c>
      <c r="AG15" s="6" t="n">
        <f aca="false">+SUM(S15:AD15)</f>
        <v>12230.64</v>
      </c>
      <c r="AI15" s="39" t="n">
        <v>28415.4</v>
      </c>
      <c r="AJ15" s="39" t="n">
        <f aca="false">+H15*SUM(U15:AE15)</f>
        <v>128555.2</v>
      </c>
      <c r="AK15" s="39" t="n">
        <f aca="false">+AJ15-AI15</f>
        <v>100139.8</v>
      </c>
      <c r="AL15" s="39"/>
      <c r="AM15" s="39" t="n">
        <f aca="false">+VLOOKUP($E15,[2]ACP!$A$1:$BE$1048576,47,FALSE())-VLOOKUP($A15,[2]ACP!$A$1:$BE$1048576,47,FALSE())</f>
        <v>12168.41</v>
      </c>
      <c r="AN15" s="39" t="n">
        <f aca="false">+VLOOKUP($E15,[2]ACP!$A$1:$BE$1048576,48,FALSE())-VLOOKUP($A15,[2]ACP!$A$1:$BE$1048576,48,FALSE())</f>
        <v>30672.85</v>
      </c>
      <c r="AO15" s="39"/>
      <c r="AP15" s="39" t="n">
        <f aca="false">+VLOOKUP($E15,[2]ACP!$A$1:$BE$1048576,57,FALSE())-VLOOKUP($A15,[2]ACP!$A$1:$BE$1048576,57,FALSE())</f>
        <v>17028.92</v>
      </c>
      <c r="AQ15" s="36"/>
    </row>
    <row r="16" customFormat="false" ht="12.75" hidden="false" customHeight="false" outlineLevel="0" collapsed="false">
      <c r="A16" s="7" t="n">
        <v>61759</v>
      </c>
      <c r="B16" s="7" t="s">
        <v>49</v>
      </c>
      <c r="C16" s="7" t="str">
        <f aca="false">+VLOOKUP(A16,[1]Congest!$A$1:$C$1048576,3,FALSE())</f>
        <v>MILLWD</v>
      </c>
      <c r="D16" s="7"/>
      <c r="E16" s="4" t="n">
        <v>23519</v>
      </c>
      <c r="F16" s="5" t="s">
        <v>48</v>
      </c>
      <c r="G16" s="7" t="str">
        <f aca="false">+VLOOKUP(E16,[1]Congest!$A$1:$C$1048576,3,FALSE())</f>
        <v>N.Y.C.</v>
      </c>
      <c r="H16" s="34" t="n">
        <v>113</v>
      </c>
      <c r="K16" s="4" t="n">
        <v>60</v>
      </c>
      <c r="N16" s="4" t="n">
        <v>53</v>
      </c>
      <c r="O16" s="35" t="n">
        <f aca="false">VLOOKUP($A16,'[1]Congest May00-Oct00'!$A$1:$I$1048576,COLUMN('[1]Congest May00-Oct00'!D$1:D$1048576),FALSE())-VLOOKUP($E16,'[1]Congest May00-Oct00'!$A$1:$I$1048576,COLUMN('[1]Congest May00-Oct00'!D$1:D$1048576),FALSE())</f>
        <v>100.21</v>
      </c>
      <c r="P16" s="36" t="n">
        <f aca="false">VLOOKUP($A16,'[1]Congest May00-Oct00'!$A$1:$I$1048576,COLUMN('[1]Congest May00-Oct00'!E$1:E$1048576),FALSE())-VLOOKUP($E16,'[1]Congest May00-Oct00'!$A$1:$I$1048576,COLUMN('[1]Congest May00-Oct00'!E$1:E$1048576),FALSE())</f>
        <v>953.080000000005</v>
      </c>
      <c r="Q16" s="36" t="n">
        <f aca="false">VLOOKUP($A16,'[1]Congest May00-Oct00'!$A$1:$I$1048576,COLUMN('[1]Congest May00-Oct00'!F$1:F$1048576),FALSE())-VLOOKUP($E16,'[1]Congest May00-Oct00'!$A$1:$I$1048576,COLUMN('[1]Congest May00-Oct00'!F$1:F$1048576),FALSE())</f>
        <v>157.870000000006</v>
      </c>
      <c r="R16" s="36" t="n">
        <f aca="false">VLOOKUP($A16,'[1]Congest May00-Oct00'!$A$1:$I$1048576,COLUMN('[1]Congest May00-Oct00'!G$1:G$1048576),FALSE())-VLOOKUP($E16,'[1]Congest May00-Oct00'!$A$1:$I$1048576,COLUMN('[1]Congest May00-Oct00'!G$1:G$1048576),FALSE())</f>
        <v>117.880000000008</v>
      </c>
      <c r="S16" s="36" t="n">
        <f aca="false">VLOOKUP($A16,'[1]Congest May00-Oct00'!$A$1:$I$1048576,COLUMN('[1]Congest May00-Oct00'!H$1:H$1048576),FALSE())-VLOOKUP($E16,'[1]Congest May00-Oct00'!$A$1:$I$1048576,COLUMN('[1]Congest May00-Oct00'!H$1:H$1048576),FALSE())</f>
        <v>465.680000000001</v>
      </c>
      <c r="T16" s="36" t="n">
        <f aca="false">VLOOKUP($A16,'[1]Congest May00-Oct00'!$A$1:$I$1048576,COLUMN('[1]Congest May00-Oct00'!I$1:I$1048576),FALSE())-VLOOKUP($E16,'[1]Congest May00-Oct00'!$A$1:$I$1048576,COLUMN('[1]Congest May00-Oct00'!I$1:I$1048576),FALSE())</f>
        <v>1730.53</v>
      </c>
      <c r="U16" s="37" t="n">
        <f aca="false">VLOOKUP($A16,'[1]Congest Nov00-Apr01'!$A$1:$I$1048576,COLUMN('[1]Congest Nov00-Apr01'!D$1:D$1048576),FALSE())-VLOOKUP($E16,'[1]Congest Nov00-Apr01'!$A$1:$I$1048576,COLUMN('[1]Congest Nov00-Apr01'!D$1:D$1048576),FALSE())</f>
        <v>94.4400000000001</v>
      </c>
      <c r="V16" s="37" t="n">
        <f aca="false">VLOOKUP($A16,'[1]Congest Nov00-Apr01'!$A$1:$I$1048576,COLUMN('[1]Congest Nov00-Apr01'!E$1:E$1048576),FALSE())-VLOOKUP($E16,'[1]Congest Nov00-Apr01'!$A$1:$I$1048576,COLUMN('[1]Congest Nov00-Apr01'!E$1:E$1048576),FALSE())</f>
        <v>988.21</v>
      </c>
      <c r="W16" s="37" t="n">
        <f aca="false">VLOOKUP($A16,'[1]Congest Nov00-Apr01'!$A$1:$I$1048576,COLUMN('[1]Congest Nov00-Apr01'!F$1:F$1048576),FALSE())-VLOOKUP($E16,'[1]Congest Nov00-Apr01'!$A$1:$I$1048576,COLUMN('[1]Congest Nov00-Apr01'!F$1:F$1048576),FALSE())</f>
        <v>1250.67</v>
      </c>
      <c r="X16" s="37" t="n">
        <f aca="false">VLOOKUP($A16,'[1]Congest Nov00-Apr01'!$A$1:$I$1048576,COLUMN('[1]Congest Nov00-Apr01'!G$1:G$1048576),FALSE())-VLOOKUP($E16,'[1]Congest Nov00-Apr01'!$A$1:$I$1048576,COLUMN('[1]Congest Nov00-Apr01'!G$1:G$1048576),FALSE())</f>
        <v>658.76</v>
      </c>
      <c r="Y16" s="37" t="n">
        <f aca="false">VLOOKUP($A16,'[1]Congest Nov00-Apr01'!$A$1:$I$1048576,COLUMN('[1]Congest Nov00-Apr01'!H$1:H$1048576),FALSE())-VLOOKUP($E16,'[1]Congest Nov00-Apr01'!$A$1:$I$1048576,COLUMN('[1]Congest Nov00-Apr01'!H$1:H$1048576),FALSE())</f>
        <v>3501.89</v>
      </c>
      <c r="Z16" s="37" t="n">
        <f aca="false">VLOOKUP($A16,'[1]Congest Nov00-Apr01'!$A$1:$I$1048576,COLUMN('[1]Congest Nov00-Apr01'!I$1:I$1048576),FALSE())-VLOOKUP($E16,'[1]Congest Nov00-Apr01'!$A$1:$I$1048576,COLUMN('[1]Congest Nov00-Apr01'!I$1:I$1048576),FALSE())</f>
        <v>5432.29</v>
      </c>
      <c r="AA16" s="36" t="n">
        <f aca="false">VLOOKUP($A16,'[1]Congest May01-Oct01'!$A$1:$I$1048576,COLUMN('[1]Congest May01-Oct01'!D$1:D$1048576),FALSE())-VLOOKUP($E16,'[1]Congest May01-Oct01'!$A$1:$I$1048576,COLUMN('[1]Congest May01-Oct01'!D$1:D$1048576),FALSE())</f>
        <v>1389.97</v>
      </c>
      <c r="AB16" s="36" t="n">
        <f aca="false">VLOOKUP($A16,'[1]Congest May01-Oct01'!$A$1:$I$1048576,COLUMN('[1]Congest May01-Oct01'!E$1:E$1048576),FALSE())-VLOOKUP($E16,'[1]Congest May01-Oct01'!$A$1:$I$1048576,COLUMN('[1]Congest May01-Oct01'!E$1:E$1048576),FALSE())</f>
        <v>1366.14</v>
      </c>
      <c r="AC16" s="36" t="n">
        <f aca="false">VLOOKUP($A16,'[1]Congest May01-Oct01'!$A$1:$I$1048576,COLUMN('[1]Congest May01-Oct01'!F$1:F$1048576),FALSE())-VLOOKUP($E16,'[1]Congest May01-Oct01'!$A$1:$I$1048576,COLUMN('[1]Congest May01-Oct01'!F$1:F$1048576),FALSE())</f>
        <v>733.64</v>
      </c>
      <c r="AD16" s="36" t="n">
        <f aca="false">VLOOKUP($A16,'[1]Congest May01-Oct01'!$A$1:$I$1048576,COLUMN('[1]Congest May01-Oct01'!G$1:G$1048576),FALSE())-VLOOKUP($E16,'[1]Congest May01-Oct01'!$A$1:$I$1048576,COLUMN('[1]Congest May01-Oct01'!G$1:G$1048576),FALSE())</f>
        <v>999.38</v>
      </c>
      <c r="AE16" s="36" t="n">
        <f aca="false">VLOOKUP($A16,'[1]Congest May01-Oct01'!$A$1:$I$1048576,COLUMN('[1]Congest May01-Oct01'!H$1:H$1048576),FALSE())-VLOOKUP($E16,'[1]Congest May01-Oct01'!$A$1:$I$1048576,COLUMN('[1]Congest May01-Oct01'!H$1:H$1048576),FALSE())</f>
        <v>571.2</v>
      </c>
      <c r="AF16" s="36" t="n">
        <f aca="false">VLOOKUP($A16,'[1]Congest May01-Oct01'!$A$1:$I$1048576,COLUMN('[1]Congest May01-Oct01'!I$1:I$1048576),FALSE())-VLOOKUP($E16,'[1]Congest May01-Oct01'!$A$1:$I$1048576,COLUMN('[1]Congest May01-Oct01'!I$1:I$1048576),FALSE())</f>
        <v>52.65</v>
      </c>
      <c r="AG16" s="6" t="n">
        <f aca="false">+SUM(S16:AD16)</f>
        <v>18611.6</v>
      </c>
      <c r="AI16" s="39" t="n">
        <f aca="false">176312.1+167914.07</f>
        <v>344226.17</v>
      </c>
      <c r="AJ16" s="39" t="n">
        <f aca="false">+H16*SUM(U16:AE16)</f>
        <v>1919484.67</v>
      </c>
      <c r="AK16" s="39" t="n">
        <f aca="false">+AJ16-AI16</f>
        <v>1575258.5</v>
      </c>
      <c r="AL16" s="39"/>
      <c r="AM16" s="39" t="n">
        <f aca="false">+VLOOKUP($E16,[2]ACP!$A$1:$BE$1048576,47,FALSE())-VLOOKUP($A16,[2]ACP!$A$1:$BE$1048576,47,FALSE())</f>
        <v>13361.2</v>
      </c>
      <c r="AN16" s="39" t="n">
        <f aca="false">+VLOOKUP($E16,[2]ACP!$A$1:$BE$1048576,48,FALSE())-VLOOKUP($A16,[2]ACP!$A$1:$BE$1048576,48,FALSE())</f>
        <v>31200.19</v>
      </c>
      <c r="AO16" s="39"/>
      <c r="AP16" s="39" t="n">
        <f aca="false">+VLOOKUP($E16,[2]ACP!$A$1:$BE$1048576,57,FALSE())-VLOOKUP($A16,[2]ACP!$A$1:$BE$1048576,57,FALSE())</f>
        <v>17925.8</v>
      </c>
      <c r="AQ16" s="36"/>
    </row>
    <row r="17" customFormat="false" ht="12.75" hidden="false" customHeight="false" outlineLevel="0" collapsed="false">
      <c r="A17" s="7" t="n">
        <v>61759</v>
      </c>
      <c r="B17" s="7" t="s">
        <v>49</v>
      </c>
      <c r="C17" s="7" t="str">
        <f aca="false">+VLOOKUP(A17,[1]Congest!$A$1:$C$1048576,3,FALSE())</f>
        <v>MILLWD</v>
      </c>
      <c r="D17" s="7"/>
      <c r="E17" s="4" t="n">
        <v>23535</v>
      </c>
      <c r="F17" s="5" t="s">
        <v>38</v>
      </c>
      <c r="G17" s="7" t="str">
        <f aca="false">+VLOOKUP(E17,[1]Congest!$A$1:$C$1048576,3,FALSE())</f>
        <v>N.Y.C.</v>
      </c>
      <c r="H17" s="34" t="n">
        <v>32</v>
      </c>
      <c r="K17" s="4" t="n">
        <v>8</v>
      </c>
      <c r="N17" s="4" t="n">
        <v>24</v>
      </c>
      <c r="O17" s="35" t="n">
        <f aca="false">VLOOKUP($A17,'[1]Congest May00-Oct00'!$A$1:$I$1048576,COLUMN('[1]Congest May00-Oct00'!D$1:D$1048576),FALSE())-VLOOKUP($E17,'[1]Congest May00-Oct00'!$A$1:$I$1048576,COLUMN('[1]Congest May00-Oct00'!D$1:D$1048576),FALSE())</f>
        <v>100.21</v>
      </c>
      <c r="P17" s="36" t="n">
        <f aca="false">VLOOKUP($A17,'[1]Congest May00-Oct00'!$A$1:$I$1048576,COLUMN('[1]Congest May00-Oct00'!E$1:E$1048576),FALSE())-VLOOKUP($E17,'[1]Congest May00-Oct00'!$A$1:$I$1048576,COLUMN('[1]Congest May00-Oct00'!E$1:E$1048576),FALSE())</f>
        <v>958.240000000002</v>
      </c>
      <c r="Q17" s="36" t="n">
        <f aca="false">VLOOKUP($A17,'[1]Congest May00-Oct00'!$A$1:$I$1048576,COLUMN('[1]Congest May00-Oct00'!F$1:F$1048576),FALSE())-VLOOKUP($E17,'[1]Congest May00-Oct00'!$A$1:$I$1048576,COLUMN('[1]Congest May00-Oct00'!F$1:F$1048576),FALSE())</f>
        <v>158.820000000005</v>
      </c>
      <c r="R17" s="36" t="n">
        <f aca="false">VLOOKUP($A17,'[1]Congest May00-Oct00'!$A$1:$I$1048576,COLUMN('[1]Congest May00-Oct00'!G$1:G$1048576),FALSE())-VLOOKUP($E17,'[1]Congest May00-Oct00'!$A$1:$I$1048576,COLUMN('[1]Congest May00-Oct00'!G$1:G$1048576),FALSE())</f>
        <v>118.61000000001</v>
      </c>
      <c r="S17" s="36" t="n">
        <f aca="false">VLOOKUP($A17,'[1]Congest May00-Oct00'!$A$1:$I$1048576,COLUMN('[1]Congest May00-Oct00'!H$1:H$1048576),FALSE())-VLOOKUP($E17,'[1]Congest May00-Oct00'!$A$1:$I$1048576,COLUMN('[1]Congest May00-Oct00'!H$1:H$1048576),FALSE())</f>
        <v>465.280000000002</v>
      </c>
      <c r="T17" s="36" t="n">
        <f aca="false">VLOOKUP($A17,'[1]Congest May00-Oct00'!$A$1:$I$1048576,COLUMN('[1]Congest May00-Oct00'!I$1:I$1048576),FALSE())-VLOOKUP($E17,'[1]Congest May00-Oct00'!$A$1:$I$1048576,COLUMN('[1]Congest May00-Oct00'!I$1:I$1048576),FALSE())</f>
        <v>1729.03</v>
      </c>
      <c r="U17" s="37" t="n">
        <f aca="false">VLOOKUP($A17,'[1]Congest Nov00-Apr01'!$A$1:$I$1048576,COLUMN('[1]Congest Nov00-Apr01'!D$1:D$1048576),FALSE())-VLOOKUP($E17,'[1]Congest Nov00-Apr01'!$A$1:$I$1048576,COLUMN('[1]Congest Nov00-Apr01'!D$1:D$1048576),FALSE())</f>
        <v>90.6499999999996</v>
      </c>
      <c r="V17" s="37" t="n">
        <f aca="false">VLOOKUP($A17,'[1]Congest Nov00-Apr01'!$A$1:$I$1048576,COLUMN('[1]Congest Nov00-Apr01'!E$1:E$1048576),FALSE())-VLOOKUP($E17,'[1]Congest Nov00-Apr01'!$A$1:$I$1048576,COLUMN('[1]Congest Nov00-Apr01'!E$1:E$1048576),FALSE())</f>
        <v>927.51</v>
      </c>
      <c r="W17" s="37" t="n">
        <f aca="false">VLOOKUP($A17,'[1]Congest Nov00-Apr01'!$A$1:$I$1048576,COLUMN('[1]Congest Nov00-Apr01'!F$1:F$1048576),FALSE())-VLOOKUP($E17,'[1]Congest Nov00-Apr01'!$A$1:$I$1048576,COLUMN('[1]Congest Nov00-Apr01'!F$1:F$1048576),FALSE())</f>
        <v>-38.9000000000019</v>
      </c>
      <c r="X17" s="37" t="n">
        <f aca="false">VLOOKUP($A17,'[1]Congest Nov00-Apr01'!$A$1:$I$1048576,COLUMN('[1]Congest Nov00-Apr01'!G$1:G$1048576),FALSE())-VLOOKUP($E17,'[1]Congest Nov00-Apr01'!$A$1:$I$1048576,COLUMN('[1]Congest Nov00-Apr01'!G$1:G$1048576),FALSE())</f>
        <v>734.35</v>
      </c>
      <c r="Y17" s="37" t="n">
        <f aca="false">VLOOKUP($A17,'[1]Congest Nov00-Apr01'!$A$1:$I$1048576,COLUMN('[1]Congest Nov00-Apr01'!H$1:H$1048576),FALSE())-VLOOKUP($E17,'[1]Congest Nov00-Apr01'!$A$1:$I$1048576,COLUMN('[1]Congest Nov00-Apr01'!H$1:H$1048576),FALSE())</f>
        <v>3416.19</v>
      </c>
      <c r="Z17" s="37" t="n">
        <f aca="false">VLOOKUP($A17,'[1]Congest Nov00-Apr01'!$A$1:$I$1048576,COLUMN('[1]Congest Nov00-Apr01'!I$1:I$1048576),FALSE())-VLOOKUP($E17,'[1]Congest Nov00-Apr01'!$A$1:$I$1048576,COLUMN('[1]Congest Nov00-Apr01'!I$1:I$1048576),FALSE())</f>
        <v>4509.26</v>
      </c>
      <c r="AA17" s="36" t="n">
        <f aca="false">VLOOKUP($A17,'[1]Congest May01-Oct01'!$A$1:$I$1048576,COLUMN('[1]Congest May01-Oct01'!D$1:D$1048576),FALSE())-VLOOKUP($E17,'[1]Congest May01-Oct01'!$A$1:$I$1048576,COLUMN('[1]Congest May01-Oct01'!D$1:D$1048576),FALSE())</f>
        <v>1511.87</v>
      </c>
      <c r="AB17" s="36" t="n">
        <f aca="false">VLOOKUP($A17,'[1]Congest May01-Oct01'!$A$1:$I$1048576,COLUMN('[1]Congest May01-Oct01'!E$1:E$1048576),FALSE())-VLOOKUP($E17,'[1]Congest May01-Oct01'!$A$1:$I$1048576,COLUMN('[1]Congest May01-Oct01'!E$1:E$1048576),FALSE())</f>
        <v>1413.86</v>
      </c>
      <c r="AC17" s="36" t="n">
        <f aca="false">VLOOKUP($A17,'[1]Congest May01-Oct01'!$A$1:$I$1048576,COLUMN('[1]Congest May01-Oct01'!F$1:F$1048576),FALSE())-VLOOKUP($E17,'[1]Congest May01-Oct01'!$A$1:$I$1048576,COLUMN('[1]Congest May01-Oct01'!F$1:F$1048576),FALSE())</f>
        <v>746.859999999999</v>
      </c>
      <c r="AD17" s="36" t="n">
        <f aca="false">VLOOKUP($A17,'[1]Congest May01-Oct01'!$A$1:$I$1048576,COLUMN('[1]Congest May01-Oct01'!G$1:G$1048576),FALSE())-VLOOKUP($E17,'[1]Congest May01-Oct01'!$A$1:$I$1048576,COLUMN('[1]Congest May01-Oct01'!G$1:G$1048576),FALSE())</f>
        <v>942.969999999999</v>
      </c>
      <c r="AE17" s="36" t="n">
        <f aca="false">VLOOKUP($A17,'[1]Congest May01-Oct01'!$A$1:$I$1048576,COLUMN('[1]Congest May01-Oct01'!H$1:H$1048576),FALSE())-VLOOKUP($E17,'[1]Congest May01-Oct01'!$A$1:$I$1048576,COLUMN('[1]Congest May01-Oct01'!H$1:H$1048576),FALSE())</f>
        <v>540.47</v>
      </c>
      <c r="AF17" s="36" t="n">
        <f aca="false">VLOOKUP($A17,'[1]Congest May01-Oct01'!$A$1:$I$1048576,COLUMN('[1]Congest May01-Oct01'!I$1:I$1048576),FALSE())-VLOOKUP($E17,'[1]Congest May01-Oct01'!$A$1:$I$1048576,COLUMN('[1]Congest May01-Oct01'!I$1:I$1048576),FALSE())</f>
        <v>49.79</v>
      </c>
      <c r="AG17" s="6" t="n">
        <f aca="false">+SUM(S17:AD17)</f>
        <v>16448.93</v>
      </c>
      <c r="AI17" s="39" t="n">
        <f aca="false">22431.92+96410.54</f>
        <v>118842.46</v>
      </c>
      <c r="AJ17" s="39" t="n">
        <f aca="false">+H17*SUM(U17:AE17)</f>
        <v>473442.88</v>
      </c>
      <c r="AK17" s="39" t="n">
        <f aca="false">+AJ17-AI17</f>
        <v>354600.42</v>
      </c>
      <c r="AL17" s="39"/>
      <c r="AM17" s="39" t="n">
        <f aca="false">+VLOOKUP($E17,[2]ACP!$A$1:$BE$1048576,47,FALSE())-VLOOKUP($A17,[2]ACP!$A$1:$BE$1048576,47,FALSE())</f>
        <v>12390.64</v>
      </c>
      <c r="AN17" s="39" t="n">
        <f aca="false">+VLOOKUP($E17,[2]ACP!$A$1:$BE$1048576,48,FALSE())-VLOOKUP($A17,[2]ACP!$A$1:$BE$1048576,48,FALSE())</f>
        <v>31249.18</v>
      </c>
      <c r="AO17" s="39"/>
      <c r="AP17" s="39" t="n">
        <f aca="false">+VLOOKUP($E17,[2]ACP!$A$1:$BE$1048576,57,FALSE())-VLOOKUP($A17,[2]ACP!$A$1:$BE$1048576,57,FALSE())</f>
        <v>18694.33</v>
      </c>
      <c r="AQ17" s="36"/>
    </row>
    <row r="18" customFormat="false" ht="12.75" hidden="false" customHeight="false" outlineLevel="0" collapsed="false">
      <c r="A18" s="7" t="n">
        <v>61759</v>
      </c>
      <c r="B18" s="7" t="s">
        <v>49</v>
      </c>
      <c r="C18" s="7" t="str">
        <f aca="false">+VLOOKUP(A18,[1]Congest!$A$1:$C$1048576,3,FALSE())</f>
        <v>MILLWD</v>
      </c>
      <c r="D18" s="7"/>
      <c r="E18" s="4" t="n">
        <v>61760</v>
      </c>
      <c r="F18" s="5" t="s">
        <v>50</v>
      </c>
      <c r="G18" s="7" t="str">
        <f aca="false">+VLOOKUP(E18,[1]Congest!$A$1:$C$1048576,3,FALSE())</f>
        <v>DUNWOD</v>
      </c>
      <c r="H18" s="41" t="n">
        <v>130</v>
      </c>
      <c r="I18" s="4" t="n">
        <v>40</v>
      </c>
      <c r="K18" s="4" t="n">
        <v>60</v>
      </c>
      <c r="N18" s="4" t="n">
        <v>30</v>
      </c>
      <c r="O18" s="35" t="n">
        <f aca="false">VLOOKUP($A18,'[1]Congest May00-Oct00'!$A$1:$I$1048576,COLUMN('[1]Congest May00-Oct00'!D$1:D$1048576),FALSE())-VLOOKUP($E18,'[1]Congest May00-Oct00'!$A$1:$I$1048576,COLUMN('[1]Congest May00-Oct00'!D$1:D$1048576),FALSE())</f>
        <v>92.6400000000003</v>
      </c>
      <c r="P18" s="36" t="n">
        <f aca="false">VLOOKUP($A18,'[1]Congest May00-Oct00'!$A$1:$I$1048576,COLUMN('[1]Congest May00-Oct00'!E$1:E$1048576),FALSE())-VLOOKUP($E18,'[1]Congest May00-Oct00'!$A$1:$I$1048576,COLUMN('[1]Congest May00-Oct00'!E$1:E$1048576),FALSE())</f>
        <v>913.009999999998</v>
      </c>
      <c r="Q18" s="36" t="n">
        <f aca="false">VLOOKUP($A18,'[1]Congest May00-Oct00'!$A$1:$I$1048576,COLUMN('[1]Congest May00-Oct00'!F$1:F$1048576),FALSE())-VLOOKUP($E18,'[1]Congest May00-Oct00'!$A$1:$I$1048576,COLUMN('[1]Congest May00-Oct00'!F$1:F$1048576),FALSE())</f>
        <v>138.940000000004</v>
      </c>
      <c r="R18" s="36" t="n">
        <f aca="false">VLOOKUP($A18,'[1]Congest May00-Oct00'!$A$1:$I$1048576,COLUMN('[1]Congest May00-Oct00'!G$1:G$1048576),FALSE())-VLOOKUP($E18,'[1]Congest May00-Oct00'!$A$1:$I$1048576,COLUMN('[1]Congest May00-Oct00'!G$1:G$1048576),FALSE())</f>
        <v>118.170000000009</v>
      </c>
      <c r="S18" s="36" t="n">
        <f aca="false">VLOOKUP($A18,'[1]Congest May00-Oct00'!$A$1:$I$1048576,COLUMN('[1]Congest May00-Oct00'!H$1:H$1048576),FALSE())-VLOOKUP($E18,'[1]Congest May00-Oct00'!$A$1:$I$1048576,COLUMN('[1]Congest May00-Oct00'!H$1:H$1048576),FALSE())</f>
        <v>472.69</v>
      </c>
      <c r="T18" s="36" t="n">
        <f aca="false">VLOOKUP($A18,'[1]Congest May00-Oct00'!$A$1:$I$1048576,COLUMN('[1]Congest May00-Oct00'!I$1:I$1048576),FALSE())-VLOOKUP($E18,'[1]Congest May00-Oct00'!$A$1:$I$1048576,COLUMN('[1]Congest May00-Oct00'!I$1:I$1048576),FALSE())</f>
        <v>1774.32</v>
      </c>
      <c r="U18" s="37" t="n">
        <f aca="false">VLOOKUP($A18,'[1]Congest Nov00-Apr01'!$A$1:$I$1048576,COLUMN('[1]Congest Nov00-Apr01'!D$1:D$1048576),FALSE())-VLOOKUP($E18,'[1]Congest Nov00-Apr01'!$A$1:$I$1048576,COLUMN('[1]Congest Nov00-Apr01'!D$1:D$1048576),FALSE())</f>
        <v>25.48</v>
      </c>
      <c r="V18" s="37" t="n">
        <f aca="false">VLOOKUP($A18,'[1]Congest Nov00-Apr01'!$A$1:$I$1048576,COLUMN('[1]Congest Nov00-Apr01'!E$1:E$1048576),FALSE())-VLOOKUP($E18,'[1]Congest Nov00-Apr01'!$A$1:$I$1048576,COLUMN('[1]Congest Nov00-Apr01'!E$1:E$1048576),FALSE())</f>
        <v>373.43</v>
      </c>
      <c r="W18" s="37" t="n">
        <f aca="false">VLOOKUP($A18,'[1]Congest Nov00-Apr01'!$A$1:$I$1048576,COLUMN('[1]Congest Nov00-Apr01'!F$1:F$1048576),FALSE())-VLOOKUP($E18,'[1]Congest Nov00-Apr01'!$A$1:$I$1048576,COLUMN('[1]Congest Nov00-Apr01'!F$1:F$1048576),FALSE())</f>
        <v>35.2199999999984</v>
      </c>
      <c r="X18" s="37" t="n">
        <f aca="false">VLOOKUP($A18,'[1]Congest Nov00-Apr01'!$A$1:$I$1048576,COLUMN('[1]Congest Nov00-Apr01'!G$1:G$1048576),FALSE())-VLOOKUP($E18,'[1]Congest Nov00-Apr01'!$A$1:$I$1048576,COLUMN('[1]Congest Nov00-Apr01'!G$1:G$1048576),FALSE())</f>
        <v>24.3799999999999</v>
      </c>
      <c r="Y18" s="37" t="n">
        <f aca="false">VLOOKUP($A18,'[1]Congest Nov00-Apr01'!$A$1:$I$1048576,COLUMN('[1]Congest Nov00-Apr01'!H$1:H$1048576),FALSE())-VLOOKUP($E18,'[1]Congest Nov00-Apr01'!$A$1:$I$1048576,COLUMN('[1]Congest Nov00-Apr01'!H$1:H$1048576),FALSE())</f>
        <v>154.73</v>
      </c>
      <c r="Z18" s="37" t="n">
        <f aca="false">VLOOKUP($A18,'[1]Congest Nov00-Apr01'!$A$1:$I$1048576,COLUMN('[1]Congest Nov00-Apr01'!I$1:I$1048576),FALSE())-VLOOKUP($E18,'[1]Congest Nov00-Apr01'!$A$1:$I$1048576,COLUMN('[1]Congest Nov00-Apr01'!I$1:I$1048576),FALSE())</f>
        <v>169.5</v>
      </c>
      <c r="AA18" s="36" t="n">
        <f aca="false">VLOOKUP($A18,'[1]Congest May01-Oct01'!$A$1:$I$1048576,COLUMN('[1]Congest May01-Oct01'!D$1:D$1048576),FALSE())-VLOOKUP($E18,'[1]Congest May01-Oct01'!$A$1:$I$1048576,COLUMN('[1]Congest May01-Oct01'!D$1:D$1048576),FALSE())</f>
        <v>794.89</v>
      </c>
      <c r="AB18" s="36" t="n">
        <f aca="false">VLOOKUP($A18,'[1]Congest May01-Oct01'!$A$1:$I$1048576,COLUMN('[1]Congest May01-Oct01'!E$1:E$1048576),FALSE())-VLOOKUP($E18,'[1]Congest May01-Oct01'!$A$1:$I$1048576,COLUMN('[1]Congest May01-Oct01'!E$1:E$1048576),FALSE())</f>
        <v>314.170000000001</v>
      </c>
      <c r="AC18" s="36" t="n">
        <f aca="false">VLOOKUP($A18,'[1]Congest May01-Oct01'!$A$1:$I$1048576,COLUMN('[1]Congest May01-Oct01'!F$1:F$1048576),FALSE())-VLOOKUP($E18,'[1]Congest May01-Oct01'!$A$1:$I$1048576,COLUMN('[1]Congest May01-Oct01'!F$1:F$1048576),FALSE())</f>
        <v>113.949999999999</v>
      </c>
      <c r="AD18" s="36" t="n">
        <f aca="false">VLOOKUP($A18,'[1]Congest May01-Oct01'!$A$1:$I$1048576,COLUMN('[1]Congest May01-Oct01'!G$1:G$1048576),FALSE())-VLOOKUP($E18,'[1]Congest May01-Oct01'!$A$1:$I$1048576,COLUMN('[1]Congest May01-Oct01'!G$1:G$1048576),FALSE())</f>
        <v>-37.3500000000001</v>
      </c>
      <c r="AE18" s="36" t="n">
        <f aca="false">VLOOKUP($A18,'[1]Congest May01-Oct01'!$A$1:$I$1048576,COLUMN('[1]Congest May01-Oct01'!H$1:H$1048576),FALSE())-VLOOKUP($E18,'[1]Congest May01-Oct01'!$A$1:$I$1048576,COLUMN('[1]Congest May01-Oct01'!H$1:H$1048576),FALSE())</f>
        <v>-31.71</v>
      </c>
      <c r="AF18" s="36" t="n">
        <f aca="false">VLOOKUP($A18,'[1]Congest May01-Oct01'!$A$1:$I$1048576,COLUMN('[1]Congest May01-Oct01'!I$1:I$1048576),FALSE())-VLOOKUP($E18,'[1]Congest May01-Oct01'!$A$1:$I$1048576,COLUMN('[1]Congest May01-Oct01'!I$1:I$1048576),FALSE())</f>
        <v>-2.83</v>
      </c>
      <c r="AG18" s="6" t="n">
        <f aca="false">+SUM(S18:AD18)</f>
        <v>4215.41</v>
      </c>
      <c r="AI18" s="39" t="n">
        <f aca="false">-8846.1-4348.2-4144</f>
        <v>-17338.3</v>
      </c>
      <c r="AJ18" s="39" t="n">
        <f aca="false">(K18+N18)*SUM(U18:AE18)+I18*SUM(AA18:AE18)</f>
        <v>220460.1</v>
      </c>
      <c r="AK18" s="39" t="n">
        <f aca="false">+AJ18-AI18</f>
        <v>237798.4</v>
      </c>
      <c r="AL18" s="39"/>
      <c r="AM18" s="39" t="n">
        <f aca="false">+VLOOKUP($E18,[2]ACP!$A$1:$BE$1048576,47,FALSE())-VLOOKUP($A18,[2]ACP!$A$1:$BE$1048576,47,FALSE())</f>
        <v>614.639999999999</v>
      </c>
      <c r="AN18" s="39" t="n">
        <f aca="false">+VLOOKUP($E18,[2]ACP!$A$1:$BE$1048576,48,FALSE())-VLOOKUP($A18,[2]ACP!$A$1:$BE$1048576,48,FALSE())</f>
        <v>664.029999999999</v>
      </c>
      <c r="AO18" s="39"/>
      <c r="AP18" s="39" t="n">
        <f aca="false">+VLOOKUP($E18,[2]ACP!$A$1:$BE$1048576,57,FALSE())-VLOOKUP($A18,[2]ACP!$A$1:$BE$1048576,57,FALSE())</f>
        <v>1533.29000000001</v>
      </c>
      <c r="AQ18" s="36"/>
    </row>
    <row r="19" customFormat="false" ht="12.75" hidden="false" customHeight="false" outlineLevel="0" collapsed="false">
      <c r="A19" s="7" t="n">
        <v>61759</v>
      </c>
      <c r="B19" s="7" t="s">
        <v>49</v>
      </c>
      <c r="C19" s="7" t="str">
        <f aca="false">+VLOOKUP(A19,[1]Congest!$A$1:$C$1048576,3,FALSE())</f>
        <v>MILLWD</v>
      </c>
      <c r="D19" s="7"/>
      <c r="E19" s="4" t="n">
        <v>61761</v>
      </c>
      <c r="F19" s="5" t="s">
        <v>37</v>
      </c>
      <c r="G19" s="7" t="str">
        <f aca="false">+VLOOKUP(E19,[1]Congest!$A$1:$C$1048576,3,FALSE())</f>
        <v>N.Y.C.</v>
      </c>
      <c r="H19" s="4" t="n">
        <v>-66</v>
      </c>
      <c r="J19" s="3" t="n">
        <v>-66</v>
      </c>
      <c r="O19" s="35" t="n">
        <f aca="false">VLOOKUP($A19,'[1]Congest May00-Oct00'!$A$1:$I$1048576,COLUMN('[1]Congest May00-Oct00'!D$1:D$1048576),FALSE())-VLOOKUP($E19,'[1]Congest May00-Oct00'!$A$1:$I$1048576,COLUMN('[1]Congest May00-Oct00'!D$1:D$1048576),FALSE())</f>
        <v>473.180000000001</v>
      </c>
      <c r="P19" s="36" t="n">
        <f aca="false">VLOOKUP($A19,'[1]Congest May00-Oct00'!$A$1:$I$1048576,COLUMN('[1]Congest May00-Oct00'!E$1:E$1048576),FALSE())-VLOOKUP($E19,'[1]Congest May00-Oct00'!$A$1:$I$1048576,COLUMN('[1]Congest May00-Oct00'!E$1:E$1048576),FALSE())</f>
        <v>1308.18</v>
      </c>
      <c r="Q19" s="36" t="n">
        <f aca="false">VLOOKUP($A19,'[1]Congest May00-Oct00'!$A$1:$I$1048576,COLUMN('[1]Congest May00-Oct00'!F$1:F$1048576),FALSE())-VLOOKUP($E19,'[1]Congest May00-Oct00'!$A$1:$I$1048576,COLUMN('[1]Congest May00-Oct00'!F$1:F$1048576),FALSE())</f>
        <v>560.160000000004</v>
      </c>
      <c r="R19" s="36" t="n">
        <f aca="false">VLOOKUP($A19,'[1]Congest May00-Oct00'!$A$1:$I$1048576,COLUMN('[1]Congest May00-Oct00'!G$1:G$1048576),FALSE())-VLOOKUP($E19,'[1]Congest May00-Oct00'!$A$1:$I$1048576,COLUMN('[1]Congest May00-Oct00'!G$1:G$1048576),FALSE())</f>
        <v>1183.68</v>
      </c>
      <c r="S19" s="36" t="n">
        <f aca="false">VLOOKUP($A19,'[1]Congest May00-Oct00'!$A$1:$I$1048576,COLUMN('[1]Congest May00-Oct00'!H$1:H$1048576),FALSE())-VLOOKUP($E19,'[1]Congest May00-Oct00'!$A$1:$I$1048576,COLUMN('[1]Congest May00-Oct00'!H$1:H$1048576),FALSE())</f>
        <v>1238.25</v>
      </c>
      <c r="T19" s="36" t="n">
        <f aca="false">VLOOKUP($A19,'[1]Congest May00-Oct00'!$A$1:$I$1048576,COLUMN('[1]Congest May00-Oct00'!I$1:I$1048576),FALSE())-VLOOKUP($E19,'[1]Congest May00-Oct00'!$A$1:$I$1048576,COLUMN('[1]Congest May00-Oct00'!I$1:I$1048576),FALSE())</f>
        <v>1766.63</v>
      </c>
      <c r="U19" s="37" t="n">
        <f aca="false">VLOOKUP($A19,'[1]Congest Nov00-Apr01'!$A$1:$I$1048576,COLUMN('[1]Congest Nov00-Apr01'!D$1:D$1048576),FALSE())-VLOOKUP($E19,'[1]Congest Nov00-Apr01'!$A$1:$I$1048576,COLUMN('[1]Congest Nov00-Apr01'!D$1:D$1048576),FALSE())</f>
        <v>314.96</v>
      </c>
      <c r="V19" s="37" t="n">
        <f aca="false">VLOOKUP($A19,'[1]Congest Nov00-Apr01'!$A$1:$I$1048576,COLUMN('[1]Congest Nov00-Apr01'!E$1:E$1048576),FALSE())-VLOOKUP($E19,'[1]Congest Nov00-Apr01'!$A$1:$I$1048576,COLUMN('[1]Congest Nov00-Apr01'!E$1:E$1048576),FALSE())</f>
        <v>2870.73</v>
      </c>
      <c r="W19" s="37" t="n">
        <f aca="false">VLOOKUP($A19,'[1]Congest Nov00-Apr01'!$A$1:$I$1048576,COLUMN('[1]Congest Nov00-Apr01'!F$1:F$1048576),FALSE())-VLOOKUP($E19,'[1]Congest Nov00-Apr01'!$A$1:$I$1048576,COLUMN('[1]Congest Nov00-Apr01'!F$1:F$1048576),FALSE())</f>
        <v>520.019999999998</v>
      </c>
      <c r="X19" s="37" t="n">
        <f aca="false">VLOOKUP($A19,'[1]Congest Nov00-Apr01'!$A$1:$I$1048576,COLUMN('[1]Congest Nov00-Apr01'!G$1:G$1048576),FALSE())-VLOOKUP($E19,'[1]Congest Nov00-Apr01'!$A$1:$I$1048576,COLUMN('[1]Congest Nov00-Apr01'!G$1:G$1048576),FALSE())</f>
        <v>1747.81</v>
      </c>
      <c r="Y19" s="37" t="n">
        <f aca="false">VLOOKUP($A19,'[1]Congest Nov00-Apr01'!$A$1:$I$1048576,COLUMN('[1]Congest Nov00-Apr01'!H$1:H$1048576),FALSE())-VLOOKUP($E19,'[1]Congest Nov00-Apr01'!$A$1:$I$1048576,COLUMN('[1]Congest Nov00-Apr01'!H$1:H$1048576),FALSE())</f>
        <v>3485.51</v>
      </c>
      <c r="Z19" s="37" t="n">
        <f aca="false">VLOOKUP($A19,'[1]Congest Nov00-Apr01'!$A$1:$I$1048576,COLUMN('[1]Congest Nov00-Apr01'!I$1:I$1048576),FALSE())-VLOOKUP($E19,'[1]Congest Nov00-Apr01'!$A$1:$I$1048576,COLUMN('[1]Congest Nov00-Apr01'!I$1:I$1048576),FALSE())</f>
        <v>5079.68</v>
      </c>
      <c r="AA19" s="36" t="n">
        <f aca="false">VLOOKUP($A19,'[1]Congest May01-Oct01'!$A$1:$I$1048576,COLUMN('[1]Congest May01-Oct01'!D$1:D$1048576),FALSE())-VLOOKUP($E19,'[1]Congest May01-Oct01'!$A$1:$I$1048576,COLUMN('[1]Congest May01-Oct01'!D$1:D$1048576),FALSE())</f>
        <v>2271.2</v>
      </c>
      <c r="AB19" s="36" t="n">
        <f aca="false">VLOOKUP($A19,'[1]Congest May01-Oct01'!$A$1:$I$1048576,COLUMN('[1]Congest May01-Oct01'!E$1:E$1048576),FALSE())-VLOOKUP($E19,'[1]Congest May01-Oct01'!$A$1:$I$1048576,COLUMN('[1]Congest May01-Oct01'!E$1:E$1048576),FALSE())</f>
        <v>3964.64</v>
      </c>
      <c r="AC19" s="36" t="n">
        <f aca="false">VLOOKUP($A19,'[1]Congest May01-Oct01'!$A$1:$I$1048576,COLUMN('[1]Congest May01-Oct01'!F$1:F$1048576),FALSE())-VLOOKUP($E19,'[1]Congest May01-Oct01'!$A$1:$I$1048576,COLUMN('[1]Congest May01-Oct01'!F$1:F$1048576),FALSE())</f>
        <v>2938.91</v>
      </c>
      <c r="AD19" s="36" t="n">
        <f aca="false">VLOOKUP($A19,'[1]Congest May01-Oct01'!$A$1:$I$1048576,COLUMN('[1]Congest May01-Oct01'!G$1:G$1048576),FALSE())-VLOOKUP($E19,'[1]Congest May01-Oct01'!$A$1:$I$1048576,COLUMN('[1]Congest May01-Oct01'!G$1:G$1048576),FALSE())</f>
        <v>1430.89</v>
      </c>
      <c r="AE19" s="36" t="n">
        <f aca="false">VLOOKUP($A19,'[1]Congest May01-Oct01'!$A$1:$I$1048576,COLUMN('[1]Congest May01-Oct01'!H$1:H$1048576),FALSE())-VLOOKUP($E19,'[1]Congest May01-Oct01'!$A$1:$I$1048576,COLUMN('[1]Congest May01-Oct01'!H$1:H$1048576),FALSE())</f>
        <v>628.63</v>
      </c>
      <c r="AF19" s="36" t="n">
        <f aca="false">VLOOKUP($A19,'[1]Congest May01-Oct01'!$A$1:$I$1048576,COLUMN('[1]Congest May01-Oct01'!I$1:I$1048576),FALSE())-VLOOKUP($E19,'[1]Congest May01-Oct01'!$A$1:$I$1048576,COLUMN('[1]Congest May01-Oct01'!I$1:I$1048576),FALSE())</f>
        <v>219.04</v>
      </c>
      <c r="AG19" s="6" t="n">
        <f aca="false">+SUM(S19:AD19)</f>
        <v>27629.23</v>
      </c>
      <c r="AI19" s="39" t="n">
        <v>-1543782.24</v>
      </c>
      <c r="AJ19" s="39" t="n">
        <f aca="false">+J19*SUM(AA19:AE19)</f>
        <v>-741461.82</v>
      </c>
      <c r="AK19" s="39" t="n">
        <f aca="false">+AJ19-AI19</f>
        <v>802320.42</v>
      </c>
      <c r="AL19" s="39"/>
      <c r="AQ19" s="36"/>
    </row>
    <row r="20" customFormat="false" ht="12.75" hidden="false" customHeight="false" outlineLevel="0" collapsed="false">
      <c r="A20" s="7" t="n">
        <v>61760</v>
      </c>
      <c r="B20" s="7" t="s">
        <v>50</v>
      </c>
      <c r="C20" s="7" t="str">
        <f aca="false">+VLOOKUP(A20,[1]Congest!$A$1:$C$1048576,3,FALSE())</f>
        <v>DUNWOD</v>
      </c>
      <c r="D20" s="7"/>
      <c r="E20" s="4" t="n">
        <v>61761</v>
      </c>
      <c r="F20" s="5" t="s">
        <v>37</v>
      </c>
      <c r="G20" s="7" t="str">
        <f aca="false">+VLOOKUP(E20,[1]Congest!$A$1:$C$1048576,3,FALSE())</f>
        <v>N.Y.C.</v>
      </c>
      <c r="H20" s="4" t="n">
        <v>-24</v>
      </c>
      <c r="J20" s="3" t="n">
        <v>-24</v>
      </c>
      <c r="O20" s="35" t="n">
        <f aca="false">VLOOKUP($A20,'[1]Congest May00-Oct00'!$A$1:$I$1048576,COLUMN('[1]Congest May00-Oct00'!D$1:D$1048576),FALSE())-VLOOKUP($E20,'[1]Congest May00-Oct00'!$A$1:$I$1048576,COLUMN('[1]Congest May00-Oct00'!D$1:D$1048576),FALSE())</f>
        <v>380.540000000001</v>
      </c>
      <c r="P20" s="36" t="n">
        <f aca="false">VLOOKUP($A20,'[1]Congest May00-Oct00'!$A$1:$I$1048576,COLUMN('[1]Congest May00-Oct00'!E$1:E$1048576),FALSE())-VLOOKUP($E20,'[1]Congest May00-Oct00'!$A$1:$I$1048576,COLUMN('[1]Congest May00-Oct00'!E$1:E$1048576),FALSE())</f>
        <v>395.170000000002</v>
      </c>
      <c r="Q20" s="36" t="n">
        <f aca="false">VLOOKUP($A20,'[1]Congest May00-Oct00'!$A$1:$I$1048576,COLUMN('[1]Congest May00-Oct00'!F$1:F$1048576),FALSE())-VLOOKUP($E20,'[1]Congest May00-Oct00'!$A$1:$I$1048576,COLUMN('[1]Congest May00-Oct00'!F$1:F$1048576),FALSE())</f>
        <v>421.219999999999</v>
      </c>
      <c r="R20" s="36" t="n">
        <f aca="false">VLOOKUP($A20,'[1]Congest May00-Oct00'!$A$1:$I$1048576,COLUMN('[1]Congest May00-Oct00'!G$1:G$1048576),FALSE())-VLOOKUP($E20,'[1]Congest May00-Oct00'!$A$1:$I$1048576,COLUMN('[1]Congest May00-Oct00'!G$1:G$1048576),FALSE())</f>
        <v>1065.50999999999</v>
      </c>
      <c r="S20" s="36" t="n">
        <f aca="false">VLOOKUP($A20,'[1]Congest May00-Oct00'!$A$1:$I$1048576,COLUMN('[1]Congest May00-Oct00'!H$1:H$1048576),FALSE())-VLOOKUP($E20,'[1]Congest May00-Oct00'!$A$1:$I$1048576,COLUMN('[1]Congest May00-Oct00'!H$1:H$1048576),FALSE())</f>
        <v>765.560000000001</v>
      </c>
      <c r="T20" s="36" t="n">
        <f aca="false">VLOOKUP($A20,'[1]Congest May00-Oct00'!$A$1:$I$1048576,COLUMN('[1]Congest May00-Oct00'!I$1:I$1048576),FALSE())-VLOOKUP($E20,'[1]Congest May00-Oct00'!$A$1:$I$1048576,COLUMN('[1]Congest May00-Oct00'!I$1:I$1048576),FALSE())</f>
        <v>-7.69000000000006</v>
      </c>
      <c r="U20" s="37" t="n">
        <f aca="false">VLOOKUP($A20,'[1]Congest Nov00-Apr01'!$A$1:$I$1048576,COLUMN('[1]Congest Nov00-Apr01'!D$1:D$1048576),FALSE())-VLOOKUP($E20,'[1]Congest Nov00-Apr01'!$A$1:$I$1048576,COLUMN('[1]Congest Nov00-Apr01'!D$1:D$1048576),FALSE())</f>
        <v>289.48</v>
      </c>
      <c r="V20" s="37" t="n">
        <f aca="false">VLOOKUP($A20,'[1]Congest Nov00-Apr01'!$A$1:$I$1048576,COLUMN('[1]Congest Nov00-Apr01'!E$1:E$1048576),FALSE())-VLOOKUP($E20,'[1]Congest Nov00-Apr01'!$A$1:$I$1048576,COLUMN('[1]Congest Nov00-Apr01'!E$1:E$1048576),FALSE())</f>
        <v>2497.3</v>
      </c>
      <c r="W20" s="37" t="n">
        <f aca="false">VLOOKUP($A20,'[1]Congest Nov00-Apr01'!$A$1:$I$1048576,COLUMN('[1]Congest Nov00-Apr01'!F$1:F$1048576),FALSE())-VLOOKUP($E20,'[1]Congest Nov00-Apr01'!$A$1:$I$1048576,COLUMN('[1]Congest Nov00-Apr01'!F$1:F$1048576),FALSE())</f>
        <v>484.799999999999</v>
      </c>
      <c r="X20" s="37" t="n">
        <f aca="false">VLOOKUP($A20,'[1]Congest Nov00-Apr01'!$A$1:$I$1048576,COLUMN('[1]Congest Nov00-Apr01'!G$1:G$1048576),FALSE())-VLOOKUP($E20,'[1]Congest Nov00-Apr01'!$A$1:$I$1048576,COLUMN('[1]Congest Nov00-Apr01'!G$1:G$1048576),FALSE())</f>
        <v>1723.43</v>
      </c>
      <c r="Y20" s="37" t="n">
        <f aca="false">VLOOKUP($A20,'[1]Congest Nov00-Apr01'!$A$1:$I$1048576,COLUMN('[1]Congest Nov00-Apr01'!H$1:H$1048576),FALSE())-VLOOKUP($E20,'[1]Congest Nov00-Apr01'!$A$1:$I$1048576,COLUMN('[1]Congest Nov00-Apr01'!H$1:H$1048576),FALSE())</f>
        <v>3330.78</v>
      </c>
      <c r="Z20" s="37" t="n">
        <f aca="false">VLOOKUP($A20,'[1]Congest Nov00-Apr01'!$A$1:$I$1048576,COLUMN('[1]Congest Nov00-Apr01'!I$1:I$1048576),FALSE())-VLOOKUP($E20,'[1]Congest Nov00-Apr01'!$A$1:$I$1048576,COLUMN('[1]Congest Nov00-Apr01'!I$1:I$1048576),FALSE())</f>
        <v>4910.18</v>
      </c>
      <c r="AA20" s="36" t="n">
        <f aca="false">VLOOKUP($A20,'[1]Congest May01-Oct01'!$A$1:$I$1048576,COLUMN('[1]Congest May01-Oct01'!D$1:D$1048576),FALSE())-VLOOKUP($E20,'[1]Congest May01-Oct01'!$A$1:$I$1048576,COLUMN('[1]Congest May01-Oct01'!D$1:D$1048576),FALSE())</f>
        <v>1476.31</v>
      </c>
      <c r="AB20" s="36" t="n">
        <f aca="false">VLOOKUP($A20,'[1]Congest May01-Oct01'!$A$1:$I$1048576,COLUMN('[1]Congest May01-Oct01'!E$1:E$1048576),FALSE())-VLOOKUP($E20,'[1]Congest May01-Oct01'!$A$1:$I$1048576,COLUMN('[1]Congest May01-Oct01'!E$1:E$1048576),FALSE())</f>
        <v>3650.47</v>
      </c>
      <c r="AC20" s="36" t="n">
        <f aca="false">VLOOKUP($A20,'[1]Congest May01-Oct01'!$A$1:$I$1048576,COLUMN('[1]Congest May01-Oct01'!F$1:F$1048576),FALSE())-VLOOKUP($E20,'[1]Congest May01-Oct01'!$A$1:$I$1048576,COLUMN('[1]Congest May01-Oct01'!F$1:F$1048576),FALSE())</f>
        <v>2824.96</v>
      </c>
      <c r="AD20" s="36" t="n">
        <f aca="false">VLOOKUP($A20,'[1]Congest May01-Oct01'!$A$1:$I$1048576,COLUMN('[1]Congest May01-Oct01'!G$1:G$1048576),FALSE())-VLOOKUP($E20,'[1]Congest May01-Oct01'!$A$1:$I$1048576,COLUMN('[1]Congest May01-Oct01'!G$1:G$1048576),FALSE())</f>
        <v>1468.24</v>
      </c>
      <c r="AE20" s="36" t="n">
        <f aca="false">VLOOKUP($A20,'[1]Congest May01-Oct01'!$A$1:$I$1048576,COLUMN('[1]Congest May01-Oct01'!H$1:H$1048576),FALSE())-VLOOKUP($E20,'[1]Congest May01-Oct01'!$A$1:$I$1048576,COLUMN('[1]Congest May01-Oct01'!H$1:H$1048576),FALSE())</f>
        <v>660.34</v>
      </c>
      <c r="AF20" s="36" t="n">
        <f aca="false">VLOOKUP($A20,'[1]Congest May01-Oct01'!$A$1:$I$1048576,COLUMN('[1]Congest May01-Oct01'!I$1:I$1048576),FALSE())-VLOOKUP($E20,'[1]Congest May01-Oct01'!$A$1:$I$1048576,COLUMN('[1]Congest May01-Oct01'!I$1:I$1048576),FALSE())</f>
        <v>221.87</v>
      </c>
      <c r="AG20" s="6" t="n">
        <f aca="false">+SUM(S20:AD20)</f>
        <v>23413.82</v>
      </c>
      <c r="AI20" s="39" t="n">
        <v>-546624</v>
      </c>
      <c r="AJ20" s="39" t="n">
        <f aca="false">+J20*SUM(AA20:AE20)</f>
        <v>-241927.68</v>
      </c>
      <c r="AK20" s="39" t="n">
        <f aca="false">+AJ20-AI20</f>
        <v>304696.32</v>
      </c>
      <c r="AL20" s="39"/>
      <c r="AQ20" s="36"/>
    </row>
    <row r="21" customFormat="false" ht="15.75" hidden="false" customHeight="false" outlineLevel="0" collapsed="false">
      <c r="A21" s="30" t="s">
        <v>51</v>
      </c>
      <c r="B21" s="30"/>
      <c r="C21" s="30"/>
      <c r="D21" s="30"/>
      <c r="E21" s="30"/>
      <c r="F21" s="30"/>
      <c r="G21" s="30"/>
      <c r="H21" s="42"/>
      <c r="I21" s="42"/>
      <c r="J21" s="42"/>
      <c r="K21" s="42"/>
      <c r="L21" s="42"/>
      <c r="M21" s="42"/>
      <c r="N21" s="42"/>
      <c r="O21" s="43"/>
      <c r="P21" s="44"/>
      <c r="Q21" s="42"/>
      <c r="R21" s="42"/>
      <c r="S21" s="42"/>
      <c r="T21" s="42"/>
      <c r="U21" s="45"/>
      <c r="V21" s="45"/>
      <c r="W21" s="45"/>
      <c r="X21" s="45"/>
      <c r="Y21" s="45"/>
      <c r="Z21" s="45"/>
      <c r="AA21" s="42"/>
      <c r="AB21" s="44"/>
      <c r="AC21" s="44"/>
      <c r="AD21" s="36"/>
      <c r="AE21" s="36"/>
      <c r="AF21" s="36"/>
      <c r="AH21" s="30"/>
      <c r="AI21" s="40" t="n">
        <f aca="false">+SUM(AI14:AI20)</f>
        <v>-1539037.91</v>
      </c>
      <c r="AJ21" s="40" t="n">
        <f aca="false">+SUM(AJ14:AJ20)</f>
        <v>2059493.75</v>
      </c>
      <c r="AK21" s="40" t="n">
        <f aca="false">+SUM(AK14:AK20)</f>
        <v>3598531.66</v>
      </c>
      <c r="AL21" s="30"/>
      <c r="AM21" s="30"/>
      <c r="AN21" s="46"/>
      <c r="AO21" s="46"/>
      <c r="AP21" s="46"/>
      <c r="AQ21" s="42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</row>
    <row r="22" customFormat="false" ht="12.75" hidden="false" customHeight="false" outlineLevel="0" collapsed="false">
      <c r="A22" s="7" t="n">
        <v>23584</v>
      </c>
      <c r="B22" s="7" t="s">
        <v>52</v>
      </c>
      <c r="C22" s="7" t="str">
        <f aca="false">+VLOOKUP(A22,[1]Congest!$A$1:$C$1048576,3,FALSE())</f>
        <v>CENTRL</v>
      </c>
      <c r="D22" s="7"/>
      <c r="E22" s="4" t="n">
        <v>24039</v>
      </c>
      <c r="F22" s="5" t="s">
        <v>53</v>
      </c>
      <c r="G22" s="7" t="str">
        <f aca="false">+VLOOKUP(E22,[1]Congest!$A$1:$C$1048576,3,FALSE())</f>
        <v>WEST</v>
      </c>
      <c r="H22" s="34" t="n">
        <v>37</v>
      </c>
      <c r="K22" s="4" t="n">
        <v>37</v>
      </c>
      <c r="O22" s="35" t="n">
        <f aca="false">VLOOKUP($A22,'[1]Congest May00-Oct00'!$A$1:$I$1048576,COLUMN('[1]Congest May00-Oct00'!D$1:D$1048576),FALSE())-VLOOKUP($E22,'[1]Congest May00-Oct00'!$A$1:$I$1048576,COLUMN('[1]Congest May00-Oct00'!D$1:D$1048576),FALSE())</f>
        <v>-114.34</v>
      </c>
      <c r="P22" s="36" t="n">
        <f aca="false">VLOOKUP($A22,'[1]Congest May00-Oct00'!$A$1:$I$1048576,COLUMN('[1]Congest May00-Oct00'!E$1:E$1048576),FALSE())-VLOOKUP($E22,'[1]Congest May00-Oct00'!$A$1:$I$1048576,COLUMN('[1]Congest May00-Oct00'!E$1:E$1048576),FALSE())</f>
        <v>559.02</v>
      </c>
      <c r="Q22" s="36" t="n">
        <f aca="false">VLOOKUP($A22,'[1]Congest May00-Oct00'!$A$1:$I$1048576,COLUMN('[1]Congest May00-Oct00'!F$1:F$1048576),FALSE())-VLOOKUP($E22,'[1]Congest May00-Oct00'!$A$1:$I$1048576,COLUMN('[1]Congest May00-Oct00'!F$1:F$1048576),FALSE())</f>
        <v>235.479999999999</v>
      </c>
      <c r="R22" s="36" t="n">
        <f aca="false">VLOOKUP($A22,'[1]Congest May00-Oct00'!$A$1:$I$1048576,COLUMN('[1]Congest May00-Oct00'!G$1:G$1048576),FALSE())-VLOOKUP($E22,'[1]Congest May00-Oct00'!$A$1:$I$1048576,COLUMN('[1]Congest May00-Oct00'!G$1:G$1048576),FALSE())</f>
        <v>693.24</v>
      </c>
      <c r="S22" s="36" t="n">
        <f aca="false">VLOOKUP($A22,'[1]Congest May00-Oct00'!$A$1:$I$1048576,COLUMN('[1]Congest May00-Oct00'!H$1:H$1048576),FALSE())-VLOOKUP($E22,'[1]Congest May00-Oct00'!$A$1:$I$1048576,COLUMN('[1]Congest May00-Oct00'!H$1:H$1048576),FALSE())</f>
        <v>-1.44999999999993</v>
      </c>
      <c r="T22" s="36" t="n">
        <f aca="false">VLOOKUP($A22,'[1]Congest May00-Oct00'!$A$1:$I$1048576,COLUMN('[1]Congest May00-Oct00'!I$1:I$1048576),FALSE())-VLOOKUP($E22,'[1]Congest May00-Oct00'!$A$1:$I$1048576,COLUMN('[1]Congest May00-Oct00'!I$1:I$1048576),FALSE())</f>
        <v>-170.38</v>
      </c>
      <c r="U22" s="37" t="n">
        <f aca="false">VLOOKUP($A22,'[1]Congest Nov00-Apr01'!$A$1:$I$1048576,COLUMN('[1]Congest Nov00-Apr01'!D$1:D$1048576),FALSE())-VLOOKUP($E22,'[1]Congest Nov00-Apr01'!$A$1:$I$1048576,COLUMN('[1]Congest Nov00-Apr01'!D$1:D$1048576),FALSE())</f>
        <v>-8.68000000000012</v>
      </c>
      <c r="V22" s="37" t="n">
        <f aca="false">VLOOKUP($A22,'[1]Congest Nov00-Apr01'!$A$1:$I$1048576,COLUMN('[1]Congest Nov00-Apr01'!E$1:E$1048576),FALSE())-VLOOKUP($E22,'[1]Congest Nov00-Apr01'!$A$1:$I$1048576,COLUMN('[1]Congest Nov00-Apr01'!E$1:E$1048576),FALSE())</f>
        <v>-4.47999999999999</v>
      </c>
      <c r="W22" s="37" t="n">
        <f aca="false">VLOOKUP($A22,'[1]Congest Nov00-Apr01'!$A$1:$I$1048576,COLUMN('[1]Congest Nov00-Apr01'!F$1:F$1048576),FALSE())-VLOOKUP($E22,'[1]Congest Nov00-Apr01'!$A$1:$I$1048576,COLUMN('[1]Congest Nov00-Apr01'!F$1:F$1048576),FALSE())</f>
        <v>-18.3299999999999</v>
      </c>
      <c r="X22" s="37" t="n">
        <f aca="false">VLOOKUP($A22,'[1]Congest Nov00-Apr01'!$A$1:$I$1048576,COLUMN('[1]Congest Nov00-Apr01'!G$1:G$1048576),FALSE())-VLOOKUP($E22,'[1]Congest Nov00-Apr01'!$A$1:$I$1048576,COLUMN('[1]Congest Nov00-Apr01'!G$1:G$1048576),FALSE())</f>
        <v>-8.72000000000003</v>
      </c>
      <c r="Y22" s="37" t="n">
        <f aca="false">VLOOKUP($A22,'[1]Congest Nov00-Apr01'!$A$1:$I$1048576,COLUMN('[1]Congest Nov00-Apr01'!H$1:H$1048576),FALSE())-VLOOKUP($E22,'[1]Congest Nov00-Apr01'!$A$1:$I$1048576,COLUMN('[1]Congest Nov00-Apr01'!H$1:H$1048576),FALSE())</f>
        <v>-8.90999999999985</v>
      </c>
      <c r="Z22" s="37" t="n">
        <f aca="false">VLOOKUP($A22,'[1]Congest Nov00-Apr01'!$A$1:$I$1048576,COLUMN('[1]Congest Nov00-Apr01'!I$1:I$1048576),FALSE())-VLOOKUP($E22,'[1]Congest Nov00-Apr01'!$A$1:$I$1048576,COLUMN('[1]Congest Nov00-Apr01'!I$1:I$1048576),FALSE())</f>
        <v>-4.84999999999999</v>
      </c>
      <c r="AA22" s="36" t="n">
        <f aca="false">VLOOKUP($A22,'[1]Congest May01-Oct01'!$A$1:$I$1048576,COLUMN('[1]Congest May01-Oct01'!D$1:D$1048576),FALSE())-VLOOKUP($E22,'[1]Congest May01-Oct01'!$A$1:$I$1048576,COLUMN('[1]Congest May01-Oct01'!D$1:D$1048576),FALSE())</f>
        <v>-79.83</v>
      </c>
      <c r="AB22" s="36" t="n">
        <f aca="false">VLOOKUP($A22,'[1]Congest May01-Oct01'!$A$1:$I$1048576,COLUMN('[1]Congest May01-Oct01'!E$1:E$1048576),FALSE())-VLOOKUP($E22,'[1]Congest May01-Oct01'!$A$1:$I$1048576,COLUMN('[1]Congest May01-Oct01'!E$1:E$1048576),FALSE())</f>
        <v>-55.07</v>
      </c>
      <c r="AC22" s="36" t="n">
        <f aca="false">VLOOKUP($A22,'[1]Congest May01-Oct01'!$A$1:$I$1048576,COLUMN('[1]Congest May01-Oct01'!F$1:F$1048576),FALSE())-VLOOKUP($E22,'[1]Congest May01-Oct01'!$A$1:$I$1048576,COLUMN('[1]Congest May01-Oct01'!F$1:F$1048576),FALSE())</f>
        <v>-5.24999999999999</v>
      </c>
      <c r="AD22" s="36" t="n">
        <f aca="false">VLOOKUP($A22,'[1]Congest May01-Oct01'!$A$1:$I$1048576,COLUMN('[1]Congest May01-Oct01'!G$1:G$1048576),FALSE())-VLOOKUP($E22,'[1]Congest May01-Oct01'!$A$1:$I$1048576,COLUMN('[1]Congest May01-Oct01'!G$1:G$1048576),FALSE())</f>
        <v>199.75</v>
      </c>
      <c r="AE22" s="36" t="n">
        <f aca="false">VLOOKUP($A22,'[1]Congest May01-Oct01'!$A$1:$I$1048576,COLUMN('[1]Congest May01-Oct01'!H$1:H$1048576),FALSE())-VLOOKUP($E22,'[1]Congest May01-Oct01'!$A$1:$I$1048576,COLUMN('[1]Congest May01-Oct01'!H$1:H$1048576),FALSE())</f>
        <v>0</v>
      </c>
      <c r="AF22" s="36" t="n">
        <f aca="false">VLOOKUP($A22,'[1]Congest May01-Oct01'!$A$1:$I$1048576,COLUMN('[1]Congest May01-Oct01'!I$1:I$1048576),FALSE())-VLOOKUP($E22,'[1]Congest May01-Oct01'!$A$1:$I$1048576,COLUMN('[1]Congest May01-Oct01'!I$1:I$1048576),FALSE())</f>
        <v>-4.44</v>
      </c>
      <c r="AG22" s="6" t="n">
        <f aca="false">+SUM(S22:AD22)</f>
        <v>-166.2</v>
      </c>
      <c r="AI22" s="39" t="n">
        <v>-73963</v>
      </c>
      <c r="AJ22" s="39" t="n">
        <f aca="false">+K22*SUM(U22:AE22)</f>
        <v>208.310000000005</v>
      </c>
      <c r="AK22" s="39" t="n">
        <f aca="false">+AJ22-AI22</f>
        <v>74171.31</v>
      </c>
      <c r="AL22" s="39"/>
      <c r="AM22" s="39" t="n">
        <f aca="false">+VLOOKUP($E22,[2]ACP!$A$1:$BE$1048576,47,FALSE())-VLOOKUP($A22,[2]ACP!$A$1:$BE$1048576,47,FALSE())</f>
        <v>-122.6</v>
      </c>
      <c r="AN22" s="39" t="n">
        <f aca="false">+VLOOKUP($E22,[2]ACP!$A$1:$BE$1048576,48,FALSE())-VLOOKUP($A22,[2]ACP!$A$1:$BE$1048576,48,FALSE())</f>
        <v>-2726.28</v>
      </c>
      <c r="AO22" s="39"/>
      <c r="AP22" s="39" t="n">
        <f aca="false">+VLOOKUP($E22,[2]ACP!$A$1:$BE$1048576,57,FALSE())-VLOOKUP($A22,[2]ACP!$A$1:$BE$1048576,57,FALSE())</f>
        <v>5802.21</v>
      </c>
      <c r="AQ22" s="36"/>
    </row>
    <row r="23" customFormat="false" ht="12.75" hidden="false" customHeight="false" outlineLevel="0" collapsed="false">
      <c r="A23" s="7" t="n">
        <v>23760</v>
      </c>
      <c r="B23" s="7" t="s">
        <v>54</v>
      </c>
      <c r="C23" s="7" t="str">
        <f aca="false">+VLOOKUP(A23,[1]Congest!$A$1:$C$1048576,3,FALSE())</f>
        <v>WEST</v>
      </c>
      <c r="D23" s="7"/>
      <c r="E23" s="4" t="n">
        <v>23606</v>
      </c>
      <c r="F23" s="5" t="s">
        <v>55</v>
      </c>
      <c r="G23" s="7" t="str">
        <f aca="false">+VLOOKUP(E23,[1]Congest!$A$1:$C$1048576,3,FALSE())</f>
        <v>CENTRL</v>
      </c>
      <c r="H23" s="34" t="n">
        <f aca="false">+SUM(I23:N23)</f>
        <v>81</v>
      </c>
      <c r="J23" s="4"/>
      <c r="K23" s="4" t="n">
        <v>81</v>
      </c>
      <c r="L23" s="4" t="n">
        <v>-40</v>
      </c>
      <c r="N23" s="4" t="n">
        <v>40</v>
      </c>
      <c r="O23" s="47" t="n">
        <f aca="false">VLOOKUP($A23,'[1]Congest May00-Oct00'!$A$1:$I$1048576,COLUMN('[1]Congest May00-Oct00'!D$1:D$1048576),FALSE())-VLOOKUP($E23,'[1]Congest May00-Oct00'!$A$1:$I$1048576,COLUMN('[1]Congest May00-Oct00'!D$1:D$1048576),FALSE())</f>
        <v>306.25</v>
      </c>
      <c r="P23" s="39" t="n">
        <f aca="false">VLOOKUP($A23,'[1]Congest May00-Oct00'!$A$1:$I$1048576,COLUMN('[1]Congest May00-Oct00'!E$1:E$1048576),FALSE())-VLOOKUP($E23,'[1]Congest May00-Oct00'!$A$1:$I$1048576,COLUMN('[1]Congest May00-Oct00'!E$1:E$1048576),FALSE())</f>
        <v>-846.44</v>
      </c>
      <c r="Q23" s="39" t="n">
        <f aca="false">VLOOKUP($A23,'[1]Congest May00-Oct00'!$A$1:$I$1048576,COLUMN('[1]Congest May00-Oct00'!F$1:F$1048576),FALSE())-VLOOKUP($E23,'[1]Congest May00-Oct00'!$A$1:$I$1048576,COLUMN('[1]Congest May00-Oct00'!F$1:F$1048576),FALSE())</f>
        <v>3106.42</v>
      </c>
      <c r="R23" s="39" t="n">
        <f aca="false">VLOOKUP($A23,'[1]Congest May00-Oct00'!$A$1:$I$1048576,COLUMN('[1]Congest May00-Oct00'!G$1:G$1048576),FALSE())-VLOOKUP($E23,'[1]Congest May00-Oct00'!$A$1:$I$1048576,COLUMN('[1]Congest May00-Oct00'!G$1:G$1048576),FALSE())</f>
        <v>1045.28</v>
      </c>
      <c r="S23" s="39" t="n">
        <f aca="false">VLOOKUP($A23,'[1]Congest May00-Oct00'!$A$1:$I$1048576,COLUMN('[1]Congest May00-Oct00'!H$1:H$1048576),FALSE())-VLOOKUP($E23,'[1]Congest May00-Oct00'!$A$1:$I$1048576,COLUMN('[1]Congest May00-Oct00'!H$1:H$1048576),FALSE())</f>
        <v>-127.02</v>
      </c>
      <c r="T23" s="39" t="n">
        <f aca="false">VLOOKUP($A23,'[1]Congest May00-Oct00'!$A$1:$I$1048576,COLUMN('[1]Congest May00-Oct00'!I$1:I$1048576),FALSE())-VLOOKUP($E23,'[1]Congest May00-Oct00'!$A$1:$I$1048576,COLUMN('[1]Congest May00-Oct00'!I$1:I$1048576),FALSE())</f>
        <v>934.26</v>
      </c>
      <c r="U23" s="37" t="n">
        <f aca="false">VLOOKUP($A23,'[1]Congest Nov00-Apr01'!$A$1:$I$1048576,COLUMN('[1]Congest Nov00-Apr01'!D$1:D$1048576),FALSE())-VLOOKUP($E23,'[1]Congest Nov00-Apr01'!$A$1:$I$1048576,COLUMN('[1]Congest Nov00-Apr01'!D$1:D$1048576),FALSE())</f>
        <v>-154.44</v>
      </c>
      <c r="V23" s="37" t="n">
        <f aca="false">VLOOKUP($A23,'[1]Congest Nov00-Apr01'!$A$1:$I$1048576,COLUMN('[1]Congest Nov00-Apr01'!E$1:E$1048576),FALSE())-VLOOKUP($E23,'[1]Congest Nov00-Apr01'!$A$1:$I$1048576,COLUMN('[1]Congest Nov00-Apr01'!E$1:E$1048576),FALSE())</f>
        <v>-36.97</v>
      </c>
      <c r="W23" s="37" t="n">
        <f aca="false">VLOOKUP($A23,'[1]Congest Nov00-Apr01'!$A$1:$I$1048576,COLUMN('[1]Congest Nov00-Apr01'!F$1:F$1048576),FALSE())-VLOOKUP($E23,'[1]Congest Nov00-Apr01'!$A$1:$I$1048576,COLUMN('[1]Congest Nov00-Apr01'!F$1:F$1048576),FALSE())</f>
        <v>-192.71</v>
      </c>
      <c r="X23" s="37" t="n">
        <f aca="false">VLOOKUP($A23,'[1]Congest Nov00-Apr01'!$A$1:$I$1048576,COLUMN('[1]Congest Nov00-Apr01'!G$1:G$1048576),FALSE())-VLOOKUP($E23,'[1]Congest Nov00-Apr01'!$A$1:$I$1048576,COLUMN('[1]Congest Nov00-Apr01'!G$1:G$1048576),FALSE())</f>
        <v>-92.44</v>
      </c>
      <c r="Y23" s="37" t="n">
        <f aca="false">VLOOKUP($A23,'[1]Congest Nov00-Apr01'!$A$1:$I$1048576,COLUMN('[1]Congest Nov00-Apr01'!H$1:H$1048576),FALSE())-VLOOKUP($E23,'[1]Congest Nov00-Apr01'!$A$1:$I$1048576,COLUMN('[1]Congest Nov00-Apr01'!H$1:H$1048576),FALSE())</f>
        <v>-149.3</v>
      </c>
      <c r="Z23" s="37" t="n">
        <f aca="false">VLOOKUP($A23,'[1]Congest Nov00-Apr01'!$A$1:$I$1048576,COLUMN('[1]Congest Nov00-Apr01'!I$1:I$1048576),FALSE())-VLOOKUP($E23,'[1]Congest Nov00-Apr01'!$A$1:$I$1048576,COLUMN('[1]Congest Nov00-Apr01'!I$1:I$1048576),FALSE())</f>
        <v>-41.69</v>
      </c>
      <c r="AA23" s="39" t="n">
        <f aca="false">VLOOKUP($A23,'[1]Congest May01-Oct01'!$A$1:$I$1048576,COLUMN('[1]Congest May01-Oct01'!D$1:D$1048576),FALSE())-VLOOKUP($E23,'[1]Congest May01-Oct01'!$A$1:$I$1048576,COLUMN('[1]Congest May01-Oct01'!D$1:D$1048576),FALSE())</f>
        <v>237.59</v>
      </c>
      <c r="AB23" s="39" t="n">
        <f aca="false">VLOOKUP($A23,'[1]Congest May01-Oct01'!$A$1:$I$1048576,COLUMN('[1]Congest May01-Oct01'!E$1:E$1048576),FALSE())-VLOOKUP($E23,'[1]Congest May01-Oct01'!$A$1:$I$1048576,COLUMN('[1]Congest May01-Oct01'!E$1:E$1048576),FALSE())</f>
        <v>-9.92999999999999</v>
      </c>
      <c r="AC23" s="39" t="n">
        <f aca="false">VLOOKUP($A23,'[1]Congest May01-Oct01'!$A$1:$I$1048576,COLUMN('[1]Congest May01-Oct01'!F$1:F$1048576),FALSE())-VLOOKUP($E23,'[1]Congest May01-Oct01'!$A$1:$I$1048576,COLUMN('[1]Congest May01-Oct01'!F$1:F$1048576),FALSE())</f>
        <v>-55.86</v>
      </c>
      <c r="AD23" s="39" t="n">
        <f aca="false">VLOOKUP($A23,'[1]Congest May01-Oct01'!$A$1:$I$1048576,COLUMN('[1]Congest May01-Oct01'!G$1:G$1048576),FALSE())-VLOOKUP($E23,'[1]Congest May01-Oct01'!$A$1:$I$1048576,COLUMN('[1]Congest May01-Oct01'!G$1:G$1048576),FALSE())</f>
        <v>-12.79</v>
      </c>
      <c r="AE23" s="36" t="n">
        <f aca="false">VLOOKUP($A23,'[1]Congest May01-Oct01'!$A$1:$I$1048576,COLUMN('[1]Congest May01-Oct01'!H$1:H$1048576),FALSE())-VLOOKUP($E23,'[1]Congest May01-Oct01'!$A$1:$I$1048576,COLUMN('[1]Congest May01-Oct01'!H$1:H$1048576),FALSE())</f>
        <v>0</v>
      </c>
      <c r="AF23" s="36" t="n">
        <f aca="false">VLOOKUP($A23,'[1]Congest May01-Oct01'!$A$1:$I$1048576,COLUMN('[1]Congest May01-Oct01'!I$1:I$1048576),FALSE())-VLOOKUP($E23,'[1]Congest May01-Oct01'!$A$1:$I$1048576,COLUMN('[1]Congest May01-Oct01'!I$1:I$1048576),FALSE())</f>
        <v>24.8</v>
      </c>
      <c r="AG23" s="6" t="n">
        <f aca="false">+SUM(S23:AD23)</f>
        <v>298.7</v>
      </c>
      <c r="AI23" s="39" t="n">
        <f aca="false">-439313.69-267676.4-59110</f>
        <v>-766100.09</v>
      </c>
      <c r="AJ23" s="39" t="n">
        <f aca="false">+K23*SUM(U23:AE23)</f>
        <v>-41191.74</v>
      </c>
      <c r="AK23" s="39" t="n">
        <f aca="false">+AJ23-AI23</f>
        <v>724908.35</v>
      </c>
      <c r="AL23" s="39"/>
      <c r="AM23" s="39" t="n">
        <f aca="false">+VLOOKUP($E23,[2]ACP!$A$1:$BE$1048576,47,FALSE())-VLOOKUP($A23,[2]ACP!$A$1:$BE$1048576,47,FALSE())</f>
        <v>1708.25</v>
      </c>
      <c r="AN23" s="39" t="n">
        <f aca="false">+VLOOKUP($E23,[2]ACP!$A$1:$BE$1048576,48,FALSE())-VLOOKUP($A23,[2]ACP!$A$1:$BE$1048576,48,FALSE())</f>
        <v>1839.97</v>
      </c>
      <c r="AO23" s="39"/>
      <c r="AP23" s="39" t="n">
        <f aca="false">+VLOOKUP($E23,[2]ACP!$A$1:$BE$1048576,57,FALSE())-VLOOKUP($A23,[2]ACP!$A$1:$BE$1048576,57,FALSE())</f>
        <v>1477.75</v>
      </c>
      <c r="AQ23" s="39"/>
    </row>
    <row r="24" customFormat="false" ht="12.75" hidden="false" customHeight="false" outlineLevel="0" collapsed="false">
      <c r="A24" s="7" t="n">
        <v>23760</v>
      </c>
      <c r="B24" s="7" t="s">
        <v>54</v>
      </c>
      <c r="C24" s="7" t="str">
        <f aca="false">+VLOOKUP(A24,[1]Congest!$A$1:$C$1048576,3,FALSE())</f>
        <v>WEST</v>
      </c>
      <c r="D24" s="7"/>
      <c r="E24" s="4" t="n">
        <v>23652</v>
      </c>
      <c r="F24" s="5" t="s">
        <v>56</v>
      </c>
      <c r="G24" s="7" t="str">
        <f aca="false">+VLOOKUP(E24,[1]Congest!$A$1:$C$1048576,3,FALSE())</f>
        <v>GENESE</v>
      </c>
      <c r="H24" s="34" t="n">
        <v>73</v>
      </c>
      <c r="J24" s="4"/>
      <c r="K24" s="4" t="n">
        <v>50</v>
      </c>
      <c r="N24" s="4" t="n">
        <v>23</v>
      </c>
      <c r="O24" s="47" t="n">
        <f aca="false">VLOOKUP($A24,'[1]Congest May00-Oct00'!$A$1:$I$1048576,COLUMN('[1]Congest May00-Oct00'!D$1:D$1048576),FALSE())-VLOOKUP($E24,'[1]Congest May00-Oct00'!$A$1:$I$1048576,COLUMN('[1]Congest May00-Oct00'!D$1:D$1048576),FALSE())</f>
        <v>-184.03</v>
      </c>
      <c r="P24" s="39" t="n">
        <f aca="false">VLOOKUP($A24,'[1]Congest May00-Oct00'!$A$1:$I$1048576,COLUMN('[1]Congest May00-Oct00'!E$1:E$1048576),FALSE())-VLOOKUP($E24,'[1]Congest May00-Oct00'!$A$1:$I$1048576,COLUMN('[1]Congest May00-Oct00'!E$1:E$1048576),FALSE())</f>
        <v>-89.72</v>
      </c>
      <c r="Q24" s="39" t="n">
        <f aca="false">VLOOKUP($A24,'[1]Congest May00-Oct00'!$A$1:$I$1048576,COLUMN('[1]Congest May00-Oct00'!F$1:F$1048576),FALSE())-VLOOKUP($E24,'[1]Congest May00-Oct00'!$A$1:$I$1048576,COLUMN('[1]Congest May00-Oct00'!F$1:F$1048576),FALSE())</f>
        <v>30.78</v>
      </c>
      <c r="R24" s="39" t="n">
        <f aca="false">VLOOKUP($A24,'[1]Congest May00-Oct00'!$A$1:$I$1048576,COLUMN('[1]Congest May00-Oct00'!G$1:G$1048576),FALSE())-VLOOKUP($E24,'[1]Congest May00-Oct00'!$A$1:$I$1048576,COLUMN('[1]Congest May00-Oct00'!G$1:G$1048576),FALSE())</f>
        <v>457.37</v>
      </c>
      <c r="S24" s="39" t="n">
        <f aca="false">VLOOKUP($A24,'[1]Congest May00-Oct00'!$A$1:$I$1048576,COLUMN('[1]Congest May00-Oct00'!H$1:H$1048576),FALSE())-VLOOKUP($E24,'[1]Congest May00-Oct00'!$A$1:$I$1048576,COLUMN('[1]Congest May00-Oct00'!H$1:H$1048576),FALSE())</f>
        <v>-40.7</v>
      </c>
      <c r="T24" s="39" t="n">
        <f aca="false">VLOOKUP($A24,'[1]Congest May00-Oct00'!$A$1:$I$1048576,COLUMN('[1]Congest May00-Oct00'!I$1:I$1048576),FALSE())-VLOOKUP($E24,'[1]Congest May00-Oct00'!$A$1:$I$1048576,COLUMN('[1]Congest May00-Oct00'!I$1:I$1048576),FALSE())</f>
        <v>-14.77</v>
      </c>
      <c r="U24" s="37" t="n">
        <f aca="false">VLOOKUP($A24,'[1]Congest Nov00-Apr01'!$A$1:$I$1048576,COLUMN('[1]Congest Nov00-Apr01'!D$1:D$1048576),FALSE())-VLOOKUP($E24,'[1]Congest Nov00-Apr01'!$A$1:$I$1048576,COLUMN('[1]Congest Nov00-Apr01'!D$1:D$1048576),FALSE())</f>
        <v>-54.16</v>
      </c>
      <c r="V24" s="37" t="n">
        <f aca="false">VLOOKUP($A24,'[1]Congest Nov00-Apr01'!$A$1:$I$1048576,COLUMN('[1]Congest Nov00-Apr01'!E$1:E$1048576),FALSE())-VLOOKUP($E24,'[1]Congest Nov00-Apr01'!$A$1:$I$1048576,COLUMN('[1]Congest Nov00-Apr01'!E$1:E$1048576),FALSE())</f>
        <v>-4.75</v>
      </c>
      <c r="W24" s="37" t="n">
        <f aca="false">VLOOKUP($A24,'[1]Congest Nov00-Apr01'!$A$1:$I$1048576,COLUMN('[1]Congest Nov00-Apr01'!F$1:F$1048576),FALSE())-VLOOKUP($E24,'[1]Congest Nov00-Apr01'!$A$1:$I$1048576,COLUMN('[1]Congest Nov00-Apr01'!F$1:F$1048576),FALSE())</f>
        <v>-66.11</v>
      </c>
      <c r="X24" s="37" t="n">
        <f aca="false">VLOOKUP($A24,'[1]Congest Nov00-Apr01'!$A$1:$I$1048576,COLUMN('[1]Congest Nov00-Apr01'!G$1:G$1048576),FALSE())-VLOOKUP($E24,'[1]Congest Nov00-Apr01'!$A$1:$I$1048576,COLUMN('[1]Congest Nov00-Apr01'!G$1:G$1048576),FALSE())</f>
        <v>-38.68</v>
      </c>
      <c r="Y24" s="37" t="n">
        <f aca="false">VLOOKUP($A24,'[1]Congest Nov00-Apr01'!$A$1:$I$1048576,COLUMN('[1]Congest Nov00-Apr01'!H$1:H$1048576),FALSE())-VLOOKUP($E24,'[1]Congest Nov00-Apr01'!$A$1:$I$1048576,COLUMN('[1]Congest Nov00-Apr01'!H$1:H$1048576),FALSE())</f>
        <v>-47.4</v>
      </c>
      <c r="Z24" s="37" t="n">
        <f aca="false">VLOOKUP($A24,'[1]Congest Nov00-Apr01'!$A$1:$I$1048576,COLUMN('[1]Congest Nov00-Apr01'!I$1:I$1048576),FALSE())-VLOOKUP($E24,'[1]Congest Nov00-Apr01'!$A$1:$I$1048576,COLUMN('[1]Congest Nov00-Apr01'!I$1:I$1048576),FALSE())</f>
        <v>-12.75</v>
      </c>
      <c r="AA24" s="39" t="n">
        <f aca="false">VLOOKUP($A24,'[1]Congest May01-Oct01'!$A$1:$I$1048576,COLUMN('[1]Congest May01-Oct01'!D$1:D$1048576),FALSE())-VLOOKUP($E24,'[1]Congest May01-Oct01'!$A$1:$I$1048576,COLUMN('[1]Congest May01-Oct01'!D$1:D$1048576),FALSE())</f>
        <v>243.58</v>
      </c>
      <c r="AB24" s="39" t="n">
        <f aca="false">VLOOKUP($A24,'[1]Congest May01-Oct01'!$A$1:$I$1048576,COLUMN('[1]Congest May01-Oct01'!E$1:E$1048576),FALSE())-VLOOKUP($E24,'[1]Congest May01-Oct01'!$A$1:$I$1048576,COLUMN('[1]Congest May01-Oct01'!E$1:E$1048576),FALSE())</f>
        <v>-69.12</v>
      </c>
      <c r="AC24" s="39" t="n">
        <f aca="false">VLOOKUP($A24,'[1]Congest May01-Oct01'!$A$1:$I$1048576,COLUMN('[1]Congest May01-Oct01'!F$1:F$1048576),FALSE())-VLOOKUP($E24,'[1]Congest May01-Oct01'!$A$1:$I$1048576,COLUMN('[1]Congest May01-Oct01'!F$1:F$1048576),FALSE())</f>
        <v>-13.18</v>
      </c>
      <c r="AD24" s="39" t="n">
        <f aca="false">VLOOKUP($A24,'[1]Congest May01-Oct01'!$A$1:$I$1048576,COLUMN('[1]Congest May01-Oct01'!G$1:G$1048576),FALSE())-VLOOKUP($E24,'[1]Congest May01-Oct01'!$A$1:$I$1048576,COLUMN('[1]Congest May01-Oct01'!G$1:G$1048576),FALSE())</f>
        <v>30.36</v>
      </c>
      <c r="AE24" s="36" t="n">
        <f aca="false">VLOOKUP($A24,'[1]Congest May01-Oct01'!$A$1:$I$1048576,COLUMN('[1]Congest May01-Oct01'!H$1:H$1048576),FALSE())-VLOOKUP($E24,'[1]Congest May01-Oct01'!$A$1:$I$1048576,COLUMN('[1]Congest May01-Oct01'!H$1:H$1048576),FALSE())</f>
        <v>0</v>
      </c>
      <c r="AF24" s="36" t="n">
        <f aca="false">VLOOKUP($A24,'[1]Congest May01-Oct01'!$A$1:$I$1048576,COLUMN('[1]Congest May01-Oct01'!I$1:I$1048576),FALSE())-VLOOKUP($E24,'[1]Congest May01-Oct01'!$A$1:$I$1048576,COLUMN('[1]Congest May01-Oct01'!I$1:I$1048576),FALSE())</f>
        <v>-0.02</v>
      </c>
      <c r="AG24" s="6" t="n">
        <f aca="false">+SUM(S24:AD24)</f>
        <v>-87.6799999999999</v>
      </c>
      <c r="AI24" s="39" t="n">
        <f aca="false">-797296-54253.57</f>
        <v>-851549.57</v>
      </c>
      <c r="AJ24" s="39" t="n">
        <f aca="false">+K24*SUM(U24:AE24)</f>
        <v>-1610.49999999999</v>
      </c>
      <c r="AK24" s="39" t="n">
        <f aca="false">+AJ24-AI24</f>
        <v>849939.07</v>
      </c>
      <c r="AL24" s="39"/>
      <c r="AM24" s="39" t="n">
        <f aca="false">+VLOOKUP($E24,[2]ACP!$A$1:$BE$1048576,47,FALSE())-VLOOKUP($A24,[2]ACP!$A$1:$BE$1048576,47,FALSE())</f>
        <v>-400.530000000001</v>
      </c>
      <c r="AN24" s="39" t="n">
        <f aca="false">+VLOOKUP($E24,[2]ACP!$A$1:$BE$1048576,48,FALSE())-VLOOKUP($A24,[2]ACP!$A$1:$BE$1048576,48,FALSE())</f>
        <v>-952.699999999999</v>
      </c>
      <c r="AO24" s="39"/>
      <c r="AP24" s="39" t="n">
        <f aca="false">+VLOOKUP($E24,[2]ACP!$A$1:$BE$1048576,57,FALSE())-VLOOKUP($A24,[2]ACP!$A$1:$BE$1048576,57,FALSE())</f>
        <v>2343.18</v>
      </c>
      <c r="AQ24" s="39"/>
    </row>
    <row r="25" customFormat="false" ht="15.75" hidden="false" customHeight="false" outlineLevel="0" collapsed="false">
      <c r="A25" s="30" t="s">
        <v>57</v>
      </c>
      <c r="B25" s="30"/>
      <c r="C25" s="30"/>
      <c r="D25" s="30"/>
      <c r="E25" s="30"/>
      <c r="F25" s="30"/>
      <c r="G25" s="30"/>
      <c r="H25" s="42"/>
      <c r="I25" s="42"/>
      <c r="J25" s="42"/>
      <c r="K25" s="42"/>
      <c r="L25" s="42"/>
      <c r="M25" s="42"/>
      <c r="N25" s="42"/>
      <c r="O25" s="43"/>
      <c r="P25" s="44"/>
      <c r="Q25" s="42"/>
      <c r="R25" s="42"/>
      <c r="S25" s="42"/>
      <c r="T25" s="42"/>
      <c r="U25" s="45"/>
      <c r="V25" s="45"/>
      <c r="W25" s="45"/>
      <c r="X25" s="45"/>
      <c r="Y25" s="45"/>
      <c r="Z25" s="45"/>
      <c r="AA25" s="42"/>
      <c r="AB25" s="44"/>
      <c r="AC25" s="44"/>
      <c r="AD25" s="39"/>
      <c r="AE25" s="36"/>
      <c r="AF25" s="36"/>
      <c r="AH25" s="30"/>
      <c r="AI25" s="40" t="n">
        <f aca="false">+SUM(AI22:AI24)</f>
        <v>-1691612.66</v>
      </c>
      <c r="AJ25" s="40" t="n">
        <f aca="false">+SUM(AJ22:AJ24)</f>
        <v>-42593.93</v>
      </c>
      <c r="AK25" s="40" t="n">
        <f aca="false">+SUM(AK22:AK24)</f>
        <v>1649018.73</v>
      </c>
      <c r="AL25" s="30"/>
      <c r="AM25" s="30"/>
      <c r="AN25" s="46"/>
      <c r="AO25" s="46"/>
      <c r="AP25" s="46"/>
      <c r="AQ25" s="42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</row>
    <row r="26" customFormat="false" ht="12.75" hidden="false" customHeight="false" outlineLevel="0" collapsed="false">
      <c r="A26" s="7" t="n">
        <v>23744</v>
      </c>
      <c r="B26" s="7" t="s">
        <v>58</v>
      </c>
      <c r="C26" s="7" t="str">
        <f aca="false">+VLOOKUP(A26,[1]Congest!$A$1:$C$1048576,3,FALSE())</f>
        <v>CENTRL</v>
      </c>
      <c r="D26" s="7"/>
      <c r="E26" s="4" t="n">
        <v>23777</v>
      </c>
      <c r="F26" s="5" t="s">
        <v>59</v>
      </c>
      <c r="G26" s="7" t="str">
        <f aca="false">+VLOOKUP(E26,[1]Congest!$A$1:$C$1048576,3,FALSE())</f>
        <v>MHK VL</v>
      </c>
      <c r="H26" s="4" t="n">
        <v>51</v>
      </c>
      <c r="I26" s="4" t="n">
        <v>20</v>
      </c>
      <c r="J26" s="4"/>
      <c r="K26" s="4" t="n">
        <v>20</v>
      </c>
      <c r="N26" s="4" t="n">
        <v>11</v>
      </c>
      <c r="O26" s="47" t="n">
        <f aca="false">VLOOKUP($A26,'[1]Congest May00-Oct00'!$A$1:$I$1048576,COLUMN('[1]Congest May00-Oct00'!D$1:D$1048576),FALSE())-VLOOKUP($E26,'[1]Congest May00-Oct00'!$A$1:$I$1048576,COLUMN('[1]Congest May00-Oct00'!D$1:D$1048576),FALSE())</f>
        <v>943.2</v>
      </c>
      <c r="P26" s="39" t="n">
        <f aca="false">VLOOKUP($A26,'[1]Congest May00-Oct00'!$A$1:$I$1048576,COLUMN('[1]Congest May00-Oct00'!E$1:E$1048576),FALSE())-VLOOKUP($E26,'[1]Congest May00-Oct00'!$A$1:$I$1048576,COLUMN('[1]Congest May00-Oct00'!E$1:E$1048576),FALSE())</f>
        <v>-495.09</v>
      </c>
      <c r="Q26" s="39" t="n">
        <f aca="false">VLOOKUP($A26,'[1]Congest May00-Oct00'!$A$1:$I$1048576,COLUMN('[1]Congest May00-Oct00'!F$1:F$1048576),FALSE())-VLOOKUP($E26,'[1]Congest May00-Oct00'!$A$1:$I$1048576,COLUMN('[1]Congest May00-Oct00'!F$1:F$1048576),FALSE())</f>
        <v>4823.07</v>
      </c>
      <c r="R26" s="39" t="n">
        <f aca="false">VLOOKUP($A26,'[1]Congest May00-Oct00'!$A$1:$I$1048576,COLUMN('[1]Congest May00-Oct00'!G$1:G$1048576),FALSE())-VLOOKUP($E26,'[1]Congest May00-Oct00'!$A$1:$I$1048576,COLUMN('[1]Congest May00-Oct00'!G$1:G$1048576),FALSE())</f>
        <v>1092.32</v>
      </c>
      <c r="S26" s="39" t="n">
        <f aca="false">VLOOKUP($A26,'[1]Congest May00-Oct00'!$A$1:$I$1048576,COLUMN('[1]Congest May00-Oct00'!H$1:H$1048576),FALSE())-VLOOKUP($E26,'[1]Congest May00-Oct00'!$A$1:$I$1048576,COLUMN('[1]Congest May00-Oct00'!H$1:H$1048576),FALSE())</f>
        <v>-60.34</v>
      </c>
      <c r="T26" s="39" t="n">
        <f aca="false">VLOOKUP($A26,'[1]Congest May00-Oct00'!$A$1:$I$1048576,COLUMN('[1]Congest May00-Oct00'!I$1:I$1048576),FALSE())-VLOOKUP($E26,'[1]Congest May00-Oct00'!$A$1:$I$1048576,COLUMN('[1]Congest May00-Oct00'!I$1:I$1048576),FALSE())</f>
        <v>1870.61</v>
      </c>
      <c r="U26" s="37" t="n">
        <f aca="false">VLOOKUP($A26,'[1]Congest Nov00-Apr01'!$A$1:$I$1048576,COLUMN('[1]Congest Nov00-Apr01'!D$1:D$1048576),FALSE())-VLOOKUP($E26,'[1]Congest Nov00-Apr01'!$A$1:$I$1048576,COLUMN('[1]Congest Nov00-Apr01'!D$1:D$1048576),FALSE())</f>
        <v>-94.09</v>
      </c>
      <c r="V26" s="37" t="n">
        <f aca="false">VLOOKUP($A26,'[1]Congest Nov00-Apr01'!$A$1:$I$1048576,COLUMN('[1]Congest Nov00-Apr01'!E$1:E$1048576),FALSE())-VLOOKUP($E26,'[1]Congest Nov00-Apr01'!$A$1:$I$1048576,COLUMN('[1]Congest Nov00-Apr01'!E$1:E$1048576),FALSE())</f>
        <v>361.75</v>
      </c>
      <c r="W26" s="37" t="n">
        <f aca="false">VLOOKUP($A26,'[1]Congest Nov00-Apr01'!$A$1:$I$1048576,COLUMN('[1]Congest Nov00-Apr01'!F$1:F$1048576),FALSE())-VLOOKUP($E26,'[1]Congest Nov00-Apr01'!$A$1:$I$1048576,COLUMN('[1]Congest Nov00-Apr01'!F$1:F$1048576),FALSE())</f>
        <v>-75.59</v>
      </c>
      <c r="X26" s="37" t="n">
        <f aca="false">VLOOKUP($A26,'[1]Congest Nov00-Apr01'!$A$1:$I$1048576,COLUMN('[1]Congest Nov00-Apr01'!G$1:G$1048576),FALSE())-VLOOKUP($E26,'[1]Congest Nov00-Apr01'!$A$1:$I$1048576,COLUMN('[1]Congest Nov00-Apr01'!G$1:G$1048576),FALSE())</f>
        <v>-6.09000000000001</v>
      </c>
      <c r="Y26" s="37" t="n">
        <f aca="false">VLOOKUP($A26,'[1]Congest Nov00-Apr01'!$A$1:$I$1048576,COLUMN('[1]Congest Nov00-Apr01'!H$1:H$1048576),FALSE())-VLOOKUP($E26,'[1]Congest Nov00-Apr01'!$A$1:$I$1048576,COLUMN('[1]Congest Nov00-Apr01'!H$1:H$1048576),FALSE())</f>
        <v>-62.32</v>
      </c>
      <c r="Z26" s="37" t="n">
        <f aca="false">VLOOKUP($A26,'[1]Congest Nov00-Apr01'!$A$1:$I$1048576,COLUMN('[1]Congest Nov00-Apr01'!I$1:I$1048576),FALSE())-VLOOKUP($E26,'[1]Congest Nov00-Apr01'!$A$1:$I$1048576,COLUMN('[1]Congest Nov00-Apr01'!I$1:I$1048576),FALSE())</f>
        <v>-12.95</v>
      </c>
      <c r="AA26" s="39" t="n">
        <f aca="false">VLOOKUP($A26,'[1]Congest May01-Oct01'!$A$1:$I$1048576,COLUMN('[1]Congest May01-Oct01'!D$1:D$1048576),FALSE())-VLOOKUP($E26,'[1]Congest May01-Oct01'!$A$1:$I$1048576,COLUMN('[1]Congest May01-Oct01'!D$1:D$1048576),FALSE())</f>
        <v>-59.38</v>
      </c>
      <c r="AB26" s="39" t="n">
        <f aca="false">VLOOKUP($A26,'[1]Congest May01-Oct01'!$A$1:$I$1048576,COLUMN('[1]Congest May01-Oct01'!E$1:E$1048576),FALSE())-VLOOKUP($E26,'[1]Congest May01-Oct01'!$A$1:$I$1048576,COLUMN('[1]Congest May01-Oct01'!E$1:E$1048576),FALSE())</f>
        <v>229.68</v>
      </c>
      <c r="AC26" s="39" t="n">
        <f aca="false">VLOOKUP($A26,'[1]Congest May01-Oct01'!$A$1:$I$1048576,COLUMN('[1]Congest May01-Oct01'!F$1:F$1048576),FALSE())-VLOOKUP($E26,'[1]Congest May01-Oct01'!$A$1:$I$1048576,COLUMN('[1]Congest May01-Oct01'!F$1:F$1048576),FALSE())</f>
        <v>-22.68</v>
      </c>
      <c r="AD26" s="39" t="n">
        <f aca="false">VLOOKUP($A26,'[1]Congest May01-Oct01'!$A$1:$I$1048576,COLUMN('[1]Congest May01-Oct01'!G$1:G$1048576),FALSE())-VLOOKUP($E26,'[1]Congest May01-Oct01'!$A$1:$I$1048576,COLUMN('[1]Congest May01-Oct01'!G$1:G$1048576),FALSE())</f>
        <v>-45.66</v>
      </c>
      <c r="AE26" s="36" t="n">
        <f aca="false">VLOOKUP($A26,'[1]Congest May01-Oct01'!$A$1:$I$1048576,COLUMN('[1]Congest May01-Oct01'!H$1:H$1048576),FALSE())-VLOOKUP($E26,'[1]Congest May01-Oct01'!$A$1:$I$1048576,COLUMN('[1]Congest May01-Oct01'!H$1:H$1048576),FALSE())</f>
        <v>0</v>
      </c>
      <c r="AF26" s="36" t="n">
        <f aca="false">VLOOKUP($A26,'[1]Congest May01-Oct01'!$A$1:$I$1048576,COLUMN('[1]Congest May01-Oct01'!I$1:I$1048576),FALSE())-VLOOKUP($E26,'[1]Congest May01-Oct01'!$A$1:$I$1048576,COLUMN('[1]Congest May01-Oct01'!I$1:I$1048576),FALSE())</f>
        <v>34.06</v>
      </c>
      <c r="AG26" s="6" t="n">
        <f aca="false">+SUM(S26:AD26)</f>
        <v>2022.94</v>
      </c>
      <c r="AI26" s="39" t="n">
        <f aca="false">-151966.6-39599.89+28514.2</f>
        <v>-163052.29</v>
      </c>
      <c r="AJ26" s="39" t="n">
        <f aca="false">+(H26-I26)*SUM(U26:AE26)+I26*SUM(AA26:AE26)</f>
        <v>8631.97</v>
      </c>
      <c r="AK26" s="39" t="n">
        <f aca="false">+AJ26-AI26</f>
        <v>171684.26</v>
      </c>
      <c r="AL26" s="39"/>
      <c r="AM26" s="39" t="n">
        <f aca="false">+VLOOKUP($E26,[2]ACP!$A$1:$BE$1048576,47,FALSE())-VLOOKUP($A26,[2]ACP!$A$1:$BE$1048576,47,FALSE())</f>
        <v>4183.96</v>
      </c>
      <c r="AN26" s="39" t="n">
        <f aca="false">+VLOOKUP($E26,[2]ACP!$A$1:$BE$1048576,48,FALSE())-VLOOKUP($A26,[2]ACP!$A$1:$BE$1048576,48,FALSE())</f>
        <v>6382.63</v>
      </c>
      <c r="AO26" s="39"/>
      <c r="AP26" s="39" t="n">
        <f aca="false">+VLOOKUP($E26,[2]ACP!$A$1:$BE$1048576,57,FALSE())-VLOOKUP($A26,[2]ACP!$A$1:$BE$1048576,57,FALSE())</f>
        <v>-1070.35</v>
      </c>
      <c r="AQ26" s="39"/>
    </row>
    <row r="27" customFormat="false" ht="12.75" hidden="false" customHeight="false" outlineLevel="0" collapsed="false">
      <c r="A27" s="7" t="n">
        <v>24053</v>
      </c>
      <c r="B27" s="7" t="s">
        <v>60</v>
      </c>
      <c r="C27" s="7" t="str">
        <f aca="false">+VLOOKUP(A27,[1]Congest!$A$1:$C$1048576,3,FALSE())</f>
        <v>NORTH</v>
      </c>
      <c r="D27" s="7"/>
      <c r="E27" s="4" t="n">
        <v>24008</v>
      </c>
      <c r="F27" s="5" t="s">
        <v>61</v>
      </c>
      <c r="G27" s="7" t="str">
        <f aca="false">+VLOOKUP(E27,[1]Congest!$A$1:$C$1048576,3,FALSE())</f>
        <v>MHK VL</v>
      </c>
      <c r="H27" s="34" t="n">
        <v>64</v>
      </c>
      <c r="J27" s="4"/>
      <c r="K27" s="4" t="n">
        <v>30</v>
      </c>
      <c r="N27" s="4" t="n">
        <v>34</v>
      </c>
      <c r="O27" s="47" t="n">
        <f aca="false">VLOOKUP($A27,'[1]Congest May00-Oct00'!$A$1:$I$1048576,COLUMN('[1]Congest May00-Oct00'!D$1:D$1048576),FALSE())-VLOOKUP($E27,'[1]Congest May00-Oct00'!$A$1:$I$1048576,COLUMN('[1]Congest May00-Oct00'!D$1:D$1048576),FALSE())</f>
        <v>732.49</v>
      </c>
      <c r="P27" s="39" t="n">
        <f aca="false">VLOOKUP($A27,'[1]Congest May00-Oct00'!$A$1:$I$1048576,COLUMN('[1]Congest May00-Oct00'!E$1:E$1048576),FALSE())-VLOOKUP($E27,'[1]Congest May00-Oct00'!$A$1:$I$1048576,COLUMN('[1]Congest May00-Oct00'!E$1:E$1048576),FALSE())</f>
        <v>379.28</v>
      </c>
      <c r="Q27" s="39" t="n">
        <f aca="false">VLOOKUP($A27,'[1]Congest May00-Oct00'!$A$1:$I$1048576,COLUMN('[1]Congest May00-Oct00'!F$1:F$1048576),FALSE())-VLOOKUP($E27,'[1]Congest May00-Oct00'!$A$1:$I$1048576,COLUMN('[1]Congest May00-Oct00'!F$1:F$1048576),FALSE())</f>
        <v>1115.18</v>
      </c>
      <c r="R27" s="39" t="n">
        <f aca="false">VLOOKUP($A27,'[1]Congest May00-Oct00'!$A$1:$I$1048576,COLUMN('[1]Congest May00-Oct00'!G$1:G$1048576),FALSE())-VLOOKUP($E27,'[1]Congest May00-Oct00'!$A$1:$I$1048576,COLUMN('[1]Congest May00-Oct00'!G$1:G$1048576),FALSE())</f>
        <v>136.23</v>
      </c>
      <c r="S27" s="39" t="n">
        <f aca="false">VLOOKUP($A27,'[1]Congest May00-Oct00'!$A$1:$I$1048576,COLUMN('[1]Congest May00-Oct00'!H$1:H$1048576),FALSE())-VLOOKUP($E27,'[1]Congest May00-Oct00'!$A$1:$I$1048576,COLUMN('[1]Congest May00-Oct00'!H$1:H$1048576),FALSE())</f>
        <v>906.87</v>
      </c>
      <c r="T27" s="39" t="n">
        <f aca="false">VLOOKUP($A27,'[1]Congest May00-Oct00'!$A$1:$I$1048576,COLUMN('[1]Congest May00-Oct00'!I$1:I$1048576),FALSE())-VLOOKUP($E27,'[1]Congest May00-Oct00'!$A$1:$I$1048576,COLUMN('[1]Congest May00-Oct00'!I$1:I$1048576),FALSE())</f>
        <v>25.05</v>
      </c>
      <c r="U27" s="37" t="n">
        <f aca="false">VLOOKUP($A27,'[1]Congest Nov00-Apr01'!$A$1:$I$1048576,COLUMN('[1]Congest Nov00-Apr01'!D$1:D$1048576),FALSE())-VLOOKUP($E27,'[1]Congest Nov00-Apr01'!$A$1:$I$1048576,COLUMN('[1]Congest Nov00-Apr01'!D$1:D$1048576),FALSE())</f>
        <v>52.59</v>
      </c>
      <c r="V27" s="37" t="n">
        <f aca="false">VLOOKUP($A27,'[1]Congest Nov00-Apr01'!$A$1:$I$1048576,COLUMN('[1]Congest Nov00-Apr01'!E$1:E$1048576),FALSE())-VLOOKUP($E27,'[1]Congest Nov00-Apr01'!$A$1:$I$1048576,COLUMN('[1]Congest Nov00-Apr01'!E$1:E$1048576),FALSE())</f>
        <v>-0.0100000000000007</v>
      </c>
      <c r="W27" s="37" t="n">
        <f aca="false">VLOOKUP($A27,'[1]Congest Nov00-Apr01'!$A$1:$I$1048576,COLUMN('[1]Congest Nov00-Apr01'!F$1:F$1048576),FALSE())-VLOOKUP($E27,'[1]Congest Nov00-Apr01'!$A$1:$I$1048576,COLUMN('[1]Congest Nov00-Apr01'!F$1:F$1048576),FALSE())</f>
        <v>31.29</v>
      </c>
      <c r="X27" s="37" t="n">
        <f aca="false">VLOOKUP($A27,'[1]Congest Nov00-Apr01'!$A$1:$I$1048576,COLUMN('[1]Congest Nov00-Apr01'!G$1:G$1048576),FALSE())-VLOOKUP($E27,'[1]Congest Nov00-Apr01'!$A$1:$I$1048576,COLUMN('[1]Congest Nov00-Apr01'!G$1:G$1048576),FALSE())</f>
        <v>23.48</v>
      </c>
      <c r="Y27" s="37" t="n">
        <f aca="false">VLOOKUP($A27,'[1]Congest Nov00-Apr01'!$A$1:$I$1048576,COLUMN('[1]Congest Nov00-Apr01'!H$1:H$1048576),FALSE())-VLOOKUP($E27,'[1]Congest Nov00-Apr01'!$A$1:$I$1048576,COLUMN('[1]Congest Nov00-Apr01'!H$1:H$1048576),FALSE())</f>
        <v>25.97</v>
      </c>
      <c r="Z27" s="37" t="n">
        <f aca="false">VLOOKUP($A27,'[1]Congest Nov00-Apr01'!$A$1:$I$1048576,COLUMN('[1]Congest Nov00-Apr01'!I$1:I$1048576),FALSE())-VLOOKUP($E27,'[1]Congest Nov00-Apr01'!$A$1:$I$1048576,COLUMN('[1]Congest Nov00-Apr01'!I$1:I$1048576),FALSE())</f>
        <v>64.12</v>
      </c>
      <c r="AA27" s="39" t="n">
        <f aca="false">VLOOKUP($A27,'[1]Congest May01-Oct01'!$A$1:$I$1048576,COLUMN('[1]Congest May01-Oct01'!D$1:D$1048576),FALSE())-VLOOKUP($E27,'[1]Congest May01-Oct01'!$A$1:$I$1048576,COLUMN('[1]Congest May01-Oct01'!D$1:D$1048576),FALSE())</f>
        <v>14.42</v>
      </c>
      <c r="AB27" s="39" t="n">
        <f aca="false">VLOOKUP($A27,'[1]Congest May01-Oct01'!$A$1:$I$1048576,COLUMN('[1]Congest May01-Oct01'!E$1:E$1048576),FALSE())-VLOOKUP($E27,'[1]Congest May01-Oct01'!$A$1:$I$1048576,COLUMN('[1]Congest May01-Oct01'!E$1:E$1048576),FALSE())</f>
        <v>68.7</v>
      </c>
      <c r="AC27" s="39" t="n">
        <f aca="false">VLOOKUP($A27,'[1]Congest May01-Oct01'!$A$1:$I$1048576,COLUMN('[1]Congest May01-Oct01'!F$1:F$1048576),FALSE())-VLOOKUP($E27,'[1]Congest May01-Oct01'!$A$1:$I$1048576,COLUMN('[1]Congest May01-Oct01'!F$1:F$1048576),FALSE())</f>
        <v>7.52</v>
      </c>
      <c r="AD27" s="39" t="n">
        <f aca="false">VLOOKUP($A27,'[1]Congest May01-Oct01'!$A$1:$I$1048576,COLUMN('[1]Congest May01-Oct01'!G$1:G$1048576),FALSE())-VLOOKUP($E27,'[1]Congest May01-Oct01'!$A$1:$I$1048576,COLUMN('[1]Congest May01-Oct01'!G$1:G$1048576),FALSE())</f>
        <v>26.22</v>
      </c>
      <c r="AE27" s="36" t="n">
        <f aca="false">VLOOKUP($A27,'[1]Congest May01-Oct01'!$A$1:$I$1048576,COLUMN('[1]Congest May01-Oct01'!H$1:H$1048576),FALSE())-VLOOKUP($E27,'[1]Congest May01-Oct01'!$A$1:$I$1048576,COLUMN('[1]Congest May01-Oct01'!H$1:H$1048576),FALSE())</f>
        <v>0.73</v>
      </c>
      <c r="AF27" s="36" t="n">
        <f aca="false">VLOOKUP($A27,'[1]Congest May01-Oct01'!$A$1:$I$1048576,COLUMN('[1]Congest May01-Oct01'!I$1:I$1048576),FALSE())-VLOOKUP($E27,'[1]Congest May01-Oct01'!$A$1:$I$1048576,COLUMN('[1]Congest May01-Oct01'!I$1:I$1048576),FALSE())</f>
        <v>-0.94</v>
      </c>
      <c r="AG27" s="6" t="n">
        <f aca="false">+SUM(S27:AD27)</f>
        <v>1246.22</v>
      </c>
      <c r="AI27" s="39" t="n">
        <f aca="false">22006.8+68034</f>
        <v>90040.8</v>
      </c>
      <c r="AJ27" s="39" t="n">
        <f aca="false">+H27*SUM(U27:AE27)</f>
        <v>20161.92</v>
      </c>
      <c r="AK27" s="39" t="n">
        <f aca="false">+AJ27-AI27</f>
        <v>-69878.88</v>
      </c>
      <c r="AL27" s="39"/>
      <c r="AM27" s="39" t="n">
        <f aca="false">+VLOOKUP($E27,[2]ACP!$A$1:$BE$1048576,47,FALSE())-VLOOKUP($A27,[2]ACP!$A$1:$BE$1048576,47,FALSE())</f>
        <v>2243.43</v>
      </c>
      <c r="AN27" s="39" t="n">
        <f aca="false">+VLOOKUP($E27,[2]ACP!$A$1:$BE$1048576,48,FALSE())-VLOOKUP($A27,[2]ACP!$A$1:$BE$1048576,48,FALSE())</f>
        <v>3434.8</v>
      </c>
      <c r="AO27" s="39"/>
      <c r="AP27" s="39" t="n">
        <f aca="false">+VLOOKUP($E27,[2]ACP!$A$1:$BE$1048576,57,FALSE())-VLOOKUP($A27,[2]ACP!$A$1:$BE$1048576,57,FALSE())</f>
        <v>3636.18</v>
      </c>
      <c r="AQ27" s="39"/>
    </row>
    <row r="28" customFormat="false" ht="15.75" hidden="false" customHeight="false" outlineLevel="0" collapsed="false">
      <c r="A28" s="30" t="s">
        <v>62</v>
      </c>
      <c r="B28" s="7"/>
      <c r="C28" s="7"/>
      <c r="D28" s="7"/>
      <c r="E28" s="7"/>
      <c r="F28" s="7"/>
      <c r="G28" s="7"/>
      <c r="H28" s="31"/>
      <c r="I28" s="31"/>
      <c r="J28" s="31"/>
      <c r="K28" s="31"/>
      <c r="L28" s="31"/>
      <c r="M28" s="31"/>
      <c r="N28" s="31"/>
      <c r="O28" s="48"/>
      <c r="P28" s="49"/>
      <c r="Q28" s="31"/>
      <c r="R28" s="31"/>
      <c r="S28" s="31"/>
      <c r="T28" s="31"/>
      <c r="U28" s="33"/>
      <c r="V28" s="33"/>
      <c r="W28" s="33"/>
      <c r="X28" s="33"/>
      <c r="Y28" s="33"/>
      <c r="Z28" s="33"/>
      <c r="AA28" s="31"/>
      <c r="AB28" s="49"/>
      <c r="AC28" s="49"/>
      <c r="AD28" s="36"/>
      <c r="AE28" s="36"/>
      <c r="AF28" s="36"/>
      <c r="AH28" s="7"/>
      <c r="AI28" s="40" t="n">
        <f aca="false">+SUM(AI26:AI27)</f>
        <v>-73011.49</v>
      </c>
      <c r="AJ28" s="40" t="n">
        <f aca="false">+SUM(AJ26:AJ27)</f>
        <v>28793.89</v>
      </c>
      <c r="AK28" s="40" t="n">
        <f aca="false">+SUM(AK26:AK27)</f>
        <v>101805.38</v>
      </c>
      <c r="AL28" s="7"/>
      <c r="AM28" s="7"/>
      <c r="AN28" s="32"/>
      <c r="AO28" s="32"/>
      <c r="AP28" s="32"/>
      <c r="AQ28" s="31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  <c r="IU28" s="32"/>
      <c r="IV28" s="32"/>
      <c r="IW28" s="32"/>
    </row>
    <row r="29" customFormat="false" ht="12.75" hidden="false" customHeight="false" outlineLevel="0" collapsed="false">
      <c r="A29" s="7" t="n">
        <v>23513</v>
      </c>
      <c r="B29" s="7" t="s">
        <v>35</v>
      </c>
      <c r="C29" s="7" t="str">
        <f aca="false">+VLOOKUP(A29,[1]Congest!$A$1:$C$1048576,3,FALSE())</f>
        <v>N.Y.C.</v>
      </c>
      <c r="D29" s="7"/>
      <c r="E29" s="4" t="n">
        <v>23535</v>
      </c>
      <c r="F29" s="5" t="s">
        <v>38</v>
      </c>
      <c r="G29" s="7" t="str">
        <f aca="false">+VLOOKUP(E29,[1]Congest!$A$1:$C$1048576,3,FALSE())</f>
        <v>N.Y.C.</v>
      </c>
      <c r="H29" s="34" t="n">
        <v>31</v>
      </c>
      <c r="K29" s="4" t="n">
        <v>20</v>
      </c>
      <c r="N29" s="4" t="n">
        <v>11</v>
      </c>
      <c r="O29" s="35" t="n">
        <f aca="false">VLOOKUP($A29,'[1]Congest May00-Oct00'!$A$1:$I$1048576,COLUMN('[1]Congest May00-Oct00'!D$1:D$1048576),FALSE())-VLOOKUP($E29,'[1]Congest May00-Oct00'!$A$1:$I$1048576,COLUMN('[1]Congest May00-Oct00'!D$1:D$1048576),FALSE())</f>
        <v>241.82</v>
      </c>
      <c r="P29" s="36" t="n">
        <f aca="false">VLOOKUP($A29,'[1]Congest May00-Oct00'!$A$1:$I$1048576,COLUMN('[1]Congest May00-Oct00'!E$1:E$1048576),FALSE())-VLOOKUP($E29,'[1]Congest May00-Oct00'!$A$1:$I$1048576,COLUMN('[1]Congest May00-Oct00'!E$1:E$1048576),FALSE())</f>
        <v>3673.52</v>
      </c>
      <c r="Q29" s="36" t="n">
        <f aca="false">VLOOKUP($A29,'[1]Congest May00-Oct00'!$A$1:$I$1048576,COLUMN('[1]Congest May00-Oct00'!F$1:F$1048576),FALSE())-VLOOKUP($E29,'[1]Congest May00-Oct00'!$A$1:$I$1048576,COLUMN('[1]Congest May00-Oct00'!F$1:F$1048576),FALSE())</f>
        <v>1906.35</v>
      </c>
      <c r="R29" s="36" t="n">
        <f aca="false">VLOOKUP($A29,'[1]Congest May00-Oct00'!$A$1:$I$1048576,COLUMN('[1]Congest May00-Oct00'!G$1:G$1048576),FALSE())-VLOOKUP($E29,'[1]Congest May00-Oct00'!$A$1:$I$1048576,COLUMN('[1]Congest May00-Oct00'!G$1:G$1048576),FALSE())</f>
        <v>4023.12</v>
      </c>
      <c r="S29" s="36" t="n">
        <f aca="false">VLOOKUP($A29,'[1]Congest May00-Oct00'!$A$1:$I$1048576,COLUMN('[1]Congest May00-Oct00'!H$1:H$1048576),FALSE())-VLOOKUP($E29,'[1]Congest May00-Oct00'!$A$1:$I$1048576,COLUMN('[1]Congest May00-Oct00'!H$1:H$1048576),FALSE())</f>
        <v>-0.399999999999181</v>
      </c>
      <c r="T29" s="36" t="n">
        <f aca="false">VLOOKUP($A29,'[1]Congest May00-Oct00'!$A$1:$I$1048576,COLUMN('[1]Congest May00-Oct00'!I$1:I$1048576),FALSE())-VLOOKUP($E29,'[1]Congest May00-Oct00'!$A$1:$I$1048576,COLUMN('[1]Congest May00-Oct00'!I$1:I$1048576),FALSE())</f>
        <v>-1.5</v>
      </c>
      <c r="U29" s="37" t="n">
        <f aca="false">VLOOKUP($A29,'[1]Congest Nov00-Apr01'!$A$1:$I$1048576,COLUMN('[1]Congest Nov00-Apr01'!D$1:D$1048576),FALSE())-VLOOKUP($E29,'[1]Congest Nov00-Apr01'!$A$1:$I$1048576,COLUMN('[1]Congest Nov00-Apr01'!D$1:D$1048576),FALSE())</f>
        <v>-3.84000000000015</v>
      </c>
      <c r="V29" s="37" t="n">
        <f aca="false">VLOOKUP($A29,'[1]Congest Nov00-Apr01'!$A$1:$I$1048576,COLUMN('[1]Congest Nov00-Apr01'!E$1:E$1048576),FALSE())-VLOOKUP($E29,'[1]Congest Nov00-Apr01'!$A$1:$I$1048576,COLUMN('[1]Congest Nov00-Apr01'!E$1:E$1048576),FALSE())</f>
        <v>-60.8700000000001</v>
      </c>
      <c r="W29" s="37" t="n">
        <f aca="false">VLOOKUP($A29,'[1]Congest Nov00-Apr01'!$A$1:$I$1048576,COLUMN('[1]Congest Nov00-Apr01'!F$1:F$1048576),FALSE())-VLOOKUP($E29,'[1]Congest Nov00-Apr01'!$A$1:$I$1048576,COLUMN('[1]Congest Nov00-Apr01'!F$1:F$1048576),FALSE())</f>
        <v>-1290.22</v>
      </c>
      <c r="X29" s="37" t="n">
        <f aca="false">VLOOKUP($A29,'[1]Congest Nov00-Apr01'!$A$1:$I$1048576,COLUMN('[1]Congest Nov00-Apr01'!G$1:G$1048576),FALSE())-VLOOKUP($E29,'[1]Congest Nov00-Apr01'!$A$1:$I$1048576,COLUMN('[1]Congest Nov00-Apr01'!G$1:G$1048576),FALSE())</f>
        <v>-75.6399999999994</v>
      </c>
      <c r="Y29" s="37" t="n">
        <f aca="false">VLOOKUP($A29,'[1]Congest Nov00-Apr01'!$A$1:$I$1048576,COLUMN('[1]Congest Nov00-Apr01'!H$1:H$1048576),FALSE())-VLOOKUP($E29,'[1]Congest Nov00-Apr01'!$A$1:$I$1048576,COLUMN('[1]Congest Nov00-Apr01'!H$1:H$1048576),FALSE())</f>
        <v>-68.4599999999973</v>
      </c>
      <c r="Z29" s="37" t="n">
        <f aca="false">VLOOKUP($A29,'[1]Congest Nov00-Apr01'!$A$1:$I$1048576,COLUMN('[1]Congest Nov00-Apr01'!I$1:I$1048576),FALSE())-VLOOKUP($E29,'[1]Congest Nov00-Apr01'!$A$1:$I$1048576,COLUMN('[1]Congest Nov00-Apr01'!I$1:I$1048576),FALSE())</f>
        <v>-343.43</v>
      </c>
      <c r="AA29" s="36" t="n">
        <f aca="false">VLOOKUP($A29,'[1]Congest May01-Oct01'!$A$1:$I$1048576,COLUMN('[1]Congest May01-Oct01'!D$1:D$1048576),FALSE())-VLOOKUP($E29,'[1]Congest May01-Oct01'!$A$1:$I$1048576,COLUMN('[1]Congest May01-Oct01'!D$1:D$1048576),FALSE())</f>
        <v>442.500000000001</v>
      </c>
      <c r="AB29" s="36" t="n">
        <f aca="false">VLOOKUP($A29,'[1]Congest May01-Oct01'!$A$1:$I$1048576,COLUMN('[1]Congest May01-Oct01'!E$1:E$1048576),FALSE())-VLOOKUP($E29,'[1]Congest May01-Oct01'!$A$1:$I$1048576,COLUMN('[1]Congest May01-Oct01'!E$1:E$1048576),FALSE())</f>
        <v>-14.1299999999992</v>
      </c>
      <c r="AC29" s="36" t="n">
        <f aca="false">VLOOKUP($A29,'[1]Congest May01-Oct01'!$A$1:$I$1048576,COLUMN('[1]Congest May01-Oct01'!F$1:F$1048576),FALSE())-VLOOKUP($E29,'[1]Congest May01-Oct01'!$A$1:$I$1048576,COLUMN('[1]Congest May01-Oct01'!F$1:F$1048576),FALSE())</f>
        <v>430.11</v>
      </c>
      <c r="AD29" s="36" t="n">
        <f aca="false">VLOOKUP($A29,'[1]Congest May01-Oct01'!$A$1:$I$1048576,COLUMN('[1]Congest May01-Oct01'!G$1:G$1048576),FALSE())-VLOOKUP($E29,'[1]Congest May01-Oct01'!$A$1:$I$1048576,COLUMN('[1]Congest May01-Oct01'!G$1:G$1048576),FALSE())</f>
        <v>2105.61</v>
      </c>
      <c r="AE29" s="36" t="n">
        <f aca="false">VLOOKUP($A29,'[1]Congest May01-Oct01'!$A$1:$I$1048576,COLUMN('[1]Congest May01-Oct01'!H$1:H$1048576),FALSE())-VLOOKUP($E29,'[1]Congest May01-Oct01'!$A$1:$I$1048576,COLUMN('[1]Congest May01-Oct01'!H$1:H$1048576),FALSE())</f>
        <v>1231</v>
      </c>
      <c r="AF29" s="36" t="n">
        <f aca="false">VLOOKUP($A29,'[1]Congest May01-Oct01'!$A$1:$I$1048576,COLUMN('[1]Congest May01-Oct01'!I$1:I$1048576),FALSE())-VLOOKUP($E29,'[1]Congest May01-Oct01'!$A$1:$I$1048576,COLUMN('[1]Congest May01-Oct01'!I$1:I$1048576),FALSE())</f>
        <v>859.23</v>
      </c>
      <c r="AG29" s="6" t="n">
        <f aca="false">+SUM(S29:AD29)</f>
        <v>1119.73</v>
      </c>
      <c r="AI29" s="39" t="n">
        <f aca="false">78378.9+64213.59</f>
        <v>142592.49</v>
      </c>
      <c r="AJ29" s="39" t="n">
        <f aca="false">+H29*SUM(U29:AE29)</f>
        <v>72931.5300000001</v>
      </c>
      <c r="AK29" s="39" t="n">
        <f aca="false">+AJ29-AI29</f>
        <v>-69660.9599999999</v>
      </c>
      <c r="AL29" s="39"/>
      <c r="AM29" s="39" t="n">
        <f aca="false">+VLOOKUP($E29,[2]ACP!$A$1:$BE$1048576,47,FALSE())-VLOOKUP($A29,[2]ACP!$A$1:$BE$1048576,47,FALSE())</f>
        <v>1039.82000000001</v>
      </c>
      <c r="AN29" s="39" t="n">
        <f aca="false">+VLOOKUP($E29,[2]ACP!$A$1:$BE$1048576,48,FALSE())-VLOOKUP($A29,[2]ACP!$A$1:$BE$1048576,48,FALSE())</f>
        <v>2125.34999999999</v>
      </c>
      <c r="AO29" s="39"/>
      <c r="AP29" s="39" t="n">
        <f aca="false">+VLOOKUP($E29,[2]ACP!$A$1:$BE$1048576,57,FALSE())-VLOOKUP($A29,[2]ACP!$A$1:$BE$1048576,57,FALSE())</f>
        <v>4021.3</v>
      </c>
      <c r="AQ29" s="36"/>
    </row>
    <row r="30" customFormat="false" ht="12.75" hidden="false" customHeight="false" outlineLevel="0" collapsed="false">
      <c r="A30" s="7" t="n">
        <v>23513</v>
      </c>
      <c r="B30" s="7" t="s">
        <v>35</v>
      </c>
      <c r="C30" s="7" t="str">
        <f aca="false">+VLOOKUP(A30,[1]Congest!$A$1:$C$1048576,3,FALSE())</f>
        <v>N.Y.C.</v>
      </c>
      <c r="D30" s="7"/>
      <c r="E30" s="4" t="n">
        <v>23810</v>
      </c>
      <c r="F30" s="5" t="s">
        <v>63</v>
      </c>
      <c r="G30" s="7" t="str">
        <f aca="false">+VLOOKUP(E30,[1]Congest!$A$1:$C$1048576,3,FALSE())</f>
        <v>N.Y.C.</v>
      </c>
      <c r="H30" s="34" t="n">
        <v>35</v>
      </c>
      <c r="K30" s="4" t="n">
        <v>15</v>
      </c>
      <c r="N30" s="4" t="n">
        <v>20</v>
      </c>
      <c r="O30" s="35" t="n">
        <f aca="false">VLOOKUP($A30,'[1]Congest May00-Oct00'!$A$1:$I$1048576,COLUMN('[1]Congest May00-Oct00'!D$1:D$1048576),FALSE())-VLOOKUP($E30,'[1]Congest May00-Oct00'!$A$1:$I$1048576,COLUMN('[1]Congest May00-Oct00'!D$1:D$1048576),FALSE())</f>
        <v>241.82</v>
      </c>
      <c r="P30" s="36" t="n">
        <f aca="false">VLOOKUP($A30,'[1]Congest May00-Oct00'!$A$1:$I$1048576,COLUMN('[1]Congest May00-Oct00'!E$1:E$1048576),FALSE())-VLOOKUP($E30,'[1]Congest May00-Oct00'!$A$1:$I$1048576,COLUMN('[1]Congest May00-Oct00'!E$1:E$1048576),FALSE())</f>
        <v>3668.36000000001</v>
      </c>
      <c r="Q30" s="36" t="n">
        <f aca="false">VLOOKUP($A30,'[1]Congest May00-Oct00'!$A$1:$I$1048576,COLUMN('[1]Congest May00-Oct00'!F$1:F$1048576),FALSE())-VLOOKUP($E30,'[1]Congest May00-Oct00'!$A$1:$I$1048576,COLUMN('[1]Congest May00-Oct00'!F$1:F$1048576),FALSE())</f>
        <v>1905.4</v>
      </c>
      <c r="R30" s="36" t="n">
        <f aca="false">VLOOKUP($A30,'[1]Congest May00-Oct00'!$A$1:$I$1048576,COLUMN('[1]Congest May00-Oct00'!G$1:G$1048576),FALSE())-VLOOKUP($E30,'[1]Congest May00-Oct00'!$A$1:$I$1048576,COLUMN('[1]Congest May00-Oct00'!G$1:G$1048576),FALSE())</f>
        <v>4022.39</v>
      </c>
      <c r="S30" s="36" t="n">
        <f aca="false">VLOOKUP($A30,'[1]Congest May00-Oct00'!$A$1:$I$1048576,COLUMN('[1]Congest May00-Oct00'!H$1:H$1048576),FALSE())-VLOOKUP($E30,'[1]Congest May00-Oct00'!$A$1:$I$1048576,COLUMN('[1]Congest May00-Oct00'!H$1:H$1048576),FALSE())</f>
        <v>0</v>
      </c>
      <c r="T30" s="36" t="n">
        <f aca="false">VLOOKUP($A30,'[1]Congest May00-Oct00'!$A$1:$I$1048576,COLUMN('[1]Congest May00-Oct00'!I$1:I$1048576),FALSE())-VLOOKUP($E30,'[1]Congest May00-Oct00'!$A$1:$I$1048576,COLUMN('[1]Congest May00-Oct00'!I$1:I$1048576),FALSE())</f>
        <v>0</v>
      </c>
      <c r="U30" s="37" t="n">
        <f aca="false">VLOOKUP($A30,'[1]Congest Nov00-Apr01'!$A$1:$I$1048576,COLUMN('[1]Congest Nov00-Apr01'!D$1:D$1048576),FALSE())-VLOOKUP($E30,'[1]Congest Nov00-Apr01'!$A$1:$I$1048576,COLUMN('[1]Congest Nov00-Apr01'!D$1:D$1048576),FALSE())</f>
        <v>0</v>
      </c>
      <c r="V30" s="37" t="n">
        <f aca="false">VLOOKUP($A30,'[1]Congest Nov00-Apr01'!$A$1:$I$1048576,COLUMN('[1]Congest Nov00-Apr01'!E$1:E$1048576),FALSE())-VLOOKUP($E30,'[1]Congest Nov00-Apr01'!$A$1:$I$1048576,COLUMN('[1]Congest Nov00-Apr01'!E$1:E$1048576),FALSE())</f>
        <v>0</v>
      </c>
      <c r="W30" s="37" t="n">
        <f aca="false">VLOOKUP($A30,'[1]Congest Nov00-Apr01'!$A$1:$I$1048576,COLUMN('[1]Congest Nov00-Apr01'!F$1:F$1048576),FALSE())-VLOOKUP($E30,'[1]Congest Nov00-Apr01'!$A$1:$I$1048576,COLUMN('[1]Congest Nov00-Apr01'!F$1:F$1048576),FALSE())</f>
        <v>0</v>
      </c>
      <c r="X30" s="37" t="n">
        <f aca="false">VLOOKUP($A30,'[1]Congest Nov00-Apr01'!$A$1:$I$1048576,COLUMN('[1]Congest Nov00-Apr01'!G$1:G$1048576),FALSE())-VLOOKUP($E30,'[1]Congest Nov00-Apr01'!$A$1:$I$1048576,COLUMN('[1]Congest Nov00-Apr01'!G$1:G$1048576),FALSE())</f>
        <v>-150.75</v>
      </c>
      <c r="Y30" s="37" t="n">
        <f aca="false">VLOOKUP($A30,'[1]Congest Nov00-Apr01'!$A$1:$I$1048576,COLUMN('[1]Congest Nov00-Apr01'!H$1:H$1048576),FALSE())-VLOOKUP($E30,'[1]Congest Nov00-Apr01'!$A$1:$I$1048576,COLUMN('[1]Congest Nov00-Apr01'!H$1:H$1048576),FALSE())</f>
        <v>15.46</v>
      </c>
      <c r="Z30" s="37" t="n">
        <f aca="false">VLOOKUP($A30,'[1]Congest Nov00-Apr01'!$A$1:$I$1048576,COLUMN('[1]Congest Nov00-Apr01'!I$1:I$1048576),FALSE())-VLOOKUP($E30,'[1]Congest Nov00-Apr01'!$A$1:$I$1048576,COLUMN('[1]Congest Nov00-Apr01'!I$1:I$1048576),FALSE())</f>
        <v>-616.020000000001</v>
      </c>
      <c r="AA30" s="36" t="n">
        <f aca="false">VLOOKUP($A30,'[1]Congest May01-Oct01'!$A$1:$I$1048576,COLUMN('[1]Congest May01-Oct01'!D$1:D$1048576),FALSE())-VLOOKUP($E30,'[1]Congest May01-Oct01'!$A$1:$I$1048576,COLUMN('[1]Congest May01-Oct01'!D$1:D$1048576),FALSE())</f>
        <v>320.650000000001</v>
      </c>
      <c r="AB30" s="36" t="n">
        <f aca="false">VLOOKUP($A30,'[1]Congest May01-Oct01'!$A$1:$I$1048576,COLUMN('[1]Congest May01-Oct01'!E$1:E$1048576),FALSE())-VLOOKUP($E30,'[1]Congest May01-Oct01'!$A$1:$I$1048576,COLUMN('[1]Congest May01-Oct01'!E$1:E$1048576),FALSE())</f>
        <v>-61.5</v>
      </c>
      <c r="AC30" s="36" t="n">
        <f aca="false">VLOOKUP($A30,'[1]Congest May01-Oct01'!$A$1:$I$1048576,COLUMN('[1]Congest May01-Oct01'!F$1:F$1048576),FALSE())-VLOOKUP($E30,'[1]Congest May01-Oct01'!$A$1:$I$1048576,COLUMN('[1]Congest May01-Oct01'!F$1:F$1048576),FALSE())</f>
        <v>417.06</v>
      </c>
      <c r="AD30" s="36" t="n">
        <f aca="false">VLOOKUP($A30,'[1]Congest May01-Oct01'!$A$1:$I$1048576,COLUMN('[1]Congest May01-Oct01'!G$1:G$1048576),FALSE())-VLOOKUP($E30,'[1]Congest May01-Oct01'!$A$1:$I$1048576,COLUMN('[1]Congest May01-Oct01'!G$1:G$1048576),FALSE())</f>
        <v>2161.39</v>
      </c>
      <c r="AE30" s="36" t="n">
        <f aca="false">VLOOKUP($A30,'[1]Congest May01-Oct01'!$A$1:$I$1048576,COLUMN('[1]Congest May01-Oct01'!H$1:H$1048576),FALSE())-VLOOKUP($E30,'[1]Congest May01-Oct01'!$A$1:$I$1048576,COLUMN('[1]Congest May01-Oct01'!H$1:H$1048576),FALSE())</f>
        <v>1261.27</v>
      </c>
      <c r="AF30" s="36" t="n">
        <f aca="false">VLOOKUP($A30,'[1]Congest May01-Oct01'!$A$1:$I$1048576,COLUMN('[1]Congest May01-Oct01'!I$1:I$1048576),FALSE())-VLOOKUP($E30,'[1]Congest May01-Oct01'!$A$1:$I$1048576,COLUMN('[1]Congest May01-Oct01'!I$1:I$1048576),FALSE())</f>
        <v>862.09</v>
      </c>
      <c r="AG30" s="6" t="n">
        <f aca="false">+SUM(S30:AD30)</f>
        <v>2086.29</v>
      </c>
      <c r="AI30" s="39" t="n">
        <f aca="false">63059.85+105953.9</f>
        <v>169013.75</v>
      </c>
      <c r="AJ30" s="39" t="n">
        <f aca="false">+H30*SUM(U30:AE30)</f>
        <v>117164.6</v>
      </c>
      <c r="AK30" s="39" t="n">
        <f aca="false">+AJ30-AI30</f>
        <v>-51849.15</v>
      </c>
      <c r="AL30" s="39"/>
      <c r="AM30" s="39" t="n">
        <f aca="false">+VLOOKUP($E30,[2]ACP!$A$1:$BE$1048576,47,FALSE())-VLOOKUP($A30,[2]ACP!$A$1:$BE$1048576,47,FALSE())</f>
        <v>2050.76000000001</v>
      </c>
      <c r="AN30" s="39" t="n">
        <f aca="false">+VLOOKUP($E30,[2]ACP!$A$1:$BE$1048576,48,FALSE())-VLOOKUP($A30,[2]ACP!$A$1:$BE$1048576,48,FALSE())</f>
        <v>2086.91000000002</v>
      </c>
      <c r="AO30" s="39"/>
      <c r="AP30" s="39" t="n">
        <f aca="false">+VLOOKUP($E30,[2]ACP!$A$1:$BE$1048576,57,FALSE())-VLOOKUP($A30,[2]ACP!$A$1:$BE$1048576,57,FALSE())</f>
        <v>3328.8</v>
      </c>
      <c r="AQ30" s="36"/>
    </row>
    <row r="31" customFormat="false" ht="12.75" hidden="false" customHeight="false" outlineLevel="0" collapsed="false">
      <c r="A31" s="7" t="n">
        <v>23513</v>
      </c>
      <c r="B31" s="7" t="s">
        <v>35</v>
      </c>
      <c r="C31" s="7" t="str">
        <f aca="false">+VLOOKUP(A31,[1]Congest!$A$1:$C$1048576,3,FALSE())</f>
        <v>N.Y.C.</v>
      </c>
      <c r="D31" s="7"/>
      <c r="E31" s="4" t="n">
        <v>24138</v>
      </c>
      <c r="F31" s="5" t="s">
        <v>64</v>
      </c>
      <c r="G31" s="7" t="str">
        <f aca="false">+VLOOKUP(E31,[1]Congest!$A$1:$C$1048576,3,FALSE())</f>
        <v>N.Y.C.</v>
      </c>
      <c r="H31" s="34" t="n">
        <v>56</v>
      </c>
      <c r="K31" s="4" t="n">
        <v>23</v>
      </c>
      <c r="N31" s="4" t="n">
        <v>33</v>
      </c>
      <c r="O31" s="35" t="n">
        <f aca="false">VLOOKUP($A31,'[1]Congest May00-Oct00'!$A$1:$I$1048576,COLUMN('[1]Congest May00-Oct00'!D$1:D$1048576),FALSE())-VLOOKUP($E31,'[1]Congest May00-Oct00'!$A$1:$I$1048576,COLUMN('[1]Congest May00-Oct00'!D$1:D$1048576),FALSE())</f>
        <v>241.86</v>
      </c>
      <c r="P31" s="36" t="n">
        <f aca="false">VLOOKUP($A31,'[1]Congest May00-Oct00'!$A$1:$I$1048576,COLUMN('[1]Congest May00-Oct00'!E$1:E$1048576),FALSE())-VLOOKUP($E31,'[1]Congest May00-Oct00'!$A$1:$I$1048576,COLUMN('[1]Congest May00-Oct00'!E$1:E$1048576),FALSE())</f>
        <v>3663.19000000001</v>
      </c>
      <c r="Q31" s="36" t="n">
        <f aca="false">VLOOKUP($A31,'[1]Congest May00-Oct00'!$A$1:$I$1048576,COLUMN('[1]Congest May00-Oct00'!F$1:F$1048576),FALSE())-VLOOKUP($E31,'[1]Congest May00-Oct00'!$A$1:$I$1048576,COLUMN('[1]Congest May00-Oct00'!F$1:F$1048576),FALSE())</f>
        <v>1905.2</v>
      </c>
      <c r="R31" s="36" t="n">
        <f aca="false">VLOOKUP($A31,'[1]Congest May00-Oct00'!$A$1:$I$1048576,COLUMN('[1]Congest May00-Oct00'!G$1:G$1048576),FALSE())-VLOOKUP($E31,'[1]Congest May00-Oct00'!$A$1:$I$1048576,COLUMN('[1]Congest May00-Oct00'!G$1:G$1048576),FALSE())</f>
        <v>4021.88</v>
      </c>
      <c r="S31" s="36" t="n">
        <f aca="false">VLOOKUP($A31,'[1]Congest May00-Oct00'!$A$1:$I$1048576,COLUMN('[1]Congest May00-Oct00'!H$1:H$1048576),FALSE())-VLOOKUP($E31,'[1]Congest May00-Oct00'!$A$1:$I$1048576,COLUMN('[1]Congest May00-Oct00'!H$1:H$1048576),FALSE())</f>
        <v>-0.569999999999709</v>
      </c>
      <c r="T31" s="36" t="n">
        <f aca="false">VLOOKUP($A31,'[1]Congest May00-Oct00'!$A$1:$I$1048576,COLUMN('[1]Congest May00-Oct00'!I$1:I$1048576),FALSE())-VLOOKUP($E31,'[1]Congest May00-Oct00'!$A$1:$I$1048576,COLUMN('[1]Congest May00-Oct00'!I$1:I$1048576),FALSE())</f>
        <v>1.76999999999998</v>
      </c>
      <c r="U31" s="37" t="n">
        <f aca="false">VLOOKUP($A31,'[1]Congest Nov00-Apr01'!$A$1:$I$1048576,COLUMN('[1]Congest Nov00-Apr01'!D$1:D$1048576),FALSE())-VLOOKUP($E31,'[1]Congest Nov00-Apr01'!$A$1:$I$1048576,COLUMN('[1]Congest Nov00-Apr01'!D$1:D$1048576),FALSE())</f>
        <v>4.08000000000038</v>
      </c>
      <c r="V31" s="37" t="n">
        <f aca="false">VLOOKUP($A31,'[1]Congest Nov00-Apr01'!$A$1:$I$1048576,COLUMN('[1]Congest Nov00-Apr01'!E$1:E$1048576),FALSE())-VLOOKUP($E31,'[1]Congest Nov00-Apr01'!$A$1:$I$1048576,COLUMN('[1]Congest Nov00-Apr01'!E$1:E$1048576),FALSE())</f>
        <v>66.7299999999998</v>
      </c>
      <c r="W31" s="37" t="n">
        <f aca="false">VLOOKUP($A31,'[1]Congest Nov00-Apr01'!$A$1:$I$1048576,COLUMN('[1]Congest Nov00-Apr01'!F$1:F$1048576),FALSE())-VLOOKUP($E31,'[1]Congest Nov00-Apr01'!$A$1:$I$1048576,COLUMN('[1]Congest Nov00-Apr01'!F$1:F$1048576),FALSE())</f>
        <v>0</v>
      </c>
      <c r="X31" s="37" t="n">
        <f aca="false">VLOOKUP($A31,'[1]Congest Nov00-Apr01'!$A$1:$I$1048576,COLUMN('[1]Congest Nov00-Apr01'!G$1:G$1048576),FALSE())-VLOOKUP($E31,'[1]Congest Nov00-Apr01'!$A$1:$I$1048576,COLUMN('[1]Congest Nov00-Apr01'!G$1:G$1048576),FALSE())</f>
        <v>-150.75</v>
      </c>
      <c r="Y31" s="37" t="n">
        <f aca="false">VLOOKUP($A31,'[1]Congest Nov00-Apr01'!$A$1:$I$1048576,COLUMN('[1]Congest Nov00-Apr01'!H$1:H$1048576),FALSE())-VLOOKUP($E31,'[1]Congest Nov00-Apr01'!$A$1:$I$1048576,COLUMN('[1]Congest Nov00-Apr01'!H$1:H$1048576),FALSE())</f>
        <v>15.46</v>
      </c>
      <c r="Z31" s="37" t="n">
        <f aca="false">VLOOKUP($A31,'[1]Congest Nov00-Apr01'!$A$1:$I$1048576,COLUMN('[1]Congest Nov00-Apr01'!I$1:I$1048576),FALSE())-VLOOKUP($E31,'[1]Congest Nov00-Apr01'!$A$1:$I$1048576,COLUMN('[1]Congest Nov00-Apr01'!I$1:I$1048576),FALSE())</f>
        <v>-616.020000000001</v>
      </c>
      <c r="AA31" s="36" t="n">
        <f aca="false">VLOOKUP($A31,'[1]Congest May01-Oct01'!$A$1:$I$1048576,COLUMN('[1]Congest May01-Oct01'!D$1:D$1048576),FALSE())-VLOOKUP($E31,'[1]Congest May01-Oct01'!$A$1:$I$1048576,COLUMN('[1]Congest May01-Oct01'!D$1:D$1048576),FALSE())</f>
        <v>320.650000000001</v>
      </c>
      <c r="AB31" s="36" t="n">
        <f aca="false">VLOOKUP($A31,'[1]Congest May01-Oct01'!$A$1:$I$1048576,COLUMN('[1]Congest May01-Oct01'!E$1:E$1048576),FALSE())-VLOOKUP($E31,'[1]Congest May01-Oct01'!$A$1:$I$1048576,COLUMN('[1]Congest May01-Oct01'!E$1:E$1048576),FALSE())</f>
        <v>-61.5</v>
      </c>
      <c r="AC31" s="36" t="n">
        <f aca="false">VLOOKUP($A31,'[1]Congest May01-Oct01'!$A$1:$I$1048576,COLUMN('[1]Congest May01-Oct01'!F$1:F$1048576),FALSE())-VLOOKUP($E31,'[1]Congest May01-Oct01'!$A$1:$I$1048576,COLUMN('[1]Congest May01-Oct01'!F$1:F$1048576),FALSE())</f>
        <v>417.06</v>
      </c>
      <c r="AD31" s="36" t="n">
        <f aca="false">VLOOKUP($A31,'[1]Congest May01-Oct01'!$A$1:$I$1048576,COLUMN('[1]Congest May01-Oct01'!G$1:G$1048576),FALSE())-VLOOKUP($E31,'[1]Congest May01-Oct01'!$A$1:$I$1048576,COLUMN('[1]Congest May01-Oct01'!G$1:G$1048576),FALSE())</f>
        <v>2161.39</v>
      </c>
      <c r="AE31" s="36" t="n">
        <f aca="false">VLOOKUP($A31,'[1]Congest May01-Oct01'!$A$1:$I$1048576,COLUMN('[1]Congest May01-Oct01'!H$1:H$1048576),FALSE())-VLOOKUP($E31,'[1]Congest May01-Oct01'!$A$1:$I$1048576,COLUMN('[1]Congest May01-Oct01'!H$1:H$1048576),FALSE())</f>
        <v>1261.27</v>
      </c>
      <c r="AF31" s="36" t="n">
        <f aca="false">VLOOKUP($A31,'[1]Congest May01-Oct01'!$A$1:$I$1048576,COLUMN('[1]Congest May01-Oct01'!I$1:I$1048576),FALSE())-VLOOKUP($E31,'[1]Congest May01-Oct01'!$A$1:$I$1048576,COLUMN('[1]Congest May01-Oct01'!I$1:I$1048576),FALSE())</f>
        <v>862.09</v>
      </c>
      <c r="AG31" s="6" t="n">
        <f aca="false">+SUM(S31:AD31)</f>
        <v>2158.3</v>
      </c>
      <c r="AI31" s="39" t="n">
        <f aca="false">106725.67+263069.61</f>
        <v>369795.28</v>
      </c>
      <c r="AJ31" s="39" t="n">
        <f aca="false">+H31*SUM(U31:AE31)</f>
        <v>191428.72</v>
      </c>
      <c r="AK31" s="39" t="n">
        <f aca="false">+AJ31-AI31</f>
        <v>-178366.56</v>
      </c>
      <c r="AL31" s="39"/>
      <c r="AM31" s="39" t="n">
        <f aca="false">+VLOOKUP($E31,[2]ACP!$A$1:$BE$1048576,47,FALSE())-VLOOKUP($A31,[2]ACP!$A$1:$BE$1048576,47,FALSE())</f>
        <v>3164.17</v>
      </c>
      <c r="AN31" s="39" t="n">
        <f aca="false">+VLOOKUP($E31,[2]ACP!$A$1:$BE$1048576,48,FALSE())-VLOOKUP($A31,[2]ACP!$A$1:$BE$1048576,48,FALSE())</f>
        <v>4903.40000000001</v>
      </c>
      <c r="AO31" s="39"/>
      <c r="AP31" s="39" t="n">
        <f aca="false">+VLOOKUP($E31,[2]ACP!$A$1:$BE$1048576,57,FALSE())-VLOOKUP($A31,[2]ACP!$A$1:$BE$1048576,57,FALSE())</f>
        <v>1312.99000000001</v>
      </c>
      <c r="AQ31" s="36"/>
    </row>
    <row r="32" customFormat="false" ht="12.75" hidden="false" customHeight="false" outlineLevel="0" collapsed="false">
      <c r="A32" s="7" t="n">
        <v>23516</v>
      </c>
      <c r="B32" s="7" t="s">
        <v>65</v>
      </c>
      <c r="C32" s="7" t="str">
        <f aca="false">+VLOOKUP(A32,[1]Congest!$A$1:$C$1048576,3,FALSE())</f>
        <v>N.Y.C.</v>
      </c>
      <c r="D32" s="7"/>
      <c r="E32" s="4" t="n">
        <v>23729</v>
      </c>
      <c r="F32" s="5" t="s">
        <v>66</v>
      </c>
      <c r="G32" s="7" t="str">
        <f aca="false">+VLOOKUP(E32,[1]Congest!$A$1:$C$1048576,3,FALSE())</f>
        <v>N.Y.C.</v>
      </c>
      <c r="H32" s="4" t="n">
        <v>14</v>
      </c>
      <c r="J32" s="3" t="n">
        <v>14</v>
      </c>
      <c r="O32" s="35" t="n">
        <f aca="false">VLOOKUP($A32,'[1]Congest May00-Oct00'!$A$1:$I$1048576,COLUMN('[1]Congest May00-Oct00'!D$1:D$1048576),FALSE())-VLOOKUP($E32,'[1]Congest May00-Oct00'!$A$1:$I$1048576,COLUMN('[1]Congest May00-Oct00'!D$1:D$1048576),FALSE())</f>
        <v>0</v>
      </c>
      <c r="P32" s="36" t="n">
        <f aca="false">VLOOKUP($A32,'[1]Congest May00-Oct00'!$A$1:$I$1048576,COLUMN('[1]Congest May00-Oct00'!E$1:E$1048576),FALSE())-VLOOKUP($E32,'[1]Congest May00-Oct00'!$A$1:$I$1048576,COLUMN('[1]Congest May00-Oct00'!E$1:E$1048576),FALSE())</f>
        <v>0</v>
      </c>
      <c r="Q32" s="36" t="n">
        <f aca="false">VLOOKUP($A32,'[1]Congest May00-Oct00'!$A$1:$I$1048576,COLUMN('[1]Congest May00-Oct00'!F$1:F$1048576),FALSE())-VLOOKUP($E32,'[1]Congest May00-Oct00'!$A$1:$I$1048576,COLUMN('[1]Congest May00-Oct00'!F$1:F$1048576),FALSE())</f>
        <v>0</v>
      </c>
      <c r="R32" s="36" t="n">
        <f aca="false">VLOOKUP($A32,'[1]Congest May00-Oct00'!$A$1:$I$1048576,COLUMN('[1]Congest May00-Oct00'!G$1:G$1048576),FALSE())-VLOOKUP($E32,'[1]Congest May00-Oct00'!$A$1:$I$1048576,COLUMN('[1]Congest May00-Oct00'!G$1:G$1048576),FALSE())</f>
        <v>0</v>
      </c>
      <c r="S32" s="36" t="n">
        <f aca="false">VLOOKUP($A32,'[1]Congest May00-Oct00'!$A$1:$I$1048576,COLUMN('[1]Congest May00-Oct00'!H$1:H$1048576),FALSE())-VLOOKUP($E32,'[1]Congest May00-Oct00'!$A$1:$I$1048576,COLUMN('[1]Congest May00-Oct00'!H$1:H$1048576),FALSE())</f>
        <v>0</v>
      </c>
      <c r="T32" s="36" t="n">
        <f aca="false">VLOOKUP($A32,'[1]Congest May00-Oct00'!$A$1:$I$1048576,COLUMN('[1]Congest May00-Oct00'!I$1:I$1048576),FALSE())-VLOOKUP($E32,'[1]Congest May00-Oct00'!$A$1:$I$1048576,COLUMN('[1]Congest May00-Oct00'!I$1:I$1048576),FALSE())</f>
        <v>0</v>
      </c>
      <c r="U32" s="37" t="n">
        <f aca="false">VLOOKUP($A32,'[1]Congest Nov00-Apr01'!$A$1:$I$1048576,COLUMN('[1]Congest Nov00-Apr01'!D$1:D$1048576),FALSE())-VLOOKUP($E32,'[1]Congest Nov00-Apr01'!$A$1:$I$1048576,COLUMN('[1]Congest Nov00-Apr01'!D$1:D$1048576),FALSE())</f>
        <v>44.73</v>
      </c>
      <c r="V32" s="37" t="n">
        <f aca="false">VLOOKUP($A32,'[1]Congest Nov00-Apr01'!$A$1:$I$1048576,COLUMN('[1]Congest Nov00-Apr01'!E$1:E$1048576),FALSE())-VLOOKUP($E32,'[1]Congest Nov00-Apr01'!$A$1:$I$1048576,COLUMN('[1]Congest Nov00-Apr01'!E$1:E$1048576),FALSE())</f>
        <v>0</v>
      </c>
      <c r="W32" s="37" t="n">
        <f aca="false">VLOOKUP($A32,'[1]Congest Nov00-Apr01'!$A$1:$I$1048576,COLUMN('[1]Congest Nov00-Apr01'!F$1:F$1048576),FALSE())-VLOOKUP($E32,'[1]Congest Nov00-Apr01'!$A$1:$I$1048576,COLUMN('[1]Congest Nov00-Apr01'!F$1:F$1048576),FALSE())</f>
        <v>0</v>
      </c>
      <c r="X32" s="37" t="n">
        <f aca="false">VLOOKUP($A32,'[1]Congest Nov00-Apr01'!$A$1:$I$1048576,COLUMN('[1]Congest Nov00-Apr01'!G$1:G$1048576),FALSE())-VLOOKUP($E32,'[1]Congest Nov00-Apr01'!$A$1:$I$1048576,COLUMN('[1]Congest Nov00-Apr01'!G$1:G$1048576),FALSE())</f>
        <v>0</v>
      </c>
      <c r="Y32" s="37" t="n">
        <f aca="false">VLOOKUP($A32,'[1]Congest Nov00-Apr01'!$A$1:$I$1048576,COLUMN('[1]Congest Nov00-Apr01'!H$1:H$1048576),FALSE())-VLOOKUP($E32,'[1]Congest Nov00-Apr01'!$A$1:$I$1048576,COLUMN('[1]Congest Nov00-Apr01'!H$1:H$1048576),FALSE())</f>
        <v>108.639999999999</v>
      </c>
      <c r="Z32" s="37" t="n">
        <f aca="false">VLOOKUP($A32,'[1]Congest Nov00-Apr01'!$A$1:$I$1048576,COLUMN('[1]Congest Nov00-Apr01'!I$1:I$1048576),FALSE())-VLOOKUP($E32,'[1]Congest Nov00-Apr01'!$A$1:$I$1048576,COLUMN('[1]Congest Nov00-Apr01'!I$1:I$1048576),FALSE())</f>
        <v>0</v>
      </c>
      <c r="AA32" s="36" t="n">
        <f aca="false">VLOOKUP($A32,'[1]Congest May01-Oct01'!$A$1:$I$1048576,COLUMN('[1]Congest May01-Oct01'!D$1:D$1048576),FALSE())-VLOOKUP($E32,'[1]Congest May01-Oct01'!$A$1:$I$1048576,COLUMN('[1]Congest May01-Oct01'!D$1:D$1048576),FALSE())</f>
        <v>341.4</v>
      </c>
      <c r="AB32" s="36" t="n">
        <f aca="false">VLOOKUP($A32,'[1]Congest May01-Oct01'!$A$1:$I$1048576,COLUMN('[1]Congest May01-Oct01'!E$1:E$1048576),FALSE())-VLOOKUP($E32,'[1]Congest May01-Oct01'!$A$1:$I$1048576,COLUMN('[1]Congest May01-Oct01'!E$1:E$1048576),FALSE())</f>
        <v>0</v>
      </c>
      <c r="AC32" s="36" t="n">
        <f aca="false">VLOOKUP($A32,'[1]Congest May01-Oct01'!$A$1:$I$1048576,COLUMN('[1]Congest May01-Oct01'!F$1:F$1048576),FALSE())-VLOOKUP($E32,'[1]Congest May01-Oct01'!$A$1:$I$1048576,COLUMN('[1]Congest May01-Oct01'!F$1:F$1048576),FALSE())</f>
        <v>0</v>
      </c>
      <c r="AD32" s="36" t="n">
        <f aca="false">VLOOKUP($A32,'[1]Congest May01-Oct01'!$A$1:$I$1048576,COLUMN('[1]Congest May01-Oct01'!G$1:G$1048576),FALSE())-VLOOKUP($E32,'[1]Congest May01-Oct01'!$A$1:$I$1048576,COLUMN('[1]Congest May01-Oct01'!G$1:G$1048576),FALSE())</f>
        <v>23.3600000000001</v>
      </c>
      <c r="AE32" s="36" t="n">
        <f aca="false">VLOOKUP($A32,'[1]Congest May01-Oct01'!$A$1:$I$1048576,COLUMN('[1]Congest May01-Oct01'!H$1:H$1048576),FALSE())-VLOOKUP($E32,'[1]Congest May01-Oct01'!$A$1:$I$1048576,COLUMN('[1]Congest May01-Oct01'!H$1:H$1048576),FALSE())</f>
        <v>0.00999999999999091</v>
      </c>
      <c r="AF32" s="36" t="n">
        <f aca="false">VLOOKUP($A32,'[1]Congest May01-Oct01'!$A$1:$I$1048576,COLUMN('[1]Congest May01-Oct01'!I$1:I$1048576),FALSE())-VLOOKUP($E32,'[1]Congest May01-Oct01'!$A$1:$I$1048576,COLUMN('[1]Congest May01-Oct01'!I$1:I$1048576),FALSE())</f>
        <v>0.0199999999999818</v>
      </c>
      <c r="AG32" s="6" t="n">
        <f aca="false">+SUM(S32:AD32)</f>
        <v>518.129999999999</v>
      </c>
      <c r="AI32" s="39" t="n">
        <v>-4900</v>
      </c>
      <c r="AJ32" s="39" t="n">
        <f aca="false">+H32*SUM(U32:AE32)</f>
        <v>7253.95999999999</v>
      </c>
      <c r="AK32" s="39" t="n">
        <f aca="false">+AJ32-AI32</f>
        <v>12153.96</v>
      </c>
      <c r="AL32" s="39"/>
      <c r="AQ32" s="36"/>
    </row>
    <row r="33" customFormat="false" ht="12.75" hidden="false" customHeight="false" outlineLevel="0" collapsed="false">
      <c r="A33" s="7" t="n">
        <v>23541</v>
      </c>
      <c r="B33" s="7" t="s">
        <v>67</v>
      </c>
      <c r="C33" s="7" t="str">
        <f aca="false">+VLOOKUP(A33,[1]Congest!$A$1:$C$1048576,3,FALSE())</f>
        <v>N.Y.C.</v>
      </c>
      <c r="D33" s="7"/>
      <c r="E33" s="4" t="n">
        <v>23786</v>
      </c>
      <c r="F33" s="5" t="s">
        <v>41</v>
      </c>
      <c r="G33" s="7" t="str">
        <f aca="false">+VLOOKUP(E33,[1]Congest!$A$1:$C$1048576,3,FALSE())</f>
        <v>N.Y.C.</v>
      </c>
      <c r="H33" s="4" t="n">
        <v>85</v>
      </c>
      <c r="J33" s="4"/>
      <c r="M33" s="4" t="n">
        <v>85</v>
      </c>
      <c r="O33" s="47" t="n">
        <f aca="false">VLOOKUP($A33,'[1]Congest May00-Oct00'!$A$1:$I$1048576,COLUMN('[1]Congest May00-Oct00'!D$1:D$1048576),FALSE())-VLOOKUP($E33,'[1]Congest May00-Oct00'!$A$1:$I$1048576,COLUMN('[1]Congest May00-Oct00'!D$1:D$1048576),FALSE())</f>
        <v>-246.29</v>
      </c>
      <c r="P33" s="39" t="n">
        <f aca="false">VLOOKUP($A33,'[1]Congest May00-Oct00'!$A$1:$I$1048576,COLUMN('[1]Congest May00-Oct00'!E$1:E$1048576),FALSE())-VLOOKUP($E33,'[1]Congest May00-Oct00'!$A$1:$I$1048576,COLUMN('[1]Congest May00-Oct00'!E$1:E$1048576),FALSE())</f>
        <v>-4395.60000000001</v>
      </c>
      <c r="Q33" s="39" t="n">
        <f aca="false">VLOOKUP($A33,'[1]Congest May00-Oct00'!$A$1:$I$1048576,COLUMN('[1]Congest May00-Oct00'!F$1:F$1048576),FALSE())-VLOOKUP($E33,'[1]Congest May00-Oct00'!$A$1:$I$1048576,COLUMN('[1]Congest May00-Oct00'!F$1:F$1048576),FALSE())</f>
        <v>-1932.39</v>
      </c>
      <c r="R33" s="39" t="n">
        <f aca="false">VLOOKUP($A33,'[1]Congest May00-Oct00'!$A$1:$I$1048576,COLUMN('[1]Congest May00-Oct00'!G$1:G$1048576),FALSE())-VLOOKUP($E33,'[1]Congest May00-Oct00'!$A$1:$I$1048576,COLUMN('[1]Congest May00-Oct00'!G$1:G$1048576),FALSE())</f>
        <v>-4048.32</v>
      </c>
      <c r="S33" s="39" t="n">
        <f aca="false">VLOOKUP($A33,'[1]Congest May00-Oct00'!$A$1:$I$1048576,COLUMN('[1]Congest May00-Oct00'!H$1:H$1048576),FALSE())-VLOOKUP($E33,'[1]Congest May00-Oct00'!$A$1:$I$1048576,COLUMN('[1]Congest May00-Oct00'!H$1:H$1048576),FALSE())</f>
        <v>0</v>
      </c>
      <c r="T33" s="39" t="n">
        <f aca="false">VLOOKUP($A33,'[1]Congest May00-Oct00'!$A$1:$I$1048576,COLUMN('[1]Congest May00-Oct00'!I$1:I$1048576),FALSE())-VLOOKUP($E33,'[1]Congest May00-Oct00'!$A$1:$I$1048576,COLUMN('[1]Congest May00-Oct00'!I$1:I$1048576),FALSE())</f>
        <v>0</v>
      </c>
      <c r="U33" s="37" t="n">
        <f aca="false">VLOOKUP($A33,'[1]Congest Nov00-Apr01'!$A$1:$I$1048576,COLUMN('[1]Congest Nov00-Apr01'!D$1:D$1048576),FALSE())-VLOOKUP($E33,'[1]Congest Nov00-Apr01'!$A$1:$I$1048576,COLUMN('[1]Congest Nov00-Apr01'!D$1:D$1048576),FALSE())</f>
        <v>0</v>
      </c>
      <c r="V33" s="37" t="n">
        <f aca="false">VLOOKUP($A33,'[1]Congest Nov00-Apr01'!$A$1:$I$1048576,COLUMN('[1]Congest Nov00-Apr01'!E$1:E$1048576),FALSE())-VLOOKUP($E33,'[1]Congest Nov00-Apr01'!$A$1:$I$1048576,COLUMN('[1]Congest Nov00-Apr01'!E$1:E$1048576),FALSE())</f>
        <v>0</v>
      </c>
      <c r="W33" s="37" t="n">
        <f aca="false">VLOOKUP($A33,'[1]Congest Nov00-Apr01'!$A$1:$I$1048576,COLUMN('[1]Congest Nov00-Apr01'!F$1:F$1048576),FALSE())-VLOOKUP($E33,'[1]Congest Nov00-Apr01'!$A$1:$I$1048576,COLUMN('[1]Congest Nov00-Apr01'!F$1:F$1048576),FALSE())</f>
        <v>0</v>
      </c>
      <c r="X33" s="37" t="n">
        <f aca="false">VLOOKUP($A33,'[1]Congest Nov00-Apr01'!$A$1:$I$1048576,COLUMN('[1]Congest Nov00-Apr01'!G$1:G$1048576),FALSE())-VLOOKUP($E33,'[1]Congest Nov00-Apr01'!$A$1:$I$1048576,COLUMN('[1]Congest Nov00-Apr01'!G$1:G$1048576),FALSE())</f>
        <v>-4.68000000000029</v>
      </c>
      <c r="Y33" s="37" t="n">
        <f aca="false">VLOOKUP($A33,'[1]Congest Nov00-Apr01'!$A$1:$I$1048576,COLUMN('[1]Congest Nov00-Apr01'!H$1:H$1048576),FALSE())-VLOOKUP($E33,'[1]Congest Nov00-Apr01'!$A$1:$I$1048576,COLUMN('[1]Congest Nov00-Apr01'!H$1:H$1048576),FALSE())</f>
        <v>0</v>
      </c>
      <c r="Z33" s="37" t="n">
        <f aca="false">VLOOKUP($A33,'[1]Congest Nov00-Apr01'!$A$1:$I$1048576,COLUMN('[1]Congest Nov00-Apr01'!I$1:I$1048576),FALSE())-VLOOKUP($E33,'[1]Congest Nov00-Apr01'!$A$1:$I$1048576,COLUMN('[1]Congest Nov00-Apr01'!I$1:I$1048576),FALSE())</f>
        <v>576.9</v>
      </c>
      <c r="AA33" s="39" t="n">
        <f aca="false">VLOOKUP($A33,'[1]Congest May01-Oct01'!$A$1:$I$1048576,COLUMN('[1]Congest May01-Oct01'!D$1:D$1048576),FALSE())-VLOOKUP($E33,'[1]Congest May01-Oct01'!$A$1:$I$1048576,COLUMN('[1]Congest May01-Oct01'!D$1:D$1048576),FALSE())</f>
        <v>-329.220000000001</v>
      </c>
      <c r="AB33" s="39" t="n">
        <f aca="false">VLOOKUP($A33,'[1]Congest May01-Oct01'!$A$1:$I$1048576,COLUMN('[1]Congest May01-Oct01'!E$1:E$1048576),FALSE())-VLOOKUP($E33,'[1]Congest May01-Oct01'!$A$1:$I$1048576,COLUMN('[1]Congest May01-Oct01'!E$1:E$1048576),FALSE())</f>
        <v>0</v>
      </c>
      <c r="AC33" s="39" t="n">
        <f aca="false">VLOOKUP($A33,'[1]Congest May01-Oct01'!$A$1:$I$1048576,COLUMN('[1]Congest May01-Oct01'!F$1:F$1048576),FALSE())-VLOOKUP($E33,'[1]Congest May01-Oct01'!$A$1:$I$1048576,COLUMN('[1]Congest May01-Oct01'!F$1:F$1048576),FALSE())</f>
        <v>-422.46</v>
      </c>
      <c r="AD33" s="39" t="n">
        <f aca="false">VLOOKUP($A33,'[1]Congest May01-Oct01'!$A$1:$I$1048576,COLUMN('[1]Congest May01-Oct01'!G$1:G$1048576),FALSE())-VLOOKUP($E33,'[1]Congest May01-Oct01'!$A$1:$I$1048576,COLUMN('[1]Congest May01-Oct01'!G$1:G$1048576),FALSE())</f>
        <v>-2207.59</v>
      </c>
      <c r="AE33" s="36" t="n">
        <f aca="false">VLOOKUP($A33,'[1]Congest May01-Oct01'!$A$1:$I$1048576,COLUMN('[1]Congest May01-Oct01'!H$1:H$1048576),FALSE())-VLOOKUP($E33,'[1]Congest May01-Oct01'!$A$1:$I$1048576,COLUMN('[1]Congest May01-Oct01'!H$1:H$1048576),FALSE())</f>
        <v>-1262.72</v>
      </c>
      <c r="AF33" s="36" t="n">
        <f aca="false">VLOOKUP($A33,'[1]Congest May01-Oct01'!$A$1:$I$1048576,COLUMN('[1]Congest May01-Oct01'!I$1:I$1048576),FALSE())-VLOOKUP($E33,'[1]Congest May01-Oct01'!$A$1:$I$1048576,COLUMN('[1]Congest May01-Oct01'!I$1:I$1048576),FALSE())</f>
        <v>-868.57</v>
      </c>
      <c r="AG33" s="6" t="n">
        <f aca="false">+SUM(S33:AD33)</f>
        <v>-2387.05</v>
      </c>
      <c r="AI33" s="39" t="n">
        <v>-34000</v>
      </c>
      <c r="AJ33" s="39" t="n">
        <f aca="false">+H33*SUM(U33:AE33)</f>
        <v>-310230.45</v>
      </c>
      <c r="AK33" s="39" t="n">
        <f aca="false">+AJ33-AI33</f>
        <v>-276230.45</v>
      </c>
      <c r="AL33" s="39"/>
      <c r="AM33" s="39" t="n">
        <f aca="false">+VLOOKUP($E33,[2]ACP!$A$1:$BE$1048576,47,FALSE())-VLOOKUP($A33,[2]ACP!$A$1:$BE$1048576,47,FALSE())</f>
        <v>-1132.28</v>
      </c>
      <c r="AN33" s="39" t="n">
        <f aca="false">+VLOOKUP($E33,[2]ACP!$A$1:$BE$1048576,48,FALSE())-VLOOKUP($A33,[2]ACP!$A$1:$BE$1048576,48,FALSE())</f>
        <v>-400</v>
      </c>
      <c r="AO33" s="39"/>
      <c r="AP33" s="39" t="n">
        <f aca="false">+VLOOKUP($E33,[2]ACP!$A$1:$BE$1048576,57,FALSE())-VLOOKUP($A33,[2]ACP!$A$1:$BE$1048576,57,FALSE())</f>
        <v>-2521.53</v>
      </c>
      <c r="AQ33" s="39"/>
    </row>
    <row r="34" customFormat="false" ht="12.75" hidden="false" customHeight="false" outlineLevel="0" collapsed="false">
      <c r="A34" s="7" t="n">
        <v>23541</v>
      </c>
      <c r="B34" s="7" t="s">
        <v>67</v>
      </c>
      <c r="C34" s="7" t="str">
        <f aca="false">+VLOOKUP(A34,[1]Congest!$A$1:$C$1048576,3,FALSE())</f>
        <v>N.Y.C.</v>
      </c>
      <c r="D34" s="7"/>
      <c r="E34" s="4" t="n">
        <v>61761</v>
      </c>
      <c r="F34" s="5" t="s">
        <v>37</v>
      </c>
      <c r="G34" s="7" t="str">
        <f aca="false">+VLOOKUP(E34,[1]Congest!$A$1:$C$1048576,3,FALSE())</f>
        <v>N.Y.C.</v>
      </c>
      <c r="H34" s="4" t="n">
        <v>7</v>
      </c>
      <c r="J34" s="3" t="n">
        <v>-3</v>
      </c>
      <c r="N34" s="4" t="n">
        <v>10</v>
      </c>
      <c r="O34" s="35" t="n">
        <f aca="false">VLOOKUP($A34,'[1]Congest May00-Oct00'!$A$1:$I$1048576,COLUMN('[1]Congest May00-Oct00'!D$1:D$1048576),FALSE())-VLOOKUP($E34,'[1]Congest May00-Oct00'!$A$1:$I$1048576,COLUMN('[1]Congest May00-Oct00'!D$1:D$1048576),FALSE())</f>
        <v>372.970000000001</v>
      </c>
      <c r="P34" s="36" t="n">
        <f aca="false">VLOOKUP($A34,'[1]Congest May00-Oct00'!$A$1:$I$1048576,COLUMN('[1]Congest May00-Oct00'!E$1:E$1048576),FALSE())-VLOOKUP($E34,'[1]Congest May00-Oct00'!$A$1:$I$1048576,COLUMN('[1]Congest May00-Oct00'!E$1:E$1048576),FALSE())</f>
        <v>355.099999999995</v>
      </c>
      <c r="Q34" s="36" t="n">
        <f aca="false">VLOOKUP($A34,'[1]Congest May00-Oct00'!$A$1:$I$1048576,COLUMN('[1]Congest May00-Oct00'!F$1:F$1048576),FALSE())-VLOOKUP($E34,'[1]Congest May00-Oct00'!$A$1:$I$1048576,COLUMN('[1]Congest May00-Oct00'!F$1:F$1048576),FALSE())</f>
        <v>402.289999999997</v>
      </c>
      <c r="R34" s="36" t="n">
        <f aca="false">VLOOKUP($A34,'[1]Congest May00-Oct00'!$A$1:$I$1048576,COLUMN('[1]Congest May00-Oct00'!G$1:G$1048576),FALSE())-VLOOKUP($E34,'[1]Congest May00-Oct00'!$A$1:$I$1048576,COLUMN('[1]Congest May00-Oct00'!G$1:G$1048576),FALSE())</f>
        <v>1065.8</v>
      </c>
      <c r="S34" s="36" t="n">
        <f aca="false">VLOOKUP($A34,'[1]Congest May00-Oct00'!$A$1:$I$1048576,COLUMN('[1]Congest May00-Oct00'!H$1:H$1048576),FALSE())-VLOOKUP($E34,'[1]Congest May00-Oct00'!$A$1:$I$1048576,COLUMN('[1]Congest May00-Oct00'!H$1:H$1048576),FALSE())</f>
        <v>772.57</v>
      </c>
      <c r="T34" s="36" t="n">
        <f aca="false">VLOOKUP($A34,'[1]Congest May00-Oct00'!$A$1:$I$1048576,COLUMN('[1]Congest May00-Oct00'!I$1:I$1048576),FALSE())-VLOOKUP($E34,'[1]Congest May00-Oct00'!$A$1:$I$1048576,COLUMN('[1]Congest May00-Oct00'!I$1:I$1048576),FALSE())</f>
        <v>36.0999999999999</v>
      </c>
      <c r="U34" s="37" t="n">
        <f aca="false">VLOOKUP($A34,'[1]Congest Nov00-Apr01'!$A$1:$I$1048576,COLUMN('[1]Congest Nov00-Apr01'!D$1:D$1048576),FALSE())-VLOOKUP($E34,'[1]Congest Nov00-Apr01'!$A$1:$I$1048576,COLUMN('[1]Congest Nov00-Apr01'!D$1:D$1048576),FALSE())</f>
        <v>220.47</v>
      </c>
      <c r="V34" s="37" t="n">
        <f aca="false">VLOOKUP($A34,'[1]Congest Nov00-Apr01'!$A$1:$I$1048576,COLUMN('[1]Congest Nov00-Apr01'!E$1:E$1048576),FALSE())-VLOOKUP($E34,'[1]Congest Nov00-Apr01'!$A$1:$I$1048576,COLUMN('[1]Congest Nov00-Apr01'!E$1:E$1048576),FALSE())</f>
        <v>1882.35</v>
      </c>
      <c r="W34" s="37" t="n">
        <f aca="false">VLOOKUP($A34,'[1]Congest Nov00-Apr01'!$A$1:$I$1048576,COLUMN('[1]Congest Nov00-Apr01'!F$1:F$1048576),FALSE())-VLOOKUP($E34,'[1]Congest Nov00-Apr01'!$A$1:$I$1048576,COLUMN('[1]Congest Nov00-Apr01'!F$1:F$1048576),FALSE())</f>
        <v>-731.300000000001</v>
      </c>
      <c r="X34" s="37" t="n">
        <f aca="false">VLOOKUP($A34,'[1]Congest Nov00-Apr01'!$A$1:$I$1048576,COLUMN('[1]Congest Nov00-Apr01'!G$1:G$1048576),FALSE())-VLOOKUP($E34,'[1]Congest Nov00-Apr01'!$A$1:$I$1048576,COLUMN('[1]Congest Nov00-Apr01'!G$1:G$1048576),FALSE())</f>
        <v>1088.57</v>
      </c>
      <c r="Y34" s="37" t="n">
        <f aca="false">VLOOKUP($A34,'[1]Congest Nov00-Apr01'!$A$1:$I$1048576,COLUMN('[1]Congest Nov00-Apr01'!H$1:H$1048576),FALSE())-VLOOKUP($E34,'[1]Congest Nov00-Apr01'!$A$1:$I$1048576,COLUMN('[1]Congest Nov00-Apr01'!H$1:H$1048576),FALSE())</f>
        <v>-14.5999999999995</v>
      </c>
      <c r="Z34" s="37" t="n">
        <f aca="false">VLOOKUP($A34,'[1]Congest Nov00-Apr01'!$A$1:$I$1048576,COLUMN('[1]Congest Nov00-Apr01'!I$1:I$1048576),FALSE())-VLOOKUP($E34,'[1]Congest Nov00-Apr01'!$A$1:$I$1048576,COLUMN('[1]Congest Nov00-Apr01'!I$1:I$1048576),FALSE())</f>
        <v>858.190000000001</v>
      </c>
      <c r="AA34" s="36" t="n">
        <f aca="false">VLOOKUP($A34,'[1]Congest May01-Oct01'!$A$1:$I$1048576,COLUMN('[1]Congest May01-Oct01'!D$1:D$1048576),FALSE())-VLOOKUP($E34,'[1]Congest May01-Oct01'!$A$1:$I$1048576,COLUMN('[1]Congest May01-Oct01'!D$1:D$1048576),FALSE())</f>
        <v>881.18</v>
      </c>
      <c r="AB34" s="36" t="n">
        <f aca="false">VLOOKUP($A34,'[1]Congest May01-Oct01'!$A$1:$I$1048576,COLUMN('[1]Congest May01-Oct01'!E$1:E$1048576),FALSE())-VLOOKUP($E34,'[1]Congest May01-Oct01'!$A$1:$I$1048576,COLUMN('[1]Congest May01-Oct01'!E$1:E$1048576),FALSE())</f>
        <v>2598.15</v>
      </c>
      <c r="AC34" s="36" t="n">
        <f aca="false">VLOOKUP($A34,'[1]Congest May01-Oct01'!$A$1:$I$1048576,COLUMN('[1]Congest May01-Oct01'!F$1:F$1048576),FALSE())-VLOOKUP($E34,'[1]Congest May01-Oct01'!$A$1:$I$1048576,COLUMN('[1]Congest May01-Oct01'!F$1:F$1048576),FALSE())</f>
        <v>2205.1</v>
      </c>
      <c r="AD34" s="36" t="n">
        <f aca="false">VLOOKUP($A34,'[1]Congest May01-Oct01'!$A$1:$I$1048576,COLUMN('[1]Congest May01-Oct01'!G$1:G$1048576),FALSE())-VLOOKUP($E34,'[1]Congest May01-Oct01'!$A$1:$I$1048576,COLUMN('[1]Congest May01-Oct01'!G$1:G$1048576),FALSE())</f>
        <v>432.139999999999</v>
      </c>
      <c r="AE34" s="36" t="n">
        <f aca="false">VLOOKUP($A34,'[1]Congest May01-Oct01'!$A$1:$I$1048576,COLUMN('[1]Congest May01-Oct01'!H$1:H$1048576),FALSE())-VLOOKUP($E34,'[1]Congest May01-Oct01'!$A$1:$I$1048576,COLUMN('[1]Congest May01-Oct01'!H$1:H$1048576),FALSE())</f>
        <v>57.89</v>
      </c>
      <c r="AF34" s="36" t="n">
        <f aca="false">VLOOKUP($A34,'[1]Congest May01-Oct01'!$A$1:$I$1048576,COLUMN('[1]Congest May01-Oct01'!I$1:I$1048576),FALSE())-VLOOKUP($E34,'[1]Congest May01-Oct01'!$A$1:$I$1048576,COLUMN('[1]Congest May01-Oct01'!I$1:I$1048576),FALSE())</f>
        <v>166.39</v>
      </c>
      <c r="AG34" s="6" t="n">
        <f aca="false">+SUM(S34:AD34)</f>
        <v>10228.92</v>
      </c>
      <c r="AI34" s="39" t="n">
        <f aca="false">74271.9-30000</f>
        <v>44271.9</v>
      </c>
      <c r="AJ34" s="39" t="n">
        <f aca="false">+N34*SUM(U34:AE34)+J34*SUM(AA34:AE34)</f>
        <v>76258.02</v>
      </c>
      <c r="AK34" s="39" t="n">
        <f aca="false">+AJ34-AI34</f>
        <v>31986.12</v>
      </c>
      <c r="AL34" s="39"/>
      <c r="AQ34" s="36"/>
    </row>
    <row r="35" customFormat="false" ht="12.75" hidden="false" customHeight="false" outlineLevel="0" collapsed="false">
      <c r="A35" s="7" t="n">
        <v>23565</v>
      </c>
      <c r="B35" s="7" t="s">
        <v>68</v>
      </c>
      <c r="C35" s="7" t="str">
        <f aca="false">+VLOOKUP(A35,[1]Congest!$A$1:$C$1048576,3,FALSE())</f>
        <v>WEST</v>
      </c>
      <c r="D35" s="7"/>
      <c r="E35" s="4" t="n">
        <v>24039</v>
      </c>
      <c r="F35" s="5" t="s">
        <v>53</v>
      </c>
      <c r="G35" s="7" t="str">
        <f aca="false">+VLOOKUP(E35,[1]Congest!$A$1:$C$1048576,3,FALSE())</f>
        <v>WEST</v>
      </c>
      <c r="H35" s="34" t="n">
        <v>36</v>
      </c>
      <c r="K35" s="4" t="n">
        <v>36</v>
      </c>
      <c r="O35" s="35" t="n">
        <f aca="false">VLOOKUP($A35,'[1]Congest May00-Oct00'!$A$1:$I$1048576,COLUMN('[1]Congest May00-Oct00'!D$1:D$1048576),FALSE())-VLOOKUP($E35,'[1]Congest May00-Oct00'!$A$1:$I$1048576,COLUMN('[1]Congest May00-Oct00'!D$1:D$1048576),FALSE())</f>
        <v>-54.5099999999997</v>
      </c>
      <c r="P35" s="36" t="n">
        <f aca="false">VLOOKUP($A35,'[1]Congest May00-Oct00'!$A$1:$I$1048576,COLUMN('[1]Congest May00-Oct00'!E$1:E$1048576),FALSE())-VLOOKUP($E35,'[1]Congest May00-Oct00'!$A$1:$I$1048576,COLUMN('[1]Congest May00-Oct00'!E$1:E$1048576),FALSE())</f>
        <v>-175.11</v>
      </c>
      <c r="Q35" s="36" t="n">
        <f aca="false">VLOOKUP($A35,'[1]Congest May00-Oct00'!$A$1:$I$1048576,COLUMN('[1]Congest May00-Oct00'!F$1:F$1048576),FALSE())-VLOOKUP($E35,'[1]Congest May00-Oct00'!$A$1:$I$1048576,COLUMN('[1]Congest May00-Oct00'!F$1:F$1048576),FALSE())</f>
        <v>-66.8000000000002</v>
      </c>
      <c r="R35" s="36" t="n">
        <f aca="false">VLOOKUP($A35,'[1]Congest May00-Oct00'!$A$1:$I$1048576,COLUMN('[1]Congest May00-Oct00'!G$1:G$1048576),FALSE())-VLOOKUP($E35,'[1]Congest May00-Oct00'!$A$1:$I$1048576,COLUMN('[1]Congest May00-Oct00'!G$1:G$1048576),FALSE())</f>
        <v>429.14</v>
      </c>
      <c r="S35" s="36" t="n">
        <f aca="false">VLOOKUP($A35,'[1]Congest May00-Oct00'!$A$1:$I$1048576,COLUMN('[1]Congest May00-Oct00'!H$1:H$1048576),FALSE())-VLOOKUP($E35,'[1]Congest May00-Oct00'!$A$1:$I$1048576,COLUMN('[1]Congest May00-Oct00'!H$1:H$1048576),FALSE())</f>
        <v>-30.2500000000001</v>
      </c>
      <c r="T35" s="36" t="n">
        <f aca="false">VLOOKUP($A35,'[1]Congest May00-Oct00'!$A$1:$I$1048576,COLUMN('[1]Congest May00-Oct00'!I$1:I$1048576),FALSE())-VLOOKUP($E35,'[1]Congest May00-Oct00'!$A$1:$I$1048576,COLUMN('[1]Congest May00-Oct00'!I$1:I$1048576),FALSE())</f>
        <v>-24.82</v>
      </c>
      <c r="U35" s="37" t="n">
        <f aca="false">VLOOKUP($A35,'[1]Congest Nov00-Apr01'!$A$1:$I$1048576,COLUMN('[1]Congest Nov00-Apr01'!D$1:D$1048576),FALSE())-VLOOKUP($E35,'[1]Congest Nov00-Apr01'!$A$1:$I$1048576,COLUMN('[1]Congest Nov00-Apr01'!D$1:D$1048576),FALSE())</f>
        <v>-37.66</v>
      </c>
      <c r="V35" s="37" t="n">
        <f aca="false">VLOOKUP($A35,'[1]Congest Nov00-Apr01'!$A$1:$I$1048576,COLUMN('[1]Congest Nov00-Apr01'!E$1:E$1048576),FALSE())-VLOOKUP($E35,'[1]Congest Nov00-Apr01'!$A$1:$I$1048576,COLUMN('[1]Congest Nov00-Apr01'!E$1:E$1048576),FALSE())</f>
        <v>-5.12</v>
      </c>
      <c r="W35" s="37" t="n">
        <f aca="false">VLOOKUP($A35,'[1]Congest Nov00-Apr01'!$A$1:$I$1048576,COLUMN('[1]Congest Nov00-Apr01'!F$1:F$1048576),FALSE())-VLOOKUP($E35,'[1]Congest Nov00-Apr01'!$A$1:$I$1048576,COLUMN('[1]Congest Nov00-Apr01'!F$1:F$1048576),FALSE())</f>
        <v>-42.2199999999999</v>
      </c>
      <c r="X35" s="37" t="n">
        <f aca="false">VLOOKUP($A35,'[1]Congest Nov00-Apr01'!$A$1:$I$1048576,COLUMN('[1]Congest Nov00-Apr01'!G$1:G$1048576),FALSE())-VLOOKUP($E35,'[1]Congest Nov00-Apr01'!$A$1:$I$1048576,COLUMN('[1]Congest Nov00-Apr01'!G$1:G$1048576),FALSE())</f>
        <v>-24.4600000000001</v>
      </c>
      <c r="Y35" s="37" t="n">
        <f aca="false">VLOOKUP($A35,'[1]Congest Nov00-Apr01'!$A$1:$I$1048576,COLUMN('[1]Congest Nov00-Apr01'!H$1:H$1048576),FALSE())-VLOOKUP($E35,'[1]Congest Nov00-Apr01'!$A$1:$I$1048576,COLUMN('[1]Congest Nov00-Apr01'!H$1:H$1048576),FALSE())</f>
        <v>-30.4599999999999</v>
      </c>
      <c r="Z35" s="37" t="n">
        <f aca="false">VLOOKUP($A35,'[1]Congest Nov00-Apr01'!$A$1:$I$1048576,COLUMN('[1]Congest Nov00-Apr01'!I$1:I$1048576),FALSE())-VLOOKUP($E35,'[1]Congest Nov00-Apr01'!$A$1:$I$1048576,COLUMN('[1]Congest Nov00-Apr01'!I$1:I$1048576),FALSE())</f>
        <v>-7.97999999999996</v>
      </c>
      <c r="AA35" s="36" t="n">
        <f aca="false">VLOOKUP($A35,'[1]Congest May01-Oct01'!$A$1:$I$1048576,COLUMN('[1]Congest May01-Oct01'!D$1:D$1048576),FALSE())-VLOOKUP($E35,'[1]Congest May01-Oct01'!$A$1:$I$1048576,COLUMN('[1]Congest May01-Oct01'!D$1:D$1048576),FALSE())</f>
        <v>-33.3900000000001</v>
      </c>
      <c r="AB35" s="36" t="n">
        <f aca="false">VLOOKUP($A35,'[1]Congest May01-Oct01'!$A$1:$I$1048576,COLUMN('[1]Congest May01-Oct01'!E$1:E$1048576),FALSE())-VLOOKUP($E35,'[1]Congest May01-Oct01'!$A$1:$I$1048576,COLUMN('[1]Congest May01-Oct01'!E$1:E$1048576),FALSE())</f>
        <v>-49.56</v>
      </c>
      <c r="AC35" s="36" t="n">
        <f aca="false">VLOOKUP($A35,'[1]Congest May01-Oct01'!$A$1:$I$1048576,COLUMN('[1]Congest May01-Oct01'!F$1:F$1048576),FALSE())-VLOOKUP($E35,'[1]Congest May01-Oct01'!$A$1:$I$1048576,COLUMN('[1]Congest May01-Oct01'!F$1:F$1048576),FALSE())</f>
        <v>-16.25</v>
      </c>
      <c r="AD35" s="36" t="n">
        <f aca="false">VLOOKUP($A35,'[1]Congest May01-Oct01'!$A$1:$I$1048576,COLUMN('[1]Congest May01-Oct01'!G$1:G$1048576),FALSE())-VLOOKUP($E35,'[1]Congest May01-Oct01'!$A$1:$I$1048576,COLUMN('[1]Congest May01-Oct01'!G$1:G$1048576),FALSE())</f>
        <v>-0.25</v>
      </c>
      <c r="AE35" s="36" t="n">
        <f aca="false">VLOOKUP($A35,'[1]Congest May01-Oct01'!$A$1:$I$1048576,COLUMN('[1]Congest May01-Oct01'!H$1:H$1048576),FALSE())-VLOOKUP($E35,'[1]Congest May01-Oct01'!$A$1:$I$1048576,COLUMN('[1]Congest May01-Oct01'!H$1:H$1048576),FALSE())</f>
        <v>0</v>
      </c>
      <c r="AF35" s="36" t="n">
        <f aca="false">VLOOKUP($A35,'[1]Congest May01-Oct01'!$A$1:$I$1048576,COLUMN('[1]Congest May01-Oct01'!I$1:I$1048576),FALSE())-VLOOKUP($E35,'[1]Congest May01-Oct01'!$A$1:$I$1048576,COLUMN('[1]Congest May01-Oct01'!I$1:I$1048576),FALSE())</f>
        <v>-0.64</v>
      </c>
      <c r="AG35" s="6" t="n">
        <f aca="false">+SUM(S35:AD35)</f>
        <v>-302.42</v>
      </c>
      <c r="AI35" s="39" t="n">
        <v>-89999.64</v>
      </c>
      <c r="AJ35" s="39" t="n">
        <f aca="false">+K35*SUM(U35:AE35)</f>
        <v>-8904.6</v>
      </c>
      <c r="AK35" s="39" t="n">
        <f aca="false">+AJ35-AI35</f>
        <v>81095.04</v>
      </c>
      <c r="AL35" s="39"/>
      <c r="AM35" s="39" t="n">
        <f aca="false">+VLOOKUP($E35,[2]ACP!$A$1:$BE$1048576,47,FALSE())-VLOOKUP($A35,[2]ACP!$A$1:$BE$1048576,47,FALSE())</f>
        <v>-1071.78</v>
      </c>
      <c r="AN35" s="39" t="n">
        <f aca="false">+VLOOKUP($E35,[2]ACP!$A$1:$BE$1048576,48,FALSE())-VLOOKUP($A35,[2]ACP!$A$1:$BE$1048576,48,FALSE())</f>
        <v>-1760.07</v>
      </c>
      <c r="AO35" s="39"/>
      <c r="AP35" s="39" t="n">
        <f aca="false">+VLOOKUP($E35,[2]ACP!$A$1:$BE$1048576,57,FALSE())-VLOOKUP($A35,[2]ACP!$A$1:$BE$1048576,57,FALSE())</f>
        <v>-1844.86</v>
      </c>
      <c r="AQ35" s="36"/>
    </row>
    <row r="36" customFormat="false" ht="12.75" hidden="false" customHeight="false" outlineLevel="0" collapsed="false">
      <c r="A36" s="7" t="n">
        <v>23571</v>
      </c>
      <c r="B36" s="7" t="s">
        <v>69</v>
      </c>
      <c r="C36" s="7" t="str">
        <f aca="false">+VLOOKUP(A36,[1]Congest!$A$1:$C$1048576,3,FALSE())</f>
        <v>CAPITL</v>
      </c>
      <c r="D36" s="7"/>
      <c r="E36" s="4" t="n">
        <v>23799</v>
      </c>
      <c r="F36" s="5" t="s">
        <v>70</v>
      </c>
      <c r="G36" s="7" t="str">
        <f aca="false">+VLOOKUP(E36,[1]Congest!$A$1:$C$1048576,3,FALSE())</f>
        <v>CAPITL</v>
      </c>
      <c r="H36" s="4" t="n">
        <v>50</v>
      </c>
      <c r="J36" s="3" t="n">
        <v>50</v>
      </c>
      <c r="O36" s="35" t="n">
        <f aca="false">VLOOKUP($A36,'[1]Congest May00-Oct00'!$A$1:$I$1048576,COLUMN('[1]Congest May00-Oct00'!D$1:D$1048576),FALSE())-VLOOKUP($E36,'[1]Congest May00-Oct00'!$A$1:$I$1048576,COLUMN('[1]Congest May00-Oct00'!D$1:D$1048576),FALSE())</f>
        <v>-79.2499999999982</v>
      </c>
      <c r="P36" s="36" t="n">
        <f aca="false">VLOOKUP($A36,'[1]Congest May00-Oct00'!$A$1:$I$1048576,COLUMN('[1]Congest May00-Oct00'!E$1:E$1048576),FALSE())-VLOOKUP($E36,'[1]Congest May00-Oct00'!$A$1:$I$1048576,COLUMN('[1]Congest May00-Oct00'!E$1:E$1048576),FALSE())</f>
        <v>-169.96999999999</v>
      </c>
      <c r="Q36" s="36" t="n">
        <f aca="false">VLOOKUP($A36,'[1]Congest May00-Oct00'!$A$1:$I$1048576,COLUMN('[1]Congest May00-Oct00'!F$1:F$1048576),FALSE())-VLOOKUP($E36,'[1]Congest May00-Oct00'!$A$1:$I$1048576,COLUMN('[1]Congest May00-Oct00'!F$1:F$1048576),FALSE())</f>
        <v>-120.25</v>
      </c>
      <c r="R36" s="36" t="n">
        <f aca="false">VLOOKUP($A36,'[1]Congest May00-Oct00'!$A$1:$I$1048576,COLUMN('[1]Congest May00-Oct00'!G$1:G$1048576),FALSE())-VLOOKUP($E36,'[1]Congest May00-Oct00'!$A$1:$I$1048576,COLUMN('[1]Congest May00-Oct00'!G$1:G$1048576),FALSE())</f>
        <v>-137.219999999998</v>
      </c>
      <c r="S36" s="36" t="n">
        <f aca="false">VLOOKUP($A36,'[1]Congest May00-Oct00'!$A$1:$I$1048576,COLUMN('[1]Congest May00-Oct00'!H$1:H$1048576),FALSE())-VLOOKUP($E36,'[1]Congest May00-Oct00'!$A$1:$I$1048576,COLUMN('[1]Congest May00-Oct00'!H$1:H$1048576),FALSE())</f>
        <v>-23.8199999999997</v>
      </c>
      <c r="T36" s="36" t="n">
        <f aca="false">VLOOKUP($A36,'[1]Congest May00-Oct00'!$A$1:$I$1048576,COLUMN('[1]Congest May00-Oct00'!I$1:I$1048576),FALSE())-VLOOKUP($E36,'[1]Congest May00-Oct00'!$A$1:$I$1048576,COLUMN('[1]Congest May00-Oct00'!I$1:I$1048576),FALSE())</f>
        <v>-8.75</v>
      </c>
      <c r="U36" s="37" t="n">
        <f aca="false">VLOOKUP($A36,'[1]Congest Nov00-Apr01'!$A$1:$I$1048576,COLUMN('[1]Congest Nov00-Apr01'!D$1:D$1048576),FALSE())-VLOOKUP($E36,'[1]Congest Nov00-Apr01'!$A$1:$I$1048576,COLUMN('[1]Congest Nov00-Apr01'!D$1:D$1048576),FALSE())</f>
        <v>-30.73</v>
      </c>
      <c r="V36" s="37" t="n">
        <f aca="false">VLOOKUP($A36,'[1]Congest Nov00-Apr01'!$A$1:$I$1048576,COLUMN('[1]Congest Nov00-Apr01'!E$1:E$1048576),FALSE())-VLOOKUP($E36,'[1]Congest Nov00-Apr01'!$A$1:$I$1048576,COLUMN('[1]Congest Nov00-Apr01'!E$1:E$1048576),FALSE())</f>
        <v>-6.50000000000011</v>
      </c>
      <c r="W36" s="37" t="n">
        <f aca="false">VLOOKUP($A36,'[1]Congest Nov00-Apr01'!$A$1:$I$1048576,COLUMN('[1]Congest Nov00-Apr01'!F$1:F$1048576),FALSE())-VLOOKUP($E36,'[1]Congest Nov00-Apr01'!$A$1:$I$1048576,COLUMN('[1]Congest Nov00-Apr01'!F$1:F$1048576),FALSE())</f>
        <v>-28.4199999999987</v>
      </c>
      <c r="X36" s="37" t="n">
        <f aca="false">VLOOKUP($A36,'[1]Congest Nov00-Apr01'!$A$1:$I$1048576,COLUMN('[1]Congest Nov00-Apr01'!G$1:G$1048576),FALSE())-VLOOKUP($E36,'[1]Congest Nov00-Apr01'!$A$1:$I$1048576,COLUMN('[1]Congest Nov00-Apr01'!G$1:G$1048576),FALSE())</f>
        <v>-21.8800000000006</v>
      </c>
      <c r="Y36" s="37" t="n">
        <f aca="false">VLOOKUP($A36,'[1]Congest Nov00-Apr01'!$A$1:$I$1048576,COLUMN('[1]Congest Nov00-Apr01'!H$1:H$1048576),FALSE())-VLOOKUP($E36,'[1]Congest Nov00-Apr01'!$A$1:$I$1048576,COLUMN('[1]Congest Nov00-Apr01'!H$1:H$1048576),FALSE())</f>
        <v>-31.8799999999997</v>
      </c>
      <c r="Z36" s="37" t="n">
        <f aca="false">VLOOKUP($A36,'[1]Congest Nov00-Apr01'!$A$1:$I$1048576,COLUMN('[1]Congest Nov00-Apr01'!I$1:I$1048576),FALSE())-VLOOKUP($E36,'[1]Congest Nov00-Apr01'!$A$1:$I$1048576,COLUMN('[1]Congest Nov00-Apr01'!I$1:I$1048576),FALSE())</f>
        <v>-16.6200000000003</v>
      </c>
      <c r="AA36" s="36" t="n">
        <f aca="false">VLOOKUP($A36,'[1]Congest May01-Oct01'!$A$1:$I$1048576,COLUMN('[1]Congest May01-Oct01'!D$1:D$1048576),FALSE())-VLOOKUP($E36,'[1]Congest May01-Oct01'!$A$1:$I$1048576,COLUMN('[1]Congest May01-Oct01'!D$1:D$1048576),FALSE())</f>
        <v>-104.51</v>
      </c>
      <c r="AB36" s="36" t="n">
        <f aca="false">VLOOKUP($A36,'[1]Congest May01-Oct01'!$A$1:$I$1048576,COLUMN('[1]Congest May01-Oct01'!E$1:E$1048576),FALSE())-VLOOKUP($E36,'[1]Congest May01-Oct01'!$A$1:$I$1048576,COLUMN('[1]Congest May01-Oct01'!E$1:E$1048576),FALSE())</f>
        <v>-24.8</v>
      </c>
      <c r="AC36" s="36" t="n">
        <f aca="false">VLOOKUP($A36,'[1]Congest May01-Oct01'!$A$1:$I$1048576,COLUMN('[1]Congest May01-Oct01'!F$1:F$1048576),FALSE())-VLOOKUP($E36,'[1]Congest May01-Oct01'!$A$1:$I$1048576,COLUMN('[1]Congest May01-Oct01'!F$1:F$1048576),FALSE())</f>
        <v>-7.24000000000001</v>
      </c>
      <c r="AD36" s="36" t="n">
        <f aca="false">VLOOKUP($A36,'[1]Congest May01-Oct01'!$A$1:$I$1048576,COLUMN('[1]Congest May01-Oct01'!G$1:G$1048576),FALSE())-VLOOKUP($E36,'[1]Congest May01-Oct01'!$A$1:$I$1048576,COLUMN('[1]Congest May01-Oct01'!G$1:G$1048576),FALSE())</f>
        <v>-17.8900000000003</v>
      </c>
      <c r="AE36" s="36" t="n">
        <f aca="false">VLOOKUP($A36,'[1]Congest May01-Oct01'!$A$1:$I$1048576,COLUMN('[1]Congest May01-Oct01'!H$1:H$1048576),FALSE())-VLOOKUP($E36,'[1]Congest May01-Oct01'!$A$1:$I$1048576,COLUMN('[1]Congest May01-Oct01'!H$1:H$1048576),FALSE())</f>
        <v>-0.00999999999999979</v>
      </c>
      <c r="AF36" s="36" t="n">
        <f aca="false">VLOOKUP($A36,'[1]Congest May01-Oct01'!$A$1:$I$1048576,COLUMN('[1]Congest May01-Oct01'!I$1:I$1048576),FALSE())-VLOOKUP($E36,'[1]Congest May01-Oct01'!$A$1:$I$1048576,COLUMN('[1]Congest May01-Oct01'!I$1:I$1048576),FALSE())</f>
        <v>-0.23</v>
      </c>
      <c r="AG36" s="6" t="n">
        <f aca="false">+SUM(S36:AD36)</f>
        <v>-323.039999999999</v>
      </c>
      <c r="AI36" s="39" t="n">
        <v>-70055.5</v>
      </c>
      <c r="AJ36" s="39" t="n">
        <f aca="false">+H36*SUM(AA36:AE36)</f>
        <v>-7722.5</v>
      </c>
      <c r="AK36" s="39" t="n">
        <f aca="false">+AJ36-AI36</f>
        <v>62333</v>
      </c>
      <c r="AL36" s="39"/>
      <c r="AQ36" s="36"/>
    </row>
    <row r="37" customFormat="false" ht="12.75" hidden="false" customHeight="false" outlineLevel="0" collapsed="false">
      <c r="A37" s="7" t="n">
        <v>23575</v>
      </c>
      <c r="B37" s="7" t="s">
        <v>71</v>
      </c>
      <c r="C37" s="7" t="str">
        <f aca="false">+VLOOKUP(A37,[1]Congest!$A$1:$C$1048576,3,FALSE())</f>
        <v>CENTRL</v>
      </c>
      <c r="D37" s="7"/>
      <c r="E37" s="4" t="n">
        <v>23613</v>
      </c>
      <c r="F37" s="5" t="s">
        <v>72</v>
      </c>
      <c r="G37" s="7" t="str">
        <f aca="false">+VLOOKUP(E37,[1]Congest!$A$1:$C$1048576,3,FALSE())</f>
        <v>CENTRL</v>
      </c>
      <c r="H37" s="34" t="n">
        <v>55</v>
      </c>
      <c r="K37" s="4" t="n">
        <v>20</v>
      </c>
      <c r="N37" s="4" t="n">
        <v>35</v>
      </c>
      <c r="O37" s="35" t="n">
        <f aca="false">VLOOKUP($A37,'[1]Congest May00-Oct00'!$A$1:$I$1048576,COLUMN('[1]Congest May00-Oct00'!D$1:D$1048576),FALSE())-VLOOKUP($E37,'[1]Congest May00-Oct00'!$A$1:$I$1048576,COLUMN('[1]Congest May00-Oct00'!D$1:D$1048576),FALSE())</f>
        <v>1892.29</v>
      </c>
      <c r="P37" s="36" t="n">
        <f aca="false">VLOOKUP($A37,'[1]Congest May00-Oct00'!$A$1:$I$1048576,COLUMN('[1]Congest May00-Oct00'!E$1:E$1048576),FALSE())-VLOOKUP($E37,'[1]Congest May00-Oct00'!$A$1:$I$1048576,COLUMN('[1]Congest May00-Oct00'!E$1:E$1048576),FALSE())</f>
        <v>153.36</v>
      </c>
      <c r="Q37" s="36" t="n">
        <f aca="false">VLOOKUP($A37,'[1]Congest May00-Oct00'!$A$1:$I$1048576,COLUMN('[1]Congest May00-Oct00'!F$1:F$1048576),FALSE())-VLOOKUP($E37,'[1]Congest May00-Oct00'!$A$1:$I$1048576,COLUMN('[1]Congest May00-Oct00'!F$1:F$1048576),FALSE())</f>
        <v>8234.57</v>
      </c>
      <c r="R37" s="36" t="n">
        <f aca="false">VLOOKUP($A37,'[1]Congest May00-Oct00'!$A$1:$I$1048576,COLUMN('[1]Congest May00-Oct00'!G$1:G$1048576),FALSE())-VLOOKUP($E37,'[1]Congest May00-Oct00'!$A$1:$I$1048576,COLUMN('[1]Congest May00-Oct00'!G$1:G$1048576),FALSE())</f>
        <v>2225.79</v>
      </c>
      <c r="S37" s="36" t="n">
        <f aca="false">VLOOKUP($A37,'[1]Congest May00-Oct00'!$A$1:$I$1048576,COLUMN('[1]Congest May00-Oct00'!H$1:H$1048576),FALSE())-VLOOKUP($E37,'[1]Congest May00-Oct00'!$A$1:$I$1048576,COLUMN('[1]Congest May00-Oct00'!H$1:H$1048576),FALSE())</f>
        <v>22.21</v>
      </c>
      <c r="T37" s="36" t="n">
        <f aca="false">VLOOKUP($A37,'[1]Congest May00-Oct00'!$A$1:$I$1048576,COLUMN('[1]Congest May00-Oct00'!I$1:I$1048576),FALSE())-VLOOKUP($E37,'[1]Congest May00-Oct00'!$A$1:$I$1048576,COLUMN('[1]Congest May00-Oct00'!I$1:I$1048576),FALSE())</f>
        <v>2526.41</v>
      </c>
      <c r="U37" s="37" t="n">
        <f aca="false">VLOOKUP($A37,'[1]Congest Nov00-Apr01'!$A$1:$I$1048576,COLUMN('[1]Congest Nov00-Apr01'!D$1:D$1048576),FALSE())-VLOOKUP($E37,'[1]Congest Nov00-Apr01'!$A$1:$I$1048576,COLUMN('[1]Congest Nov00-Apr01'!D$1:D$1048576),FALSE())</f>
        <v>20.33</v>
      </c>
      <c r="V37" s="37" t="n">
        <f aca="false">VLOOKUP($A37,'[1]Congest Nov00-Apr01'!$A$1:$I$1048576,COLUMN('[1]Congest Nov00-Apr01'!E$1:E$1048576),FALSE())-VLOOKUP($E37,'[1]Congest Nov00-Apr01'!$A$1:$I$1048576,COLUMN('[1]Congest Nov00-Apr01'!E$1:E$1048576),FALSE())</f>
        <v>416.24</v>
      </c>
      <c r="W37" s="37" t="n">
        <f aca="false">VLOOKUP($A37,'[1]Congest Nov00-Apr01'!$A$1:$I$1048576,COLUMN('[1]Congest Nov00-Apr01'!F$1:F$1048576),FALSE())-VLOOKUP($E37,'[1]Congest Nov00-Apr01'!$A$1:$I$1048576,COLUMN('[1]Congest Nov00-Apr01'!F$1:F$1048576),FALSE())</f>
        <v>25.1000000000001</v>
      </c>
      <c r="X37" s="37" t="n">
        <f aca="false">VLOOKUP($A37,'[1]Congest Nov00-Apr01'!$A$1:$I$1048576,COLUMN('[1]Congest Nov00-Apr01'!G$1:G$1048576),FALSE())-VLOOKUP($E37,'[1]Congest Nov00-Apr01'!$A$1:$I$1048576,COLUMN('[1]Congest Nov00-Apr01'!G$1:G$1048576),FALSE())</f>
        <v>73.14</v>
      </c>
      <c r="Y37" s="37" t="n">
        <f aca="false">VLOOKUP($A37,'[1]Congest Nov00-Apr01'!$A$1:$I$1048576,COLUMN('[1]Congest Nov00-Apr01'!H$1:H$1048576),FALSE())-VLOOKUP($E37,'[1]Congest Nov00-Apr01'!$A$1:$I$1048576,COLUMN('[1]Congest Nov00-Apr01'!H$1:H$1048576),FALSE())</f>
        <v>17.27</v>
      </c>
      <c r="Z37" s="37" t="n">
        <f aca="false">VLOOKUP($A37,'[1]Congest Nov00-Apr01'!$A$1:$I$1048576,COLUMN('[1]Congest Nov00-Apr01'!I$1:I$1048576),FALSE())-VLOOKUP($E37,'[1]Congest Nov00-Apr01'!$A$1:$I$1048576,COLUMN('[1]Congest Nov00-Apr01'!I$1:I$1048576),FALSE())</f>
        <v>3.22</v>
      </c>
      <c r="AA37" s="36" t="n">
        <f aca="false">VLOOKUP($A37,'[1]Congest May01-Oct01'!$A$1:$I$1048576,COLUMN('[1]Congest May01-Oct01'!D$1:D$1048576),FALSE())-VLOOKUP($E37,'[1]Congest May01-Oct01'!$A$1:$I$1048576,COLUMN('[1]Congest May01-Oct01'!D$1:D$1048576),FALSE())</f>
        <v>12.41</v>
      </c>
      <c r="AB37" s="36" t="n">
        <f aca="false">VLOOKUP($A37,'[1]Congest May01-Oct01'!$A$1:$I$1048576,COLUMN('[1]Congest May01-Oct01'!E$1:E$1048576),FALSE())-VLOOKUP($E37,'[1]Congest May01-Oct01'!$A$1:$I$1048576,COLUMN('[1]Congest May01-Oct01'!E$1:E$1048576),FALSE())</f>
        <v>376.52</v>
      </c>
      <c r="AC37" s="36" t="n">
        <f aca="false">VLOOKUP($A37,'[1]Congest May01-Oct01'!$A$1:$I$1048576,COLUMN('[1]Congest May01-Oct01'!F$1:F$1048576),FALSE())-VLOOKUP($E37,'[1]Congest May01-Oct01'!$A$1:$I$1048576,COLUMN('[1]Congest May01-Oct01'!F$1:F$1048576),FALSE())</f>
        <v>3.1</v>
      </c>
      <c r="AD37" s="36" t="n">
        <f aca="false">VLOOKUP($A37,'[1]Congest May01-Oct01'!$A$1:$I$1048576,COLUMN('[1]Congest May01-Oct01'!G$1:G$1048576),FALSE())-VLOOKUP($E37,'[1]Congest May01-Oct01'!$A$1:$I$1048576,COLUMN('[1]Congest May01-Oct01'!G$1:G$1048576),FALSE())</f>
        <v>13.38</v>
      </c>
      <c r="AE37" s="36" t="n">
        <f aca="false">VLOOKUP($A37,'[1]Congest May01-Oct01'!$A$1:$I$1048576,COLUMN('[1]Congest May01-Oct01'!H$1:H$1048576),FALSE())-VLOOKUP($E37,'[1]Congest May01-Oct01'!$A$1:$I$1048576,COLUMN('[1]Congest May01-Oct01'!H$1:H$1048576),FALSE())</f>
        <v>0</v>
      </c>
      <c r="AF37" s="36" t="n">
        <f aca="false">VLOOKUP($A37,'[1]Congest May01-Oct01'!$A$1:$I$1048576,COLUMN('[1]Congest May01-Oct01'!I$1:I$1048576),FALSE())-VLOOKUP($E37,'[1]Congest May01-Oct01'!$A$1:$I$1048576,COLUMN('[1]Congest May01-Oct01'!I$1:I$1048576),FALSE())</f>
        <v>56.12</v>
      </c>
      <c r="AG37" s="6" t="n">
        <f aca="false">+SUM(S37:AD37)</f>
        <v>3509.33</v>
      </c>
      <c r="AI37" s="39" t="n">
        <f aca="false">19363.6+48567.85</f>
        <v>67931.45</v>
      </c>
      <c r="AJ37" s="39" t="n">
        <f aca="false">+H37*SUM(U37:AE37)</f>
        <v>52839.05</v>
      </c>
      <c r="AK37" s="39" t="n">
        <f aca="false">+AJ37-AI37</f>
        <v>-15092.4</v>
      </c>
      <c r="AL37" s="39"/>
      <c r="AM37" s="39" t="n">
        <f aca="false">+VLOOKUP($E37,[2]ACP!$A$1:$BE$1048576,47,FALSE())-VLOOKUP($A37,[2]ACP!$A$1:$BE$1048576,47,FALSE())</f>
        <v>8840.86</v>
      </c>
      <c r="AN37" s="39" t="n">
        <f aca="false">+VLOOKUP($E37,[2]ACP!$A$1:$BE$1048576,48,FALSE())-VLOOKUP($A37,[2]ACP!$A$1:$BE$1048576,48,FALSE())</f>
        <v>14341.84</v>
      </c>
      <c r="AO37" s="39"/>
      <c r="AP37" s="39" t="n">
        <f aca="false">+VLOOKUP($E37,[2]ACP!$A$1:$BE$1048576,57,FALSE())-VLOOKUP($A37,[2]ACP!$A$1:$BE$1048576,57,FALSE())</f>
        <v>1197.12</v>
      </c>
      <c r="AQ37" s="36"/>
    </row>
    <row r="38" customFormat="false" ht="12.75" hidden="false" customHeight="false" outlineLevel="0" collapsed="false">
      <c r="A38" s="7" t="n">
        <v>23620</v>
      </c>
      <c r="B38" s="7" t="s">
        <v>73</v>
      </c>
      <c r="C38" s="7" t="str">
        <f aca="false">+VLOOKUP(A38,[1]Congest!$A$1:$C$1048576,3,FALSE())</f>
        <v>N.Y.C.</v>
      </c>
      <c r="D38" s="7"/>
      <c r="E38" s="4" t="n">
        <v>24257</v>
      </c>
      <c r="F38" s="5" t="s">
        <v>74</v>
      </c>
      <c r="G38" s="7" t="str">
        <f aca="false">+VLOOKUP(E38,[1]Congest!$A$1:$C$1048576,3,FALSE())</f>
        <v>N.Y.C.</v>
      </c>
      <c r="H38" s="34" t="n">
        <v>70</v>
      </c>
      <c r="K38" s="4" t="n">
        <v>70</v>
      </c>
      <c r="O38" s="35" t="n">
        <f aca="false">VLOOKUP($A38,'[1]Congest May00-Oct00'!$A$1:$I$1048576,COLUMN('[1]Congest May00-Oct00'!D$1:D$1048576),FALSE())-VLOOKUP($E38,'[1]Congest May00-Oct00'!$A$1:$I$1048576,COLUMN('[1]Congest May00-Oct00'!D$1:D$1048576),FALSE())</f>
        <v>6418.78</v>
      </c>
      <c r="P38" s="36" t="n">
        <f aca="false">VLOOKUP($A38,'[1]Congest May00-Oct00'!$A$1:$I$1048576,COLUMN('[1]Congest May00-Oct00'!E$1:E$1048576),FALSE())-VLOOKUP($E38,'[1]Congest May00-Oct00'!$A$1:$I$1048576,COLUMN('[1]Congest May00-Oct00'!E$1:E$1048576),FALSE())</f>
        <v>7917.33</v>
      </c>
      <c r="Q38" s="36" t="n">
        <f aca="false">VLOOKUP($A38,'[1]Congest May00-Oct00'!$A$1:$I$1048576,COLUMN('[1]Congest May00-Oct00'!F$1:F$1048576),FALSE())-VLOOKUP($E38,'[1]Congest May00-Oct00'!$A$1:$I$1048576,COLUMN('[1]Congest May00-Oct00'!F$1:F$1048576),FALSE())</f>
        <v>0</v>
      </c>
      <c r="R38" s="36" t="n">
        <f aca="false">VLOOKUP($A38,'[1]Congest May00-Oct00'!$A$1:$I$1048576,COLUMN('[1]Congest May00-Oct00'!G$1:G$1048576),FALSE())-VLOOKUP($E38,'[1]Congest May00-Oct00'!$A$1:$I$1048576,COLUMN('[1]Congest May00-Oct00'!G$1:G$1048576),FALSE())</f>
        <v>0</v>
      </c>
      <c r="S38" s="36" t="n">
        <f aca="false">VLOOKUP($A38,'[1]Congest May00-Oct00'!$A$1:$I$1048576,COLUMN('[1]Congest May00-Oct00'!H$1:H$1048576),FALSE())-VLOOKUP($E38,'[1]Congest May00-Oct00'!$A$1:$I$1048576,COLUMN('[1]Congest May00-Oct00'!H$1:H$1048576),FALSE())</f>
        <v>0</v>
      </c>
      <c r="T38" s="36" t="n">
        <f aca="false">VLOOKUP($A38,'[1]Congest May00-Oct00'!$A$1:$I$1048576,COLUMN('[1]Congest May00-Oct00'!I$1:I$1048576),FALSE())-VLOOKUP($E38,'[1]Congest May00-Oct00'!$A$1:$I$1048576,COLUMN('[1]Congest May00-Oct00'!I$1:I$1048576),FALSE())</f>
        <v>-103.07</v>
      </c>
      <c r="U38" s="37" t="n">
        <f aca="false">VLOOKUP($A38,'[1]Congest Nov00-Apr01'!$A$1:$I$1048576,COLUMN('[1]Congest Nov00-Apr01'!D$1:D$1048576),FALSE())-VLOOKUP($E38,'[1]Congest Nov00-Apr01'!$A$1:$I$1048576,COLUMN('[1]Congest Nov00-Apr01'!D$1:D$1048576),FALSE())</f>
        <v>0</v>
      </c>
      <c r="V38" s="37" t="n">
        <f aca="false">VLOOKUP($A38,'[1]Congest Nov00-Apr01'!$A$1:$I$1048576,COLUMN('[1]Congest Nov00-Apr01'!E$1:E$1048576),FALSE())-VLOOKUP($E38,'[1]Congest Nov00-Apr01'!$A$1:$I$1048576,COLUMN('[1]Congest Nov00-Apr01'!E$1:E$1048576),FALSE())</f>
        <v>0</v>
      </c>
      <c r="W38" s="37" t="n">
        <f aca="false">VLOOKUP($A38,'[1]Congest Nov00-Apr01'!$A$1:$I$1048576,COLUMN('[1]Congest Nov00-Apr01'!F$1:F$1048576),FALSE())-VLOOKUP($E38,'[1]Congest Nov00-Apr01'!$A$1:$I$1048576,COLUMN('[1]Congest Nov00-Apr01'!F$1:F$1048576),FALSE())</f>
        <v>-1290.22</v>
      </c>
      <c r="X38" s="37" t="n">
        <f aca="false">VLOOKUP($A38,'[1]Congest Nov00-Apr01'!$A$1:$I$1048576,COLUMN('[1]Congest Nov00-Apr01'!G$1:G$1048576),FALSE())-VLOOKUP($E38,'[1]Congest Nov00-Apr01'!$A$1:$I$1048576,COLUMN('[1]Congest Nov00-Apr01'!G$1:G$1048576),FALSE())</f>
        <v>73.8099999999995</v>
      </c>
      <c r="Y38" s="37" t="n">
        <f aca="false">VLOOKUP($A38,'[1]Congest Nov00-Apr01'!$A$1:$I$1048576,COLUMN('[1]Congest Nov00-Apr01'!H$1:H$1048576),FALSE())-VLOOKUP($E38,'[1]Congest Nov00-Apr01'!$A$1:$I$1048576,COLUMN('[1]Congest Nov00-Apr01'!H$1:H$1048576),FALSE())</f>
        <v>-83.9199999999973</v>
      </c>
      <c r="Z38" s="37" t="n">
        <f aca="false">VLOOKUP($A38,'[1]Congest Nov00-Apr01'!$A$1:$I$1048576,COLUMN('[1]Congest Nov00-Apr01'!I$1:I$1048576),FALSE())-VLOOKUP($E38,'[1]Congest Nov00-Apr01'!$A$1:$I$1048576,COLUMN('[1]Congest Nov00-Apr01'!I$1:I$1048576),FALSE())</f>
        <v>272.590000000001</v>
      </c>
      <c r="AA38" s="36" t="n">
        <f aca="false">VLOOKUP($A38,'[1]Congest May01-Oct01'!$A$1:$I$1048576,COLUMN('[1]Congest May01-Oct01'!D$1:D$1048576),FALSE())-VLOOKUP($E38,'[1]Congest May01-Oct01'!$A$1:$I$1048576,COLUMN('[1]Congest May01-Oct01'!D$1:D$1048576),FALSE())</f>
        <v>121.849999999999</v>
      </c>
      <c r="AB38" s="36" t="n">
        <f aca="false">VLOOKUP($A38,'[1]Congest May01-Oct01'!$A$1:$I$1048576,COLUMN('[1]Congest May01-Oct01'!E$1:E$1048576),FALSE())-VLOOKUP($E38,'[1]Congest May01-Oct01'!$A$1:$I$1048576,COLUMN('[1]Congest May01-Oct01'!E$1:E$1048576),FALSE())</f>
        <v>47.3700000000008</v>
      </c>
      <c r="AC38" s="36" t="n">
        <f aca="false">VLOOKUP($A38,'[1]Congest May01-Oct01'!$A$1:$I$1048576,COLUMN('[1]Congest May01-Oct01'!F$1:F$1048576),FALSE())-VLOOKUP($E38,'[1]Congest May01-Oct01'!$A$1:$I$1048576,COLUMN('[1]Congest May01-Oct01'!F$1:F$1048576),FALSE())</f>
        <v>13.0499999999997</v>
      </c>
      <c r="AD38" s="36" t="n">
        <f aca="false">VLOOKUP($A38,'[1]Congest May01-Oct01'!$A$1:$I$1048576,COLUMN('[1]Congest May01-Oct01'!G$1:G$1048576),FALSE())-VLOOKUP($E38,'[1]Congest May01-Oct01'!$A$1:$I$1048576,COLUMN('[1]Congest May01-Oct01'!G$1:G$1048576),FALSE())</f>
        <v>-55.7800000000011</v>
      </c>
      <c r="AE38" s="36" t="n">
        <f aca="false">VLOOKUP($A38,'[1]Congest May01-Oct01'!$A$1:$I$1048576,COLUMN('[1]Congest May01-Oct01'!H$1:H$1048576),FALSE())-VLOOKUP($E38,'[1]Congest May01-Oct01'!$A$1:$I$1048576,COLUMN('[1]Congest May01-Oct01'!H$1:H$1048576),FALSE())</f>
        <v>-30.27</v>
      </c>
      <c r="AF38" s="36" t="n">
        <f aca="false">VLOOKUP($A38,'[1]Congest May01-Oct01'!$A$1:$I$1048576,COLUMN('[1]Congest May01-Oct01'!I$1:I$1048576),FALSE())-VLOOKUP($E38,'[1]Congest May01-Oct01'!$A$1:$I$1048576,COLUMN('[1]Congest May01-Oct01'!I$1:I$1048576),FALSE())</f>
        <v>-3.04000000000001</v>
      </c>
      <c r="AG38" s="6" t="n">
        <f aca="false">+SUM(S38:AD38)</f>
        <v>-1004.32</v>
      </c>
      <c r="AI38" s="39" t="n">
        <v>-13930</v>
      </c>
      <c r="AJ38" s="39" t="n">
        <f aca="false">+H38*SUM(U38:AE38)</f>
        <v>-65206.3999999999</v>
      </c>
      <c r="AK38" s="39" t="n">
        <f aca="false">+AJ38-AI38</f>
        <v>-51276.3999999999</v>
      </c>
      <c r="AL38" s="39"/>
      <c r="AM38" s="39" t="n">
        <f aca="false">+VLOOKUP($E38,[2]ACP!$A$1:$BE$1048576,47,FALSE())-VLOOKUP($A38,[2]ACP!$A$1:$BE$1048576,47,FALSE())</f>
        <v>-2744.15000000001</v>
      </c>
      <c r="AN38" s="39" t="n">
        <f aca="false">+VLOOKUP($E38,[2]ACP!$A$1:$BE$1048576,48,FALSE())-VLOOKUP($A38,[2]ACP!$A$1:$BE$1048576,48,FALSE())</f>
        <v>-16967.78</v>
      </c>
      <c r="AO38" s="39"/>
      <c r="AP38" s="39" t="n">
        <f aca="false">+VLOOKUP($E38,[2]ACP!$A$1:$BE$1048576,57,FALSE())-VLOOKUP($A38,[2]ACP!$A$1:$BE$1048576,57,FALSE())</f>
        <v>3320.5</v>
      </c>
      <c r="AQ38" s="36"/>
    </row>
    <row r="39" customFormat="false" ht="12.75" hidden="false" customHeight="false" outlineLevel="0" collapsed="false">
      <c r="A39" s="7" t="n">
        <v>23786</v>
      </c>
      <c r="B39" s="7" t="s">
        <v>41</v>
      </c>
      <c r="C39" s="7" t="str">
        <f aca="false">+VLOOKUP(A39,[1]Congest!$A$1:$C$1048576,3,FALSE())</f>
        <v>N.Y.C.</v>
      </c>
      <c r="D39" s="7"/>
      <c r="E39" s="4" t="n">
        <v>23515</v>
      </c>
      <c r="F39" s="5" t="s">
        <v>75</v>
      </c>
      <c r="G39" s="7" t="str">
        <f aca="false">+VLOOKUP(E39,[1]Congest!$A$1:$C$1048576,3,FALSE())</f>
        <v>N.Y.C.</v>
      </c>
      <c r="H39" s="34" t="n">
        <v>54</v>
      </c>
      <c r="J39" s="4"/>
      <c r="K39" s="4" t="n">
        <v>20</v>
      </c>
      <c r="N39" s="4" t="n">
        <v>34</v>
      </c>
      <c r="O39" s="47" t="n">
        <f aca="false">VLOOKUP($A39,'[1]Congest May00-Oct00'!$A$1:$I$1048576,COLUMN('[1]Congest May00-Oct00'!D$1:D$1048576),FALSE())-VLOOKUP($E39,'[1]Congest May00-Oct00'!$A$1:$I$1048576,COLUMN('[1]Congest May00-Oct00'!D$1:D$1048576),FALSE())</f>
        <v>246.29</v>
      </c>
      <c r="P39" s="39" t="n">
        <f aca="false">VLOOKUP($A39,'[1]Congest May00-Oct00'!$A$1:$I$1048576,COLUMN('[1]Congest May00-Oct00'!E$1:E$1048576),FALSE())-VLOOKUP($E39,'[1]Congest May00-Oct00'!$A$1:$I$1048576,COLUMN('[1]Congest May00-Oct00'!E$1:E$1048576),FALSE())</f>
        <v>4395.60000000001</v>
      </c>
      <c r="Q39" s="39" t="n">
        <f aca="false">VLOOKUP($A39,'[1]Congest May00-Oct00'!$A$1:$I$1048576,COLUMN('[1]Congest May00-Oct00'!F$1:F$1048576),FALSE())-VLOOKUP($E39,'[1]Congest May00-Oct00'!$A$1:$I$1048576,COLUMN('[1]Congest May00-Oct00'!F$1:F$1048576),FALSE())</f>
        <v>1932.39</v>
      </c>
      <c r="R39" s="39" t="n">
        <f aca="false">VLOOKUP($A39,'[1]Congest May00-Oct00'!$A$1:$I$1048576,COLUMN('[1]Congest May00-Oct00'!G$1:G$1048576),FALSE())-VLOOKUP($E39,'[1]Congest May00-Oct00'!$A$1:$I$1048576,COLUMN('[1]Congest May00-Oct00'!G$1:G$1048576),FALSE())</f>
        <v>4048.32</v>
      </c>
      <c r="S39" s="39" t="n">
        <f aca="false">VLOOKUP($A39,'[1]Congest May00-Oct00'!$A$1:$I$1048576,COLUMN('[1]Congest May00-Oct00'!H$1:H$1048576),FALSE())-VLOOKUP($E39,'[1]Congest May00-Oct00'!$A$1:$I$1048576,COLUMN('[1]Congest May00-Oct00'!H$1:H$1048576),FALSE())</f>
        <v>0</v>
      </c>
      <c r="T39" s="39" t="n">
        <f aca="false">VLOOKUP($A39,'[1]Congest May00-Oct00'!$A$1:$I$1048576,COLUMN('[1]Congest May00-Oct00'!I$1:I$1048576),FALSE())-VLOOKUP($E39,'[1]Congest May00-Oct00'!$A$1:$I$1048576,COLUMN('[1]Congest May00-Oct00'!I$1:I$1048576),FALSE())</f>
        <v>0</v>
      </c>
      <c r="U39" s="37" t="n">
        <f aca="false">VLOOKUP($A39,'[1]Congest Nov00-Apr01'!$A$1:$I$1048576,COLUMN('[1]Congest Nov00-Apr01'!D$1:D$1048576),FALSE())-VLOOKUP($E39,'[1]Congest Nov00-Apr01'!$A$1:$I$1048576,COLUMN('[1]Congest Nov00-Apr01'!D$1:D$1048576),FALSE())</f>
        <v>0</v>
      </c>
      <c r="V39" s="37" t="n">
        <f aca="false">VLOOKUP($A39,'[1]Congest Nov00-Apr01'!$A$1:$I$1048576,COLUMN('[1]Congest Nov00-Apr01'!E$1:E$1048576),FALSE())-VLOOKUP($E39,'[1]Congest Nov00-Apr01'!$A$1:$I$1048576,COLUMN('[1]Congest Nov00-Apr01'!E$1:E$1048576),FALSE())</f>
        <v>0</v>
      </c>
      <c r="W39" s="37" t="n">
        <f aca="false">VLOOKUP($A39,'[1]Congest Nov00-Apr01'!$A$1:$I$1048576,COLUMN('[1]Congest Nov00-Apr01'!F$1:F$1048576),FALSE())-VLOOKUP($E39,'[1]Congest Nov00-Apr01'!$A$1:$I$1048576,COLUMN('[1]Congest Nov00-Apr01'!F$1:F$1048576),FALSE())</f>
        <v>0</v>
      </c>
      <c r="X39" s="37" t="n">
        <f aca="false">VLOOKUP($A39,'[1]Congest Nov00-Apr01'!$A$1:$I$1048576,COLUMN('[1]Congest Nov00-Apr01'!G$1:G$1048576),FALSE())-VLOOKUP($E39,'[1]Congest Nov00-Apr01'!$A$1:$I$1048576,COLUMN('[1]Congest Nov00-Apr01'!G$1:G$1048576),FALSE())</f>
        <v>4.68000000000029</v>
      </c>
      <c r="Y39" s="37" t="n">
        <f aca="false">VLOOKUP($A39,'[1]Congest Nov00-Apr01'!$A$1:$I$1048576,COLUMN('[1]Congest Nov00-Apr01'!H$1:H$1048576),FALSE())-VLOOKUP($E39,'[1]Congest Nov00-Apr01'!$A$1:$I$1048576,COLUMN('[1]Congest Nov00-Apr01'!H$1:H$1048576),FALSE())</f>
        <v>0</v>
      </c>
      <c r="Z39" s="37" t="n">
        <f aca="false">VLOOKUP($A39,'[1]Congest Nov00-Apr01'!$A$1:$I$1048576,COLUMN('[1]Congest Nov00-Apr01'!I$1:I$1048576),FALSE())-VLOOKUP($E39,'[1]Congest Nov00-Apr01'!$A$1:$I$1048576,COLUMN('[1]Congest Nov00-Apr01'!I$1:I$1048576),FALSE())</f>
        <v>-576.9</v>
      </c>
      <c r="AA39" s="39" t="n">
        <f aca="false">VLOOKUP($A39,'[1]Congest May01-Oct01'!$A$1:$I$1048576,COLUMN('[1]Congest May01-Oct01'!D$1:D$1048576),FALSE())-VLOOKUP($E39,'[1]Congest May01-Oct01'!$A$1:$I$1048576,COLUMN('[1]Congest May01-Oct01'!D$1:D$1048576),FALSE())</f>
        <v>329.220000000001</v>
      </c>
      <c r="AB39" s="39" t="n">
        <f aca="false">VLOOKUP($A39,'[1]Congest May01-Oct01'!$A$1:$I$1048576,COLUMN('[1]Congest May01-Oct01'!E$1:E$1048576),FALSE())-VLOOKUP($E39,'[1]Congest May01-Oct01'!$A$1:$I$1048576,COLUMN('[1]Congest May01-Oct01'!E$1:E$1048576),FALSE())</f>
        <v>0</v>
      </c>
      <c r="AC39" s="39" t="n">
        <f aca="false">VLOOKUP($A39,'[1]Congest May01-Oct01'!$A$1:$I$1048576,COLUMN('[1]Congest May01-Oct01'!F$1:F$1048576),FALSE())-VLOOKUP($E39,'[1]Congest May01-Oct01'!$A$1:$I$1048576,COLUMN('[1]Congest May01-Oct01'!F$1:F$1048576),FALSE())</f>
        <v>422.46</v>
      </c>
      <c r="AD39" s="39" t="n">
        <f aca="false">VLOOKUP($A39,'[1]Congest May01-Oct01'!$A$1:$I$1048576,COLUMN('[1]Congest May01-Oct01'!G$1:G$1048576),FALSE())-VLOOKUP($E39,'[1]Congest May01-Oct01'!$A$1:$I$1048576,COLUMN('[1]Congest May01-Oct01'!G$1:G$1048576),FALSE())</f>
        <v>2207.59</v>
      </c>
      <c r="AE39" s="36" t="n">
        <f aca="false">VLOOKUP($A39,'[1]Congest May01-Oct01'!$A$1:$I$1048576,COLUMN('[1]Congest May01-Oct01'!H$1:H$1048576),FALSE())-VLOOKUP($E39,'[1]Congest May01-Oct01'!$A$1:$I$1048576,COLUMN('[1]Congest May01-Oct01'!H$1:H$1048576),FALSE())</f>
        <v>1262.72</v>
      </c>
      <c r="AF39" s="36" t="n">
        <f aca="false">VLOOKUP($A39,'[1]Congest May01-Oct01'!$A$1:$I$1048576,COLUMN('[1]Congest May01-Oct01'!I$1:I$1048576),FALSE())-VLOOKUP($E39,'[1]Congest May01-Oct01'!$A$1:$I$1048576,COLUMN('[1]Congest May01-Oct01'!I$1:I$1048576),FALSE())</f>
        <v>868.57</v>
      </c>
      <c r="AG39" s="6" t="n">
        <f aca="false">+SUM(S39:AD39)</f>
        <v>2387.05</v>
      </c>
      <c r="AI39" s="39" t="n">
        <f aca="false">74462.6+236460.05</f>
        <v>310922.65</v>
      </c>
      <c r="AJ39" s="39" t="n">
        <f aca="false">+H39*SUM(U39:AE39)</f>
        <v>197087.58</v>
      </c>
      <c r="AK39" s="39" t="n">
        <f aca="false">+AJ39-AI39</f>
        <v>-113835.07</v>
      </c>
      <c r="AL39" s="39"/>
      <c r="AM39" s="39" t="n">
        <f aca="false">+VLOOKUP($E39,[2]ACP!$A$1:$BE$1048576,47,FALSE())-VLOOKUP($A39,[2]ACP!$A$1:$BE$1048576,47,FALSE())</f>
        <v>1260.7</v>
      </c>
      <c r="AN39" s="39" t="n">
        <f aca="false">+VLOOKUP($E39,[2]ACP!$A$1:$BE$1048576,48,FALSE())-VLOOKUP($A39,[2]ACP!$A$1:$BE$1048576,48,FALSE())</f>
        <v>1728.12999999999</v>
      </c>
      <c r="AO39" s="39"/>
      <c r="AP39" s="39" t="n">
        <f aca="false">+VLOOKUP($E39,[2]ACP!$A$1:$BE$1048576,57,FALSE())-VLOOKUP($A39,[2]ACP!$A$1:$BE$1048576,57,FALSE())</f>
        <v>2115.21000000001</v>
      </c>
      <c r="AQ39" s="39"/>
    </row>
    <row r="40" customFormat="false" ht="12.75" hidden="false" customHeight="false" outlineLevel="0" collapsed="false">
      <c r="A40" s="7" t="n">
        <v>23786</v>
      </c>
      <c r="B40" s="7" t="s">
        <v>41</v>
      </c>
      <c r="C40" s="7" t="str">
        <f aca="false">+VLOOKUP(A40,[1]Congest!$A$1:$C$1048576,3,FALSE())</f>
        <v>N.Y.C.</v>
      </c>
      <c r="D40" s="7"/>
      <c r="E40" s="4" t="n">
        <v>23519</v>
      </c>
      <c r="F40" s="5" t="s">
        <v>48</v>
      </c>
      <c r="G40" s="7" t="str">
        <f aca="false">+VLOOKUP(E40,[1]Congest!$A$1:$C$1048576,3,FALSE())</f>
        <v>N.Y.C.</v>
      </c>
      <c r="H40" s="34" t="n">
        <v>40</v>
      </c>
      <c r="J40" s="4"/>
      <c r="K40" s="4" t="n">
        <v>10</v>
      </c>
      <c r="N40" s="4" t="n">
        <v>30</v>
      </c>
      <c r="O40" s="47" t="n">
        <f aca="false">VLOOKUP($A40,'[1]Congest May00-Oct00'!$A$1:$I$1048576,COLUMN('[1]Congest May00-Oct00'!D$1:D$1048576),FALSE())-VLOOKUP($E40,'[1]Congest May00-Oct00'!$A$1:$I$1048576,COLUMN('[1]Congest May00-Oct00'!D$1:D$1048576),FALSE())</f>
        <v>246.29</v>
      </c>
      <c r="P40" s="39" t="n">
        <f aca="false">VLOOKUP($A40,'[1]Congest May00-Oct00'!$A$1:$I$1048576,COLUMN('[1]Congest May00-Oct00'!E$1:E$1048576),FALSE())-VLOOKUP($E40,'[1]Congest May00-Oct00'!$A$1:$I$1048576,COLUMN('[1]Congest May00-Oct00'!E$1:E$1048576),FALSE())</f>
        <v>4395.60000000001</v>
      </c>
      <c r="Q40" s="39" t="n">
        <f aca="false">VLOOKUP($A40,'[1]Congest May00-Oct00'!$A$1:$I$1048576,COLUMN('[1]Congest May00-Oct00'!F$1:F$1048576),FALSE())-VLOOKUP($E40,'[1]Congest May00-Oct00'!$A$1:$I$1048576,COLUMN('[1]Congest May00-Oct00'!F$1:F$1048576),FALSE())</f>
        <v>1932.39</v>
      </c>
      <c r="R40" s="39" t="n">
        <f aca="false">VLOOKUP($A40,'[1]Congest May00-Oct00'!$A$1:$I$1048576,COLUMN('[1]Congest May00-Oct00'!G$1:G$1048576),FALSE())-VLOOKUP($E40,'[1]Congest May00-Oct00'!$A$1:$I$1048576,COLUMN('[1]Congest May00-Oct00'!G$1:G$1048576),FALSE())</f>
        <v>4048.32</v>
      </c>
      <c r="S40" s="39" t="n">
        <f aca="false">VLOOKUP($A40,'[1]Congest May00-Oct00'!$A$1:$I$1048576,COLUMN('[1]Congest May00-Oct00'!H$1:H$1048576),FALSE())-VLOOKUP($E40,'[1]Congest May00-Oct00'!$A$1:$I$1048576,COLUMN('[1]Congest May00-Oct00'!H$1:H$1048576),FALSE())</f>
        <v>0</v>
      </c>
      <c r="T40" s="39" t="n">
        <f aca="false">VLOOKUP($A40,'[1]Congest May00-Oct00'!$A$1:$I$1048576,COLUMN('[1]Congest May00-Oct00'!I$1:I$1048576),FALSE())-VLOOKUP($E40,'[1]Congest May00-Oct00'!$A$1:$I$1048576,COLUMN('[1]Congest May00-Oct00'!I$1:I$1048576),FALSE())</f>
        <v>0</v>
      </c>
      <c r="U40" s="37" t="n">
        <f aca="false">VLOOKUP($A40,'[1]Congest Nov00-Apr01'!$A$1:$I$1048576,COLUMN('[1]Congest Nov00-Apr01'!D$1:D$1048576),FALSE())-VLOOKUP($E40,'[1]Congest Nov00-Apr01'!$A$1:$I$1048576,COLUMN('[1]Congest Nov00-Apr01'!D$1:D$1048576),FALSE())</f>
        <v>-0.0499999999997272</v>
      </c>
      <c r="V40" s="37" t="n">
        <f aca="false">VLOOKUP($A40,'[1]Congest Nov00-Apr01'!$A$1:$I$1048576,COLUMN('[1]Congest Nov00-Apr01'!E$1:E$1048576),FALSE())-VLOOKUP($E40,'[1]Congest Nov00-Apr01'!$A$1:$I$1048576,COLUMN('[1]Congest Nov00-Apr01'!E$1:E$1048576),FALSE())</f>
        <v>-0.170000000000073</v>
      </c>
      <c r="W40" s="37" t="n">
        <f aca="false">VLOOKUP($A40,'[1]Congest Nov00-Apr01'!$A$1:$I$1048576,COLUMN('[1]Congest Nov00-Apr01'!F$1:F$1048576),FALSE())-VLOOKUP($E40,'[1]Congest Nov00-Apr01'!$A$1:$I$1048576,COLUMN('[1]Congest Nov00-Apr01'!F$1:F$1048576),FALSE())</f>
        <v>-0.650000000000546</v>
      </c>
      <c r="X40" s="37" t="n">
        <f aca="false">VLOOKUP($A40,'[1]Congest Nov00-Apr01'!$A$1:$I$1048576,COLUMN('[1]Congest Nov00-Apr01'!G$1:G$1048576),FALSE())-VLOOKUP($E40,'[1]Congest Nov00-Apr01'!$A$1:$I$1048576,COLUMN('[1]Congest Nov00-Apr01'!G$1:G$1048576),FALSE())</f>
        <v>4.20000000000027</v>
      </c>
      <c r="Y40" s="37" t="n">
        <f aca="false">VLOOKUP($A40,'[1]Congest Nov00-Apr01'!$A$1:$I$1048576,COLUMN('[1]Congest Nov00-Apr01'!H$1:H$1048576),FALSE())-VLOOKUP($E40,'[1]Congest Nov00-Apr01'!$A$1:$I$1048576,COLUMN('[1]Congest Nov00-Apr01'!H$1:H$1048576),FALSE())</f>
        <v>1.78000000000065</v>
      </c>
      <c r="Z40" s="37" t="n">
        <f aca="false">VLOOKUP($A40,'[1]Congest Nov00-Apr01'!$A$1:$I$1048576,COLUMN('[1]Congest Nov00-Apr01'!I$1:I$1048576),FALSE())-VLOOKUP($E40,'[1]Congest Nov00-Apr01'!$A$1:$I$1048576,COLUMN('[1]Congest Nov00-Apr01'!I$1:I$1048576),FALSE())</f>
        <v>633.900000000002</v>
      </c>
      <c r="AA40" s="39" t="n">
        <f aca="false">VLOOKUP($A40,'[1]Congest May01-Oct01'!$A$1:$I$1048576,COLUMN('[1]Congest May01-Oct01'!D$1:D$1048576),FALSE())-VLOOKUP($E40,'[1]Congest May01-Oct01'!$A$1:$I$1048576,COLUMN('[1]Congest May01-Oct01'!D$1:D$1048576),FALSE())</f>
        <v>329.170000000001</v>
      </c>
      <c r="AB40" s="39" t="n">
        <f aca="false">VLOOKUP($A40,'[1]Congest May01-Oct01'!$A$1:$I$1048576,COLUMN('[1]Congest May01-Oct01'!E$1:E$1048576),FALSE())-VLOOKUP($E40,'[1]Congest May01-Oct01'!$A$1:$I$1048576,COLUMN('[1]Congest May01-Oct01'!E$1:E$1048576),FALSE())</f>
        <v>-0.349999999999454</v>
      </c>
      <c r="AC40" s="39" t="n">
        <f aca="false">VLOOKUP($A40,'[1]Congest May01-Oct01'!$A$1:$I$1048576,COLUMN('[1]Congest May01-Oct01'!F$1:F$1048576),FALSE())-VLOOKUP($E40,'[1]Congest May01-Oct01'!$A$1:$I$1048576,COLUMN('[1]Congest May01-Oct01'!F$1:F$1048576),FALSE())</f>
        <v>422.290000000001</v>
      </c>
      <c r="AD40" s="39" t="n">
        <f aca="false">VLOOKUP($A40,'[1]Congest May01-Oct01'!$A$1:$I$1048576,COLUMN('[1]Congest May01-Oct01'!G$1:G$1048576),FALSE())-VLOOKUP($E40,'[1]Congest May01-Oct01'!$A$1:$I$1048576,COLUMN('[1]Congest May01-Oct01'!G$1:G$1048576),FALSE())</f>
        <v>2208.22</v>
      </c>
      <c r="AE40" s="36" t="n">
        <f aca="false">VLOOKUP($A40,'[1]Congest May01-Oct01'!$A$1:$I$1048576,COLUMN('[1]Congest May01-Oct01'!H$1:H$1048576),FALSE())-VLOOKUP($E40,'[1]Congest May01-Oct01'!$A$1:$I$1048576,COLUMN('[1]Congest May01-Oct01'!H$1:H$1048576),FALSE())</f>
        <v>1263.18</v>
      </c>
      <c r="AF40" s="36" t="n">
        <f aca="false">VLOOKUP($A40,'[1]Congest May01-Oct01'!$A$1:$I$1048576,COLUMN('[1]Congest May01-Oct01'!I$1:I$1048576),FALSE())-VLOOKUP($E40,'[1]Congest May01-Oct01'!$A$1:$I$1048576,COLUMN('[1]Congest May01-Oct01'!I$1:I$1048576),FALSE())</f>
        <v>868.57</v>
      </c>
      <c r="AG40" s="6" t="n">
        <f aca="false">+SUM(S40:AD40)</f>
        <v>3598.34</v>
      </c>
      <c r="AI40" s="39" t="n">
        <f aca="false">39733.7+145896.8</f>
        <v>185630.5</v>
      </c>
      <c r="AJ40" s="39" t="n">
        <f aca="false">+H40*SUM(U40:AE40)</f>
        <v>194460.8</v>
      </c>
      <c r="AK40" s="39" t="n">
        <f aca="false">+AJ40-AI40</f>
        <v>8830.30000000016</v>
      </c>
      <c r="AL40" s="39"/>
      <c r="AM40" s="39" t="n">
        <f aca="false">+VLOOKUP($E40,[2]ACP!$A$1:$BE$1048576,47,FALSE())-VLOOKUP($A40,[2]ACP!$A$1:$BE$1048576,47,FALSE())</f>
        <v>1102.84</v>
      </c>
      <c r="AN40" s="39" t="n">
        <f aca="false">+VLOOKUP($E40,[2]ACP!$A$1:$BE$1048576,48,FALSE())-VLOOKUP($A40,[2]ACP!$A$1:$BE$1048576,48,FALSE())</f>
        <v>1771.36</v>
      </c>
      <c r="AO40" s="39"/>
      <c r="AP40" s="39" t="n">
        <f aca="false">+VLOOKUP($E40,[2]ACP!$A$1:$BE$1048576,57,FALSE())-VLOOKUP($A40,[2]ACP!$A$1:$BE$1048576,57,FALSE())</f>
        <v>1752</v>
      </c>
      <c r="AQ40" s="39"/>
    </row>
    <row r="41" customFormat="false" ht="12.75" hidden="false" customHeight="false" outlineLevel="0" collapsed="false">
      <c r="A41" s="7" t="n">
        <v>23786</v>
      </c>
      <c r="B41" s="7" t="s">
        <v>41</v>
      </c>
      <c r="C41" s="7" t="str">
        <f aca="false">+VLOOKUP(A41,[1]Congest!$A$1:$C$1048576,3,FALSE())</f>
        <v>N.Y.C.</v>
      </c>
      <c r="D41" s="7"/>
      <c r="E41" s="4" t="n">
        <v>23535</v>
      </c>
      <c r="F41" s="5" t="s">
        <v>38</v>
      </c>
      <c r="G41" s="7" t="str">
        <f aca="false">+VLOOKUP(E41,[1]Congest!$A$1:$C$1048576,3,FALSE())</f>
        <v>N.Y.C.</v>
      </c>
      <c r="H41" s="34" t="n">
        <v>25</v>
      </c>
      <c r="J41" s="4"/>
      <c r="K41" s="4" t="n">
        <v>10</v>
      </c>
      <c r="N41" s="4" t="n">
        <v>15</v>
      </c>
      <c r="O41" s="47" t="n">
        <f aca="false">VLOOKUP($A41,'[1]Congest May00-Oct00'!$A$1:$I$1048576,COLUMN('[1]Congest May00-Oct00'!D$1:D$1048576),FALSE())-VLOOKUP($E41,'[1]Congest May00-Oct00'!$A$1:$I$1048576,COLUMN('[1]Congest May00-Oct00'!D$1:D$1048576),FALSE())</f>
        <v>246.29</v>
      </c>
      <c r="P41" s="39" t="n">
        <f aca="false">VLOOKUP($A41,'[1]Congest May00-Oct00'!$A$1:$I$1048576,COLUMN('[1]Congest May00-Oct00'!E$1:E$1048576),FALSE())-VLOOKUP($E41,'[1]Congest May00-Oct00'!$A$1:$I$1048576,COLUMN('[1]Congest May00-Oct00'!E$1:E$1048576),FALSE())</f>
        <v>4400.76</v>
      </c>
      <c r="Q41" s="39" t="n">
        <f aca="false">VLOOKUP($A41,'[1]Congest May00-Oct00'!$A$1:$I$1048576,COLUMN('[1]Congest May00-Oct00'!F$1:F$1048576),FALSE())-VLOOKUP($E41,'[1]Congest May00-Oct00'!$A$1:$I$1048576,COLUMN('[1]Congest May00-Oct00'!F$1:F$1048576),FALSE())</f>
        <v>1933.34</v>
      </c>
      <c r="R41" s="39" t="n">
        <f aca="false">VLOOKUP($A41,'[1]Congest May00-Oct00'!$A$1:$I$1048576,COLUMN('[1]Congest May00-Oct00'!G$1:G$1048576),FALSE())-VLOOKUP($E41,'[1]Congest May00-Oct00'!$A$1:$I$1048576,COLUMN('[1]Congest May00-Oct00'!G$1:G$1048576),FALSE())</f>
        <v>4049.05</v>
      </c>
      <c r="S41" s="39" t="n">
        <f aca="false">VLOOKUP($A41,'[1]Congest May00-Oct00'!$A$1:$I$1048576,COLUMN('[1]Congest May00-Oct00'!H$1:H$1048576),FALSE())-VLOOKUP($E41,'[1]Congest May00-Oct00'!$A$1:$I$1048576,COLUMN('[1]Congest May00-Oct00'!H$1:H$1048576),FALSE())</f>
        <v>-0.399999999999181</v>
      </c>
      <c r="T41" s="39" t="n">
        <f aca="false">VLOOKUP($A41,'[1]Congest May00-Oct00'!$A$1:$I$1048576,COLUMN('[1]Congest May00-Oct00'!I$1:I$1048576),FALSE())-VLOOKUP($E41,'[1]Congest May00-Oct00'!$A$1:$I$1048576,COLUMN('[1]Congest May00-Oct00'!I$1:I$1048576),FALSE())</f>
        <v>-1.5</v>
      </c>
      <c r="U41" s="37" t="n">
        <f aca="false">VLOOKUP($A41,'[1]Congest Nov00-Apr01'!$A$1:$I$1048576,COLUMN('[1]Congest Nov00-Apr01'!D$1:D$1048576),FALSE())-VLOOKUP($E41,'[1]Congest Nov00-Apr01'!$A$1:$I$1048576,COLUMN('[1]Congest Nov00-Apr01'!D$1:D$1048576),FALSE())</f>
        <v>-3.84000000000015</v>
      </c>
      <c r="V41" s="37" t="n">
        <f aca="false">VLOOKUP($A41,'[1]Congest Nov00-Apr01'!$A$1:$I$1048576,COLUMN('[1]Congest Nov00-Apr01'!E$1:E$1048576),FALSE())-VLOOKUP($E41,'[1]Congest Nov00-Apr01'!$A$1:$I$1048576,COLUMN('[1]Congest Nov00-Apr01'!E$1:E$1048576),FALSE())</f>
        <v>-60.8700000000001</v>
      </c>
      <c r="W41" s="37" t="n">
        <f aca="false">VLOOKUP($A41,'[1]Congest Nov00-Apr01'!$A$1:$I$1048576,COLUMN('[1]Congest Nov00-Apr01'!F$1:F$1048576),FALSE())-VLOOKUP($E41,'[1]Congest Nov00-Apr01'!$A$1:$I$1048576,COLUMN('[1]Congest Nov00-Apr01'!F$1:F$1048576),FALSE())</f>
        <v>-1290.22</v>
      </c>
      <c r="X41" s="37" t="n">
        <f aca="false">VLOOKUP($A41,'[1]Congest Nov00-Apr01'!$A$1:$I$1048576,COLUMN('[1]Congest Nov00-Apr01'!G$1:G$1048576),FALSE())-VLOOKUP($E41,'[1]Congest Nov00-Apr01'!$A$1:$I$1048576,COLUMN('[1]Congest Nov00-Apr01'!G$1:G$1048576),FALSE())</f>
        <v>79.7900000000004</v>
      </c>
      <c r="Y41" s="37" t="n">
        <f aca="false">VLOOKUP($A41,'[1]Congest Nov00-Apr01'!$A$1:$I$1048576,COLUMN('[1]Congest Nov00-Apr01'!H$1:H$1048576),FALSE())-VLOOKUP($E41,'[1]Congest Nov00-Apr01'!$A$1:$I$1048576,COLUMN('[1]Congest Nov00-Apr01'!H$1:H$1048576),FALSE())</f>
        <v>-83.9199999999973</v>
      </c>
      <c r="Z41" s="37" t="n">
        <f aca="false">VLOOKUP($A41,'[1]Congest Nov00-Apr01'!$A$1:$I$1048576,COLUMN('[1]Congest Nov00-Apr01'!I$1:I$1048576),FALSE())-VLOOKUP($E41,'[1]Congest Nov00-Apr01'!$A$1:$I$1048576,COLUMN('[1]Congest Nov00-Apr01'!I$1:I$1048576),FALSE())</f>
        <v>-289.129999999999</v>
      </c>
      <c r="AA41" s="39" t="n">
        <f aca="false">VLOOKUP($A41,'[1]Congest May01-Oct01'!$A$1:$I$1048576,COLUMN('[1]Congest May01-Oct01'!D$1:D$1048576),FALSE())-VLOOKUP($E41,'[1]Congest May01-Oct01'!$A$1:$I$1048576,COLUMN('[1]Congest May01-Oct01'!D$1:D$1048576),FALSE())</f>
        <v>451.070000000001</v>
      </c>
      <c r="AB41" s="39" t="n">
        <f aca="false">VLOOKUP($A41,'[1]Congest May01-Oct01'!$A$1:$I$1048576,COLUMN('[1]Congest May01-Oct01'!E$1:E$1048576),FALSE())-VLOOKUP($E41,'[1]Congest May01-Oct01'!$A$1:$I$1048576,COLUMN('[1]Congest May01-Oct01'!E$1:E$1048576),FALSE())</f>
        <v>47.3700000000008</v>
      </c>
      <c r="AC41" s="39" t="n">
        <f aca="false">VLOOKUP($A41,'[1]Congest May01-Oct01'!$A$1:$I$1048576,COLUMN('[1]Congest May01-Oct01'!F$1:F$1048576),FALSE())-VLOOKUP($E41,'[1]Congest May01-Oct01'!$A$1:$I$1048576,COLUMN('[1]Congest May01-Oct01'!F$1:F$1048576),FALSE())</f>
        <v>435.51</v>
      </c>
      <c r="AD41" s="39" t="n">
        <f aca="false">VLOOKUP($A41,'[1]Congest May01-Oct01'!$A$1:$I$1048576,COLUMN('[1]Congest May01-Oct01'!G$1:G$1048576),FALSE())-VLOOKUP($E41,'[1]Congest May01-Oct01'!$A$1:$I$1048576,COLUMN('[1]Congest May01-Oct01'!G$1:G$1048576),FALSE())</f>
        <v>2151.81</v>
      </c>
      <c r="AE41" s="36" t="n">
        <f aca="false">VLOOKUP($A41,'[1]Congest May01-Oct01'!$A$1:$I$1048576,COLUMN('[1]Congest May01-Oct01'!H$1:H$1048576),FALSE())-VLOOKUP($E41,'[1]Congest May01-Oct01'!$A$1:$I$1048576,COLUMN('[1]Congest May01-Oct01'!H$1:H$1048576),FALSE())</f>
        <v>1232.45</v>
      </c>
      <c r="AF41" s="36" t="n">
        <f aca="false">VLOOKUP($A41,'[1]Congest May01-Oct01'!$A$1:$I$1048576,COLUMN('[1]Congest May01-Oct01'!I$1:I$1048576),FALSE())-VLOOKUP($E41,'[1]Congest May01-Oct01'!$A$1:$I$1048576,COLUMN('[1]Congest May01-Oct01'!I$1:I$1048576),FALSE())</f>
        <v>865.71</v>
      </c>
      <c r="AG41" s="6" t="n">
        <f aca="false">+SUM(S41:AD41)</f>
        <v>1435.67</v>
      </c>
      <c r="AI41" s="39" t="n">
        <f aca="false">39039.9+76419.2</f>
        <v>115459.1</v>
      </c>
      <c r="AJ41" s="39" t="n">
        <f aca="false">+H41*SUM(U41:AE41)</f>
        <v>66750.5000000001</v>
      </c>
      <c r="AK41" s="39" t="n">
        <f aca="false">+AJ41-AI41</f>
        <v>-48708.5999999999</v>
      </c>
      <c r="AL41" s="39"/>
      <c r="AM41" s="39" t="n">
        <f aca="false">+VLOOKUP($E41,[2]ACP!$A$1:$BE$1048576,47,FALSE())-VLOOKUP($A41,[2]ACP!$A$1:$BE$1048576,47,FALSE())</f>
        <v>132.279999999999</v>
      </c>
      <c r="AN41" s="39" t="n">
        <f aca="false">+VLOOKUP($E41,[2]ACP!$A$1:$BE$1048576,48,FALSE())-VLOOKUP($A41,[2]ACP!$A$1:$BE$1048576,48,FALSE())</f>
        <v>1820.34999999999</v>
      </c>
      <c r="AO41" s="39"/>
      <c r="AP41" s="39" t="n">
        <f aca="false">+VLOOKUP($E41,[2]ACP!$A$1:$BE$1048576,57,FALSE())-VLOOKUP($A41,[2]ACP!$A$1:$BE$1048576,57,FALSE())</f>
        <v>2520.53</v>
      </c>
      <c r="AQ41" s="39"/>
    </row>
    <row r="42" customFormat="false" ht="12.75" hidden="false" customHeight="false" outlineLevel="0" collapsed="false">
      <c r="A42" s="7" t="n">
        <v>23786</v>
      </c>
      <c r="B42" s="7" t="s">
        <v>41</v>
      </c>
      <c r="C42" s="7" t="str">
        <f aca="false">+VLOOKUP(A42,[1]Congest!$A$1:$C$1048576,3,FALSE())</f>
        <v>N.Y.C.</v>
      </c>
      <c r="D42" s="7"/>
      <c r="E42" s="4" t="n">
        <v>23541</v>
      </c>
      <c r="F42" s="5" t="s">
        <v>67</v>
      </c>
      <c r="G42" s="7" t="str">
        <f aca="false">+VLOOKUP(E42,[1]Congest!$A$1:$C$1048576,3,FALSE())</f>
        <v>N.Y.C.</v>
      </c>
      <c r="H42" s="4" t="n">
        <v>96</v>
      </c>
      <c r="J42" s="4" t="n">
        <v>85</v>
      </c>
      <c r="K42" s="4" t="n">
        <v>10</v>
      </c>
      <c r="N42" s="4" t="n">
        <v>1</v>
      </c>
      <c r="O42" s="47" t="n">
        <f aca="false">VLOOKUP($A42,'[1]Congest May00-Oct00'!$A$1:$I$1048576,COLUMN('[1]Congest May00-Oct00'!D$1:D$1048576),FALSE())-VLOOKUP($E42,'[1]Congest May00-Oct00'!$A$1:$I$1048576,COLUMN('[1]Congest May00-Oct00'!D$1:D$1048576),FALSE())</f>
        <v>246.29</v>
      </c>
      <c r="P42" s="39" t="n">
        <f aca="false">VLOOKUP($A42,'[1]Congest May00-Oct00'!$A$1:$I$1048576,COLUMN('[1]Congest May00-Oct00'!E$1:E$1048576),FALSE())-VLOOKUP($E42,'[1]Congest May00-Oct00'!$A$1:$I$1048576,COLUMN('[1]Congest May00-Oct00'!E$1:E$1048576),FALSE())</f>
        <v>4395.60000000001</v>
      </c>
      <c r="Q42" s="39" t="n">
        <f aca="false">VLOOKUP($A42,'[1]Congest May00-Oct00'!$A$1:$I$1048576,COLUMN('[1]Congest May00-Oct00'!F$1:F$1048576),FALSE())-VLOOKUP($E42,'[1]Congest May00-Oct00'!$A$1:$I$1048576,COLUMN('[1]Congest May00-Oct00'!F$1:F$1048576),FALSE())</f>
        <v>1932.39</v>
      </c>
      <c r="R42" s="39" t="n">
        <f aca="false">VLOOKUP($A42,'[1]Congest May00-Oct00'!$A$1:$I$1048576,COLUMN('[1]Congest May00-Oct00'!G$1:G$1048576),FALSE())-VLOOKUP($E42,'[1]Congest May00-Oct00'!$A$1:$I$1048576,COLUMN('[1]Congest May00-Oct00'!G$1:G$1048576),FALSE())</f>
        <v>4048.32</v>
      </c>
      <c r="S42" s="39" t="n">
        <f aca="false">VLOOKUP($A42,'[1]Congest May00-Oct00'!$A$1:$I$1048576,COLUMN('[1]Congest May00-Oct00'!H$1:H$1048576),FALSE())-VLOOKUP($E42,'[1]Congest May00-Oct00'!$A$1:$I$1048576,COLUMN('[1]Congest May00-Oct00'!H$1:H$1048576),FALSE())</f>
        <v>0</v>
      </c>
      <c r="T42" s="39" t="n">
        <f aca="false">VLOOKUP($A42,'[1]Congest May00-Oct00'!$A$1:$I$1048576,COLUMN('[1]Congest May00-Oct00'!I$1:I$1048576),FALSE())-VLOOKUP($E42,'[1]Congest May00-Oct00'!$A$1:$I$1048576,COLUMN('[1]Congest May00-Oct00'!I$1:I$1048576),FALSE())</f>
        <v>0</v>
      </c>
      <c r="U42" s="37" t="n">
        <f aca="false">VLOOKUP($A42,'[1]Congest Nov00-Apr01'!$A$1:$I$1048576,COLUMN('[1]Congest Nov00-Apr01'!D$1:D$1048576),FALSE())-VLOOKUP($E42,'[1]Congest Nov00-Apr01'!$A$1:$I$1048576,COLUMN('[1]Congest Nov00-Apr01'!D$1:D$1048576),FALSE())</f>
        <v>0</v>
      </c>
      <c r="V42" s="37" t="n">
        <f aca="false">VLOOKUP($A42,'[1]Congest Nov00-Apr01'!$A$1:$I$1048576,COLUMN('[1]Congest Nov00-Apr01'!E$1:E$1048576),FALSE())-VLOOKUP($E42,'[1]Congest Nov00-Apr01'!$A$1:$I$1048576,COLUMN('[1]Congest Nov00-Apr01'!E$1:E$1048576),FALSE())</f>
        <v>0</v>
      </c>
      <c r="W42" s="37" t="n">
        <f aca="false">VLOOKUP($A42,'[1]Congest Nov00-Apr01'!$A$1:$I$1048576,COLUMN('[1]Congest Nov00-Apr01'!F$1:F$1048576),FALSE())-VLOOKUP($E42,'[1]Congest Nov00-Apr01'!$A$1:$I$1048576,COLUMN('[1]Congest Nov00-Apr01'!F$1:F$1048576),FALSE())</f>
        <v>0</v>
      </c>
      <c r="X42" s="37" t="n">
        <f aca="false">VLOOKUP($A42,'[1]Congest Nov00-Apr01'!$A$1:$I$1048576,COLUMN('[1]Congest Nov00-Apr01'!G$1:G$1048576),FALSE())-VLOOKUP($E42,'[1]Congest Nov00-Apr01'!$A$1:$I$1048576,COLUMN('[1]Congest Nov00-Apr01'!G$1:G$1048576),FALSE())</f>
        <v>4.68000000000029</v>
      </c>
      <c r="Y42" s="37" t="n">
        <f aca="false">VLOOKUP($A42,'[1]Congest Nov00-Apr01'!$A$1:$I$1048576,COLUMN('[1]Congest Nov00-Apr01'!H$1:H$1048576),FALSE())-VLOOKUP($E42,'[1]Congest Nov00-Apr01'!$A$1:$I$1048576,COLUMN('[1]Congest Nov00-Apr01'!H$1:H$1048576),FALSE())</f>
        <v>0</v>
      </c>
      <c r="Z42" s="37" t="n">
        <f aca="false">VLOOKUP($A42,'[1]Congest Nov00-Apr01'!$A$1:$I$1048576,COLUMN('[1]Congest Nov00-Apr01'!I$1:I$1048576),FALSE())-VLOOKUP($E42,'[1]Congest Nov00-Apr01'!$A$1:$I$1048576,COLUMN('[1]Congest Nov00-Apr01'!I$1:I$1048576),FALSE())</f>
        <v>-576.9</v>
      </c>
      <c r="AA42" s="39" t="n">
        <f aca="false">VLOOKUP($A42,'[1]Congest May01-Oct01'!$A$1:$I$1048576,COLUMN('[1]Congest May01-Oct01'!D$1:D$1048576),FALSE())-VLOOKUP($E42,'[1]Congest May01-Oct01'!$A$1:$I$1048576,COLUMN('[1]Congest May01-Oct01'!D$1:D$1048576),FALSE())</f>
        <v>329.220000000001</v>
      </c>
      <c r="AB42" s="39" t="n">
        <f aca="false">VLOOKUP($A42,'[1]Congest May01-Oct01'!$A$1:$I$1048576,COLUMN('[1]Congest May01-Oct01'!E$1:E$1048576),FALSE())-VLOOKUP($E42,'[1]Congest May01-Oct01'!$A$1:$I$1048576,COLUMN('[1]Congest May01-Oct01'!E$1:E$1048576),FALSE())</f>
        <v>0</v>
      </c>
      <c r="AC42" s="39" t="n">
        <f aca="false">VLOOKUP($A42,'[1]Congest May01-Oct01'!$A$1:$I$1048576,COLUMN('[1]Congest May01-Oct01'!F$1:F$1048576),FALSE())-VLOOKUP($E42,'[1]Congest May01-Oct01'!$A$1:$I$1048576,COLUMN('[1]Congest May01-Oct01'!F$1:F$1048576),FALSE())</f>
        <v>422.46</v>
      </c>
      <c r="AD42" s="39" t="n">
        <f aca="false">VLOOKUP($A42,'[1]Congest May01-Oct01'!$A$1:$I$1048576,COLUMN('[1]Congest May01-Oct01'!G$1:G$1048576),FALSE())-VLOOKUP($E42,'[1]Congest May01-Oct01'!$A$1:$I$1048576,COLUMN('[1]Congest May01-Oct01'!G$1:G$1048576),FALSE())</f>
        <v>2207.59</v>
      </c>
      <c r="AE42" s="36" t="n">
        <f aca="false">VLOOKUP($A42,'[1]Congest May01-Oct01'!$A$1:$I$1048576,COLUMN('[1]Congest May01-Oct01'!H$1:H$1048576),FALSE())-VLOOKUP($E42,'[1]Congest May01-Oct01'!$A$1:$I$1048576,COLUMN('[1]Congest May01-Oct01'!H$1:H$1048576),FALSE())</f>
        <v>1262.72</v>
      </c>
      <c r="AF42" s="36" t="n">
        <f aca="false">VLOOKUP($A42,'[1]Congest May01-Oct01'!$A$1:$I$1048576,COLUMN('[1]Congest May01-Oct01'!I$1:I$1048576),FALSE())-VLOOKUP($E42,'[1]Congest May01-Oct01'!$A$1:$I$1048576,COLUMN('[1]Congest May01-Oct01'!I$1:I$1048576),FALSE())</f>
        <v>868.57</v>
      </c>
      <c r="AG42" s="6" t="n">
        <f aca="false">+SUM(S42:AD42)</f>
        <v>2387.05</v>
      </c>
      <c r="AI42" s="39" t="n">
        <f aca="false">41678.2+6432+96243.8</f>
        <v>144354</v>
      </c>
      <c r="AJ42" s="39" t="n">
        <f aca="false">+(K42+N42)*SUM(U42:AE42)+J42*SUM(AA42:AE42)</f>
        <v>399016.62</v>
      </c>
      <c r="AK42" s="39" t="n">
        <f aca="false">+AJ42-AI42</f>
        <v>254662.62</v>
      </c>
      <c r="AL42" s="39"/>
      <c r="AM42" s="39" t="n">
        <f aca="false">+VLOOKUP($E42,[2]ACP!$A$1:$BE$1048576,47,FALSE())-VLOOKUP($A42,[2]ACP!$A$1:$BE$1048576,47,FALSE())</f>
        <v>1132.28</v>
      </c>
      <c r="AN42" s="39" t="n">
        <f aca="false">+VLOOKUP($E42,[2]ACP!$A$1:$BE$1048576,48,FALSE())-VLOOKUP($A42,[2]ACP!$A$1:$BE$1048576,48,FALSE())</f>
        <v>400</v>
      </c>
      <c r="AO42" s="39"/>
      <c r="AP42" s="39" t="n">
        <f aca="false">+VLOOKUP($E42,[2]ACP!$A$1:$BE$1048576,57,FALSE())-VLOOKUP($A42,[2]ACP!$A$1:$BE$1048576,57,FALSE())</f>
        <v>2521.53</v>
      </c>
      <c r="AQ42" s="39"/>
    </row>
    <row r="43" customFormat="false" ht="12.75" hidden="false" customHeight="false" outlineLevel="0" collapsed="false">
      <c r="A43" s="7" t="n">
        <v>23786</v>
      </c>
      <c r="B43" s="7" t="s">
        <v>41</v>
      </c>
      <c r="C43" s="7" t="str">
        <f aca="false">+VLOOKUP(A43,[1]Congest!$A$1:$C$1048576,3,FALSE())</f>
        <v>N.Y.C.</v>
      </c>
      <c r="D43" s="7"/>
      <c r="E43" s="4" t="n">
        <v>23660</v>
      </c>
      <c r="F43" s="5" t="s">
        <v>76</v>
      </c>
      <c r="G43" s="7" t="str">
        <f aca="false">+VLOOKUP(E43,[1]Congest!$A$1:$C$1048576,3,FALSE())</f>
        <v>N.Y.C.</v>
      </c>
      <c r="H43" s="34" t="n">
        <v>17</v>
      </c>
      <c r="J43" s="4"/>
      <c r="K43" s="4" t="n">
        <v>10</v>
      </c>
      <c r="N43" s="4" t="n">
        <v>7</v>
      </c>
      <c r="O43" s="47" t="n">
        <f aca="false">VLOOKUP($A43,'[1]Congest May00-Oct00'!$A$1:$I$1048576,COLUMN('[1]Congest May00-Oct00'!D$1:D$1048576),FALSE())-VLOOKUP($E43,'[1]Congest May00-Oct00'!$A$1:$I$1048576,COLUMN('[1]Congest May00-Oct00'!D$1:D$1048576),FALSE())</f>
        <v>246.29</v>
      </c>
      <c r="P43" s="39" t="n">
        <f aca="false">VLOOKUP($A43,'[1]Congest May00-Oct00'!$A$1:$I$1048576,COLUMN('[1]Congest May00-Oct00'!E$1:E$1048576),FALSE())-VLOOKUP($E43,'[1]Congest May00-Oct00'!$A$1:$I$1048576,COLUMN('[1]Congest May00-Oct00'!E$1:E$1048576),FALSE())</f>
        <v>4395.60000000001</v>
      </c>
      <c r="Q43" s="39" t="n">
        <f aca="false">VLOOKUP($A43,'[1]Congest May00-Oct00'!$A$1:$I$1048576,COLUMN('[1]Congest May00-Oct00'!F$1:F$1048576),FALSE())-VLOOKUP($E43,'[1]Congest May00-Oct00'!$A$1:$I$1048576,COLUMN('[1]Congest May00-Oct00'!F$1:F$1048576),FALSE())</f>
        <v>1932.39</v>
      </c>
      <c r="R43" s="39" t="n">
        <f aca="false">VLOOKUP($A43,'[1]Congest May00-Oct00'!$A$1:$I$1048576,COLUMN('[1]Congest May00-Oct00'!G$1:G$1048576),FALSE())-VLOOKUP($E43,'[1]Congest May00-Oct00'!$A$1:$I$1048576,COLUMN('[1]Congest May00-Oct00'!G$1:G$1048576),FALSE())</f>
        <v>4048.32</v>
      </c>
      <c r="S43" s="39" t="n">
        <f aca="false">VLOOKUP($A43,'[1]Congest May00-Oct00'!$A$1:$I$1048576,COLUMN('[1]Congest May00-Oct00'!H$1:H$1048576),FALSE())-VLOOKUP($E43,'[1]Congest May00-Oct00'!$A$1:$I$1048576,COLUMN('[1]Congest May00-Oct00'!H$1:H$1048576),FALSE())</f>
        <v>0</v>
      </c>
      <c r="T43" s="39" t="n">
        <f aca="false">VLOOKUP($A43,'[1]Congest May00-Oct00'!$A$1:$I$1048576,COLUMN('[1]Congest May00-Oct00'!I$1:I$1048576),FALSE())-VLOOKUP($E43,'[1]Congest May00-Oct00'!$A$1:$I$1048576,COLUMN('[1]Congest May00-Oct00'!I$1:I$1048576),FALSE())</f>
        <v>0</v>
      </c>
      <c r="U43" s="37" t="n">
        <f aca="false">VLOOKUP($A43,'[1]Congest Nov00-Apr01'!$A$1:$I$1048576,COLUMN('[1]Congest Nov00-Apr01'!D$1:D$1048576),FALSE())-VLOOKUP($E43,'[1]Congest Nov00-Apr01'!$A$1:$I$1048576,COLUMN('[1]Congest Nov00-Apr01'!D$1:D$1048576),FALSE())</f>
        <v>-0.0499999999997272</v>
      </c>
      <c r="V43" s="37" t="n">
        <f aca="false">VLOOKUP($A43,'[1]Congest Nov00-Apr01'!$A$1:$I$1048576,COLUMN('[1]Congest Nov00-Apr01'!E$1:E$1048576),FALSE())-VLOOKUP($E43,'[1]Congest Nov00-Apr01'!$A$1:$I$1048576,COLUMN('[1]Congest Nov00-Apr01'!E$1:E$1048576),FALSE())</f>
        <v>0.159999999999854</v>
      </c>
      <c r="W43" s="37" t="n">
        <f aca="false">VLOOKUP($A43,'[1]Congest Nov00-Apr01'!$A$1:$I$1048576,COLUMN('[1]Congest Nov00-Apr01'!F$1:F$1048576),FALSE())-VLOOKUP($E43,'[1]Congest Nov00-Apr01'!$A$1:$I$1048576,COLUMN('[1]Congest Nov00-Apr01'!F$1:F$1048576),FALSE())</f>
        <v>-1.09000000000015</v>
      </c>
      <c r="X43" s="37" t="n">
        <f aca="false">VLOOKUP($A43,'[1]Congest Nov00-Apr01'!$A$1:$I$1048576,COLUMN('[1]Congest Nov00-Apr01'!G$1:G$1048576),FALSE())-VLOOKUP($E43,'[1]Congest Nov00-Apr01'!$A$1:$I$1048576,COLUMN('[1]Congest Nov00-Apr01'!G$1:G$1048576),FALSE())</f>
        <v>-4.61000000000013</v>
      </c>
      <c r="Y43" s="37" t="n">
        <f aca="false">VLOOKUP($A43,'[1]Congest Nov00-Apr01'!$A$1:$I$1048576,COLUMN('[1]Congest Nov00-Apr01'!H$1:H$1048576),FALSE())-VLOOKUP($E43,'[1]Congest Nov00-Apr01'!$A$1:$I$1048576,COLUMN('[1]Congest Nov00-Apr01'!H$1:H$1048576),FALSE())</f>
        <v>1.78000000000065</v>
      </c>
      <c r="Z43" s="37" t="n">
        <f aca="false">VLOOKUP($A43,'[1]Congest Nov00-Apr01'!$A$1:$I$1048576,COLUMN('[1]Congest Nov00-Apr01'!I$1:I$1048576),FALSE())-VLOOKUP($E43,'[1]Congest Nov00-Apr01'!$A$1:$I$1048576,COLUMN('[1]Congest Nov00-Apr01'!I$1:I$1048576),FALSE())</f>
        <v>655.920000000001</v>
      </c>
      <c r="AA43" s="39" t="n">
        <f aca="false">VLOOKUP($A43,'[1]Congest May01-Oct01'!$A$1:$I$1048576,COLUMN('[1]Congest May01-Oct01'!D$1:D$1048576),FALSE())-VLOOKUP($E43,'[1]Congest May01-Oct01'!$A$1:$I$1048576,COLUMN('[1]Congest May01-Oct01'!D$1:D$1048576),FALSE())</f>
        <v>329.170000000001</v>
      </c>
      <c r="AB43" s="39" t="n">
        <f aca="false">VLOOKUP($A43,'[1]Congest May01-Oct01'!$A$1:$I$1048576,COLUMN('[1]Congest May01-Oct01'!E$1:E$1048576),FALSE())-VLOOKUP($E43,'[1]Congest May01-Oct01'!$A$1:$I$1048576,COLUMN('[1]Congest May01-Oct01'!E$1:E$1048576),FALSE())</f>
        <v>-0.349999999999454</v>
      </c>
      <c r="AC43" s="39" t="n">
        <f aca="false">VLOOKUP($A43,'[1]Congest May01-Oct01'!$A$1:$I$1048576,COLUMN('[1]Congest May01-Oct01'!F$1:F$1048576),FALSE())-VLOOKUP($E43,'[1]Congest May01-Oct01'!$A$1:$I$1048576,COLUMN('[1]Congest May01-Oct01'!F$1:F$1048576),FALSE())</f>
        <v>422.540000000001</v>
      </c>
      <c r="AD43" s="39" t="n">
        <f aca="false">VLOOKUP($A43,'[1]Congest May01-Oct01'!$A$1:$I$1048576,COLUMN('[1]Congest May01-Oct01'!G$1:G$1048576),FALSE())-VLOOKUP($E43,'[1]Congest May01-Oct01'!$A$1:$I$1048576,COLUMN('[1]Congest May01-Oct01'!G$1:G$1048576),FALSE())</f>
        <v>2207.76</v>
      </c>
      <c r="AE43" s="36" t="n">
        <f aca="false">VLOOKUP($A43,'[1]Congest May01-Oct01'!$A$1:$I$1048576,COLUMN('[1]Congest May01-Oct01'!H$1:H$1048576),FALSE())-VLOOKUP($E43,'[1]Congest May01-Oct01'!$A$1:$I$1048576,COLUMN('[1]Congest May01-Oct01'!H$1:H$1048576),FALSE())</f>
        <v>1263.18</v>
      </c>
      <c r="AF43" s="36" t="n">
        <f aca="false">VLOOKUP($A43,'[1]Congest May01-Oct01'!$A$1:$I$1048576,COLUMN('[1]Congest May01-Oct01'!I$1:I$1048576),FALSE())-VLOOKUP($E43,'[1]Congest May01-Oct01'!$A$1:$I$1048576,COLUMN('[1]Congest May01-Oct01'!I$1:I$1048576),FALSE())</f>
        <v>868.57</v>
      </c>
      <c r="AG43" s="6" t="n">
        <f aca="false">+SUM(S43:AD43)</f>
        <v>3611.23</v>
      </c>
      <c r="AI43" s="39" t="n">
        <f aca="false">44758.8+39927.93</f>
        <v>84686.73</v>
      </c>
      <c r="AJ43" s="39" t="n">
        <f aca="false">+(K43+N43)*SUM(U43:AE43)</f>
        <v>82864.9700000001</v>
      </c>
      <c r="AK43" s="39" t="n">
        <f aca="false">+AJ43-AI43</f>
        <v>-1821.75999999994</v>
      </c>
      <c r="AL43" s="39"/>
      <c r="AM43" s="39" t="n">
        <f aca="false">+VLOOKUP($E43,[2]ACP!$A$1:$BE$1048576,47,FALSE())-VLOOKUP($A43,[2]ACP!$A$1:$BE$1048576,47,FALSE())</f>
        <v>1420.12</v>
      </c>
      <c r="AN43" s="39" t="n">
        <f aca="false">+VLOOKUP($E43,[2]ACP!$A$1:$BE$1048576,48,FALSE())-VLOOKUP($A43,[2]ACP!$A$1:$BE$1048576,48,FALSE())</f>
        <v>1806.2</v>
      </c>
      <c r="AO43" s="39"/>
      <c r="AP43" s="39" t="n">
        <f aca="false">+VLOOKUP($E43,[2]ACP!$A$1:$BE$1048576,57,FALSE())-VLOOKUP($A43,[2]ACP!$A$1:$BE$1048576,57,FALSE())</f>
        <v>1701.3</v>
      </c>
      <c r="AQ43" s="39"/>
    </row>
    <row r="44" customFormat="false" ht="12.75" hidden="false" customHeight="false" outlineLevel="0" collapsed="false">
      <c r="A44" s="7" t="n">
        <v>23786</v>
      </c>
      <c r="B44" s="7" t="s">
        <v>41</v>
      </c>
      <c r="C44" s="7" t="str">
        <f aca="false">+VLOOKUP(A44,[1]Congest!$A$1:$C$1048576,3,FALSE())</f>
        <v>N.Y.C.</v>
      </c>
      <c r="D44" s="7"/>
      <c r="E44" s="4" t="n">
        <v>23810</v>
      </c>
      <c r="F44" s="5" t="s">
        <v>63</v>
      </c>
      <c r="G44" s="7" t="str">
        <f aca="false">+VLOOKUP(E44,[1]Congest!$A$1:$C$1048576,3,FALSE())</f>
        <v>N.Y.C.</v>
      </c>
      <c r="H44" s="34" t="n">
        <v>30</v>
      </c>
      <c r="J44" s="4"/>
      <c r="K44" s="4" t="n">
        <v>20</v>
      </c>
      <c r="N44" s="4" t="n">
        <v>10</v>
      </c>
      <c r="O44" s="47" t="n">
        <f aca="false">VLOOKUP($A44,'[1]Congest May00-Oct00'!$A$1:$I$1048576,COLUMN('[1]Congest May00-Oct00'!D$1:D$1048576),FALSE())-VLOOKUP($E44,'[1]Congest May00-Oct00'!$A$1:$I$1048576,COLUMN('[1]Congest May00-Oct00'!D$1:D$1048576),FALSE())</f>
        <v>246.29</v>
      </c>
      <c r="P44" s="39" t="n">
        <f aca="false">VLOOKUP($A44,'[1]Congest May00-Oct00'!$A$1:$I$1048576,COLUMN('[1]Congest May00-Oct00'!E$1:E$1048576),FALSE())-VLOOKUP($E44,'[1]Congest May00-Oct00'!$A$1:$I$1048576,COLUMN('[1]Congest May00-Oct00'!E$1:E$1048576),FALSE())</f>
        <v>4395.60000000001</v>
      </c>
      <c r="Q44" s="39" t="n">
        <f aca="false">VLOOKUP($A44,'[1]Congest May00-Oct00'!$A$1:$I$1048576,COLUMN('[1]Congest May00-Oct00'!F$1:F$1048576),FALSE())-VLOOKUP($E44,'[1]Congest May00-Oct00'!$A$1:$I$1048576,COLUMN('[1]Congest May00-Oct00'!F$1:F$1048576),FALSE())</f>
        <v>1932.39</v>
      </c>
      <c r="R44" s="39" t="n">
        <f aca="false">VLOOKUP($A44,'[1]Congest May00-Oct00'!$A$1:$I$1048576,COLUMN('[1]Congest May00-Oct00'!G$1:G$1048576),FALSE())-VLOOKUP($E44,'[1]Congest May00-Oct00'!$A$1:$I$1048576,COLUMN('[1]Congest May00-Oct00'!G$1:G$1048576),FALSE())</f>
        <v>4048.32</v>
      </c>
      <c r="S44" s="39" t="n">
        <f aca="false">VLOOKUP($A44,'[1]Congest May00-Oct00'!$A$1:$I$1048576,COLUMN('[1]Congest May00-Oct00'!H$1:H$1048576),FALSE())-VLOOKUP($E44,'[1]Congest May00-Oct00'!$A$1:$I$1048576,COLUMN('[1]Congest May00-Oct00'!H$1:H$1048576),FALSE())</f>
        <v>0</v>
      </c>
      <c r="T44" s="39" t="n">
        <f aca="false">VLOOKUP($A44,'[1]Congest May00-Oct00'!$A$1:$I$1048576,COLUMN('[1]Congest May00-Oct00'!I$1:I$1048576),FALSE())-VLOOKUP($E44,'[1]Congest May00-Oct00'!$A$1:$I$1048576,COLUMN('[1]Congest May00-Oct00'!I$1:I$1048576),FALSE())</f>
        <v>0</v>
      </c>
      <c r="U44" s="37" t="n">
        <f aca="false">VLOOKUP($A44,'[1]Congest Nov00-Apr01'!$A$1:$I$1048576,COLUMN('[1]Congest Nov00-Apr01'!D$1:D$1048576),FALSE())-VLOOKUP($E44,'[1]Congest Nov00-Apr01'!$A$1:$I$1048576,COLUMN('[1]Congest Nov00-Apr01'!D$1:D$1048576),FALSE())</f>
        <v>0</v>
      </c>
      <c r="V44" s="37" t="n">
        <f aca="false">VLOOKUP($A44,'[1]Congest Nov00-Apr01'!$A$1:$I$1048576,COLUMN('[1]Congest Nov00-Apr01'!E$1:E$1048576),FALSE())-VLOOKUP($E44,'[1]Congest Nov00-Apr01'!$A$1:$I$1048576,COLUMN('[1]Congest Nov00-Apr01'!E$1:E$1048576),FALSE())</f>
        <v>0</v>
      </c>
      <c r="W44" s="37" t="n">
        <f aca="false">VLOOKUP($A44,'[1]Congest Nov00-Apr01'!$A$1:$I$1048576,COLUMN('[1]Congest Nov00-Apr01'!F$1:F$1048576),FALSE())-VLOOKUP($E44,'[1]Congest Nov00-Apr01'!$A$1:$I$1048576,COLUMN('[1]Congest Nov00-Apr01'!F$1:F$1048576),FALSE())</f>
        <v>0</v>
      </c>
      <c r="X44" s="37" t="n">
        <f aca="false">VLOOKUP($A44,'[1]Congest Nov00-Apr01'!$A$1:$I$1048576,COLUMN('[1]Congest Nov00-Apr01'!G$1:G$1048576),FALSE())-VLOOKUP($E44,'[1]Congest Nov00-Apr01'!$A$1:$I$1048576,COLUMN('[1]Congest Nov00-Apr01'!G$1:G$1048576),FALSE())</f>
        <v>4.68000000000029</v>
      </c>
      <c r="Y44" s="37" t="n">
        <f aca="false">VLOOKUP($A44,'[1]Congest Nov00-Apr01'!$A$1:$I$1048576,COLUMN('[1]Congest Nov00-Apr01'!H$1:H$1048576),FALSE())-VLOOKUP($E44,'[1]Congest Nov00-Apr01'!$A$1:$I$1048576,COLUMN('[1]Congest Nov00-Apr01'!H$1:H$1048576),FALSE())</f>
        <v>0</v>
      </c>
      <c r="Z44" s="37" t="n">
        <f aca="false">VLOOKUP($A44,'[1]Congest Nov00-Apr01'!$A$1:$I$1048576,COLUMN('[1]Congest Nov00-Apr01'!I$1:I$1048576),FALSE())-VLOOKUP($E44,'[1]Congest Nov00-Apr01'!$A$1:$I$1048576,COLUMN('[1]Congest Nov00-Apr01'!I$1:I$1048576),FALSE())</f>
        <v>-561.72</v>
      </c>
      <c r="AA44" s="39" t="n">
        <f aca="false">VLOOKUP($A44,'[1]Congest May01-Oct01'!$A$1:$I$1048576,COLUMN('[1]Congest May01-Oct01'!D$1:D$1048576),FALSE())-VLOOKUP($E44,'[1]Congest May01-Oct01'!$A$1:$I$1048576,COLUMN('[1]Congest May01-Oct01'!D$1:D$1048576),FALSE())</f>
        <v>329.220000000001</v>
      </c>
      <c r="AB44" s="39" t="n">
        <f aca="false">VLOOKUP($A44,'[1]Congest May01-Oct01'!$A$1:$I$1048576,COLUMN('[1]Congest May01-Oct01'!E$1:E$1048576),FALSE())-VLOOKUP($E44,'[1]Congest May01-Oct01'!$A$1:$I$1048576,COLUMN('[1]Congest May01-Oct01'!E$1:E$1048576),FALSE())</f>
        <v>0</v>
      </c>
      <c r="AC44" s="39" t="n">
        <f aca="false">VLOOKUP($A44,'[1]Congest May01-Oct01'!$A$1:$I$1048576,COLUMN('[1]Congest May01-Oct01'!F$1:F$1048576),FALSE())-VLOOKUP($E44,'[1]Congest May01-Oct01'!$A$1:$I$1048576,COLUMN('[1]Congest May01-Oct01'!F$1:F$1048576),FALSE())</f>
        <v>422.46</v>
      </c>
      <c r="AD44" s="39" t="n">
        <f aca="false">VLOOKUP($A44,'[1]Congest May01-Oct01'!$A$1:$I$1048576,COLUMN('[1]Congest May01-Oct01'!G$1:G$1048576),FALSE())-VLOOKUP($E44,'[1]Congest May01-Oct01'!$A$1:$I$1048576,COLUMN('[1]Congest May01-Oct01'!G$1:G$1048576),FALSE())</f>
        <v>2207.59</v>
      </c>
      <c r="AE44" s="36" t="n">
        <f aca="false">VLOOKUP($A44,'[1]Congest May01-Oct01'!$A$1:$I$1048576,COLUMN('[1]Congest May01-Oct01'!H$1:H$1048576),FALSE())-VLOOKUP($E44,'[1]Congest May01-Oct01'!$A$1:$I$1048576,COLUMN('[1]Congest May01-Oct01'!H$1:H$1048576),FALSE())</f>
        <v>1262.72</v>
      </c>
      <c r="AF44" s="36" t="n">
        <f aca="false">VLOOKUP($A44,'[1]Congest May01-Oct01'!$A$1:$I$1048576,COLUMN('[1]Congest May01-Oct01'!I$1:I$1048576),FALSE())-VLOOKUP($E44,'[1]Congest May01-Oct01'!$A$1:$I$1048576,COLUMN('[1]Congest May01-Oct01'!I$1:I$1048576),FALSE())</f>
        <v>868.57</v>
      </c>
      <c r="AG44" s="6" t="n">
        <f aca="false">+SUM(S44:AD44)</f>
        <v>2402.23</v>
      </c>
      <c r="AI44" s="39" t="n">
        <f aca="false">71401.3+53638.6</f>
        <v>125039.9</v>
      </c>
      <c r="AJ44" s="39" t="n">
        <f aca="false">+(K44+N44)*SUM(U44:AE44)</f>
        <v>109948.5</v>
      </c>
      <c r="AK44" s="39" t="n">
        <f aca="false">+AJ44-AI44</f>
        <v>-15091.3999999999</v>
      </c>
      <c r="AL44" s="39"/>
      <c r="AM44" s="39" t="n">
        <f aca="false">+VLOOKUP($E44,[2]ACP!$A$1:$BE$1048576,47,FALSE())-VLOOKUP($A44,[2]ACP!$A$1:$BE$1048576,47,FALSE())</f>
        <v>1143.22</v>
      </c>
      <c r="AN44" s="39" t="n">
        <f aca="false">+VLOOKUP($E44,[2]ACP!$A$1:$BE$1048576,48,FALSE())-VLOOKUP($A44,[2]ACP!$A$1:$BE$1048576,48,FALSE())</f>
        <v>1781.91000000002</v>
      </c>
      <c r="AO44" s="39"/>
      <c r="AP44" s="39" t="n">
        <f aca="false">+VLOOKUP($E44,[2]ACP!$A$1:$BE$1048576,57,FALSE())-VLOOKUP($A44,[2]ACP!$A$1:$BE$1048576,57,FALSE())</f>
        <v>1828.03</v>
      </c>
      <c r="AQ44" s="39"/>
    </row>
    <row r="45" customFormat="false" ht="12.75" hidden="false" customHeight="false" outlineLevel="0" collapsed="false">
      <c r="A45" s="7" t="n">
        <v>23786</v>
      </c>
      <c r="B45" s="7" t="s">
        <v>41</v>
      </c>
      <c r="C45" s="7" t="str">
        <f aca="false">+VLOOKUP(A45,[1]Congest!$A$1:$C$1048576,3,FALSE())</f>
        <v>N.Y.C.</v>
      </c>
      <c r="D45" s="7"/>
      <c r="E45" s="4" t="n">
        <v>24138</v>
      </c>
      <c r="F45" s="5" t="s">
        <v>64</v>
      </c>
      <c r="G45" s="7" t="str">
        <f aca="false">+VLOOKUP(E45,[1]Congest!$A$1:$C$1048576,3,FALSE())</f>
        <v>N.Y.C.</v>
      </c>
      <c r="H45" s="34" t="n">
        <v>6</v>
      </c>
      <c r="J45" s="4"/>
      <c r="K45" s="4" t="n">
        <v>6</v>
      </c>
      <c r="O45" s="47" t="n">
        <f aca="false">VLOOKUP($A45,'[1]Congest May00-Oct00'!$A$1:$I$1048576,COLUMN('[1]Congest May00-Oct00'!D$1:D$1048576),FALSE())-VLOOKUP($E45,'[1]Congest May00-Oct00'!$A$1:$I$1048576,COLUMN('[1]Congest May00-Oct00'!D$1:D$1048576),FALSE())</f>
        <v>246.33</v>
      </c>
      <c r="P45" s="39" t="n">
        <f aca="false">VLOOKUP($A45,'[1]Congest May00-Oct00'!$A$1:$I$1048576,COLUMN('[1]Congest May00-Oct00'!E$1:E$1048576),FALSE())-VLOOKUP($E45,'[1]Congest May00-Oct00'!$A$1:$I$1048576,COLUMN('[1]Congest May00-Oct00'!E$1:E$1048576),FALSE())</f>
        <v>4390.43</v>
      </c>
      <c r="Q45" s="39" t="n">
        <f aca="false">VLOOKUP($A45,'[1]Congest May00-Oct00'!$A$1:$I$1048576,COLUMN('[1]Congest May00-Oct00'!F$1:F$1048576),FALSE())-VLOOKUP($E45,'[1]Congest May00-Oct00'!$A$1:$I$1048576,COLUMN('[1]Congest May00-Oct00'!F$1:F$1048576),FALSE())</f>
        <v>1932.19</v>
      </c>
      <c r="R45" s="39" t="n">
        <f aca="false">VLOOKUP($A45,'[1]Congest May00-Oct00'!$A$1:$I$1048576,COLUMN('[1]Congest May00-Oct00'!G$1:G$1048576),FALSE())-VLOOKUP($E45,'[1]Congest May00-Oct00'!$A$1:$I$1048576,COLUMN('[1]Congest May00-Oct00'!G$1:G$1048576),FALSE())</f>
        <v>4047.81</v>
      </c>
      <c r="S45" s="39" t="n">
        <f aca="false">VLOOKUP($A45,'[1]Congest May00-Oct00'!$A$1:$I$1048576,COLUMN('[1]Congest May00-Oct00'!H$1:H$1048576),FALSE())-VLOOKUP($E45,'[1]Congest May00-Oct00'!$A$1:$I$1048576,COLUMN('[1]Congest May00-Oct00'!H$1:H$1048576),FALSE())</f>
        <v>-0.569999999999709</v>
      </c>
      <c r="T45" s="39" t="n">
        <f aca="false">VLOOKUP($A45,'[1]Congest May00-Oct00'!$A$1:$I$1048576,COLUMN('[1]Congest May00-Oct00'!I$1:I$1048576),FALSE())-VLOOKUP($E45,'[1]Congest May00-Oct00'!$A$1:$I$1048576,COLUMN('[1]Congest May00-Oct00'!I$1:I$1048576),FALSE())</f>
        <v>1.76999999999998</v>
      </c>
      <c r="U45" s="37" t="n">
        <f aca="false">VLOOKUP($A45,'[1]Congest Nov00-Apr01'!$A$1:$I$1048576,COLUMN('[1]Congest Nov00-Apr01'!D$1:D$1048576),FALSE())-VLOOKUP($E45,'[1]Congest Nov00-Apr01'!$A$1:$I$1048576,COLUMN('[1]Congest Nov00-Apr01'!D$1:D$1048576),FALSE())</f>
        <v>4.08000000000038</v>
      </c>
      <c r="V45" s="37" t="n">
        <f aca="false">VLOOKUP($A45,'[1]Congest Nov00-Apr01'!$A$1:$I$1048576,COLUMN('[1]Congest Nov00-Apr01'!E$1:E$1048576),FALSE())-VLOOKUP($E45,'[1]Congest Nov00-Apr01'!$A$1:$I$1048576,COLUMN('[1]Congest Nov00-Apr01'!E$1:E$1048576),FALSE())</f>
        <v>66.7299999999998</v>
      </c>
      <c r="W45" s="37" t="n">
        <f aca="false">VLOOKUP($A45,'[1]Congest Nov00-Apr01'!$A$1:$I$1048576,COLUMN('[1]Congest Nov00-Apr01'!F$1:F$1048576),FALSE())-VLOOKUP($E45,'[1]Congest Nov00-Apr01'!$A$1:$I$1048576,COLUMN('[1]Congest Nov00-Apr01'!F$1:F$1048576),FALSE())</f>
        <v>0</v>
      </c>
      <c r="X45" s="37" t="n">
        <f aca="false">VLOOKUP($A45,'[1]Congest Nov00-Apr01'!$A$1:$I$1048576,COLUMN('[1]Congest Nov00-Apr01'!G$1:G$1048576),FALSE())-VLOOKUP($E45,'[1]Congest Nov00-Apr01'!$A$1:$I$1048576,COLUMN('[1]Congest Nov00-Apr01'!G$1:G$1048576),FALSE())</f>
        <v>4.68000000000029</v>
      </c>
      <c r="Y45" s="37" t="n">
        <f aca="false">VLOOKUP($A45,'[1]Congest Nov00-Apr01'!$A$1:$I$1048576,COLUMN('[1]Congest Nov00-Apr01'!H$1:H$1048576),FALSE())-VLOOKUP($E45,'[1]Congest Nov00-Apr01'!$A$1:$I$1048576,COLUMN('[1]Congest Nov00-Apr01'!H$1:H$1048576),FALSE())</f>
        <v>0</v>
      </c>
      <c r="Z45" s="37" t="n">
        <f aca="false">VLOOKUP($A45,'[1]Congest Nov00-Apr01'!$A$1:$I$1048576,COLUMN('[1]Congest Nov00-Apr01'!I$1:I$1048576),FALSE())-VLOOKUP($E45,'[1]Congest Nov00-Apr01'!$A$1:$I$1048576,COLUMN('[1]Congest Nov00-Apr01'!I$1:I$1048576),FALSE())</f>
        <v>-561.72</v>
      </c>
      <c r="AA45" s="39" t="n">
        <f aca="false">VLOOKUP($A45,'[1]Congest May01-Oct01'!$A$1:$I$1048576,COLUMN('[1]Congest May01-Oct01'!D$1:D$1048576),FALSE())-VLOOKUP($E45,'[1]Congest May01-Oct01'!$A$1:$I$1048576,COLUMN('[1]Congest May01-Oct01'!D$1:D$1048576),FALSE())</f>
        <v>329.220000000001</v>
      </c>
      <c r="AB45" s="39" t="n">
        <f aca="false">VLOOKUP($A45,'[1]Congest May01-Oct01'!$A$1:$I$1048576,COLUMN('[1]Congest May01-Oct01'!E$1:E$1048576),FALSE())-VLOOKUP($E45,'[1]Congest May01-Oct01'!$A$1:$I$1048576,COLUMN('[1]Congest May01-Oct01'!E$1:E$1048576),FALSE())</f>
        <v>0</v>
      </c>
      <c r="AC45" s="39" t="n">
        <f aca="false">VLOOKUP($A45,'[1]Congest May01-Oct01'!$A$1:$I$1048576,COLUMN('[1]Congest May01-Oct01'!F$1:F$1048576),FALSE())-VLOOKUP($E45,'[1]Congest May01-Oct01'!$A$1:$I$1048576,COLUMN('[1]Congest May01-Oct01'!F$1:F$1048576),FALSE())</f>
        <v>422.46</v>
      </c>
      <c r="AD45" s="39" t="n">
        <f aca="false">VLOOKUP($A45,'[1]Congest May01-Oct01'!$A$1:$I$1048576,COLUMN('[1]Congest May01-Oct01'!G$1:G$1048576),FALSE())-VLOOKUP($E45,'[1]Congest May01-Oct01'!$A$1:$I$1048576,COLUMN('[1]Congest May01-Oct01'!G$1:G$1048576),FALSE())</f>
        <v>2207.59</v>
      </c>
      <c r="AE45" s="36" t="n">
        <f aca="false">VLOOKUP($A45,'[1]Congest May01-Oct01'!$A$1:$I$1048576,COLUMN('[1]Congest May01-Oct01'!H$1:H$1048576),FALSE())-VLOOKUP($E45,'[1]Congest May01-Oct01'!$A$1:$I$1048576,COLUMN('[1]Congest May01-Oct01'!H$1:H$1048576),FALSE())</f>
        <v>1262.72</v>
      </c>
      <c r="AF45" s="36" t="n">
        <f aca="false">VLOOKUP($A45,'[1]Congest May01-Oct01'!$A$1:$I$1048576,COLUMN('[1]Congest May01-Oct01'!I$1:I$1048576),FALSE())-VLOOKUP($E45,'[1]Congest May01-Oct01'!$A$1:$I$1048576,COLUMN('[1]Congest May01-Oct01'!I$1:I$1048576),FALSE())</f>
        <v>868.57</v>
      </c>
      <c r="AG45" s="6" t="n">
        <f aca="false">+SUM(S45:AD45)</f>
        <v>2474.24</v>
      </c>
      <c r="AI45" s="39" t="n">
        <v>32467.32</v>
      </c>
      <c r="AJ45" s="39" t="n">
        <f aca="false">+K45*SUM(U45:AE45)</f>
        <v>22414.56</v>
      </c>
      <c r="AK45" s="39" t="n">
        <f aca="false">+AJ45-AI45</f>
        <v>-10052.76</v>
      </c>
      <c r="AL45" s="39"/>
      <c r="AM45" s="39" t="n">
        <f aca="false">+VLOOKUP($E45,[2]ACP!$A$1:$BE$1048576,47,FALSE())-VLOOKUP($A45,[2]ACP!$A$1:$BE$1048576,47,FALSE())</f>
        <v>2256.62999999999</v>
      </c>
      <c r="AN45" s="39" t="n">
        <f aca="false">+VLOOKUP($E45,[2]ACP!$A$1:$BE$1048576,48,FALSE())-VLOOKUP($A45,[2]ACP!$A$1:$BE$1048576,48,FALSE())</f>
        <v>4598.40000000001</v>
      </c>
      <c r="AO45" s="39"/>
      <c r="AP45" s="39" t="n">
        <f aca="false">+VLOOKUP($E45,[2]ACP!$A$1:$BE$1048576,57,FALSE())-VLOOKUP($A45,[2]ACP!$A$1:$BE$1048576,57,FALSE())</f>
        <v>-187.779999999999</v>
      </c>
      <c r="AQ45" s="39"/>
    </row>
    <row r="46" customFormat="false" ht="12.75" hidden="false" customHeight="false" outlineLevel="0" collapsed="false">
      <c r="A46" s="7" t="n">
        <v>23786</v>
      </c>
      <c r="B46" s="7" t="s">
        <v>41</v>
      </c>
      <c r="C46" s="7" t="str">
        <f aca="false">+VLOOKUP(A46,[1]Congest!$A$1:$C$1048576,3,FALSE())</f>
        <v>N.Y.C.</v>
      </c>
      <c r="D46" s="7"/>
      <c r="E46" s="4" t="n">
        <v>24261</v>
      </c>
      <c r="F46" s="5" t="s">
        <v>77</v>
      </c>
      <c r="G46" s="7" t="str">
        <f aca="false">+VLOOKUP(E46,[1]Congest!$A$1:$C$1048576,3,FALSE())</f>
        <v>N.Y.C.</v>
      </c>
      <c r="H46" s="34" t="n">
        <f aca="false">+SUM(I46:N46)</f>
        <v>58</v>
      </c>
      <c r="J46" s="4"/>
      <c r="K46" s="4" t="n">
        <v>30</v>
      </c>
      <c r="L46" s="4" t="n">
        <v>-2</v>
      </c>
      <c r="N46" s="4" t="n">
        <v>30</v>
      </c>
      <c r="O46" s="47" t="n">
        <f aca="false">VLOOKUP($A46,'[1]Congest May00-Oct00'!$A$1:$I$1048576,COLUMN('[1]Congest May00-Oct00'!D$1:D$1048576),FALSE())-VLOOKUP($E46,'[1]Congest May00-Oct00'!$A$1:$I$1048576,COLUMN('[1]Congest May00-Oct00'!D$1:D$1048576),FALSE())</f>
        <v>246.29</v>
      </c>
      <c r="P46" s="39" t="n">
        <f aca="false">VLOOKUP($A46,'[1]Congest May00-Oct00'!$A$1:$I$1048576,COLUMN('[1]Congest May00-Oct00'!E$1:E$1048576),FALSE())-VLOOKUP($E46,'[1]Congest May00-Oct00'!$A$1:$I$1048576,COLUMN('[1]Congest May00-Oct00'!E$1:E$1048576),FALSE())</f>
        <v>4400.76</v>
      </c>
      <c r="Q46" s="39" t="n">
        <f aca="false">VLOOKUP($A46,'[1]Congest May00-Oct00'!$A$1:$I$1048576,COLUMN('[1]Congest May00-Oct00'!F$1:F$1048576),FALSE())-VLOOKUP($E46,'[1]Congest May00-Oct00'!$A$1:$I$1048576,COLUMN('[1]Congest May00-Oct00'!F$1:F$1048576),FALSE())</f>
        <v>1933.34</v>
      </c>
      <c r="R46" s="39" t="n">
        <f aca="false">VLOOKUP($A46,'[1]Congest May00-Oct00'!$A$1:$I$1048576,COLUMN('[1]Congest May00-Oct00'!G$1:G$1048576),FALSE())-VLOOKUP($E46,'[1]Congest May00-Oct00'!$A$1:$I$1048576,COLUMN('[1]Congest May00-Oct00'!G$1:G$1048576),FALSE())</f>
        <v>4049.05</v>
      </c>
      <c r="S46" s="39" t="n">
        <f aca="false">VLOOKUP($A46,'[1]Congest May00-Oct00'!$A$1:$I$1048576,COLUMN('[1]Congest May00-Oct00'!H$1:H$1048576),FALSE())-VLOOKUP($E46,'[1]Congest May00-Oct00'!$A$1:$I$1048576,COLUMN('[1]Congest May00-Oct00'!H$1:H$1048576),FALSE())</f>
        <v>-0.399999999999181</v>
      </c>
      <c r="T46" s="39" t="n">
        <f aca="false">VLOOKUP($A46,'[1]Congest May00-Oct00'!$A$1:$I$1048576,COLUMN('[1]Congest May00-Oct00'!I$1:I$1048576),FALSE())-VLOOKUP($E46,'[1]Congest May00-Oct00'!$A$1:$I$1048576,COLUMN('[1]Congest May00-Oct00'!I$1:I$1048576),FALSE())</f>
        <v>-1.5</v>
      </c>
      <c r="U46" s="37" t="n">
        <f aca="false">VLOOKUP($A46,'[1]Congest Nov00-Apr01'!$A$1:$I$1048576,COLUMN('[1]Congest Nov00-Apr01'!D$1:D$1048576),FALSE())-VLOOKUP($E46,'[1]Congest Nov00-Apr01'!$A$1:$I$1048576,COLUMN('[1]Congest Nov00-Apr01'!D$1:D$1048576),FALSE())</f>
        <v>-3.84000000000015</v>
      </c>
      <c r="V46" s="37" t="n">
        <f aca="false">VLOOKUP($A46,'[1]Congest Nov00-Apr01'!$A$1:$I$1048576,COLUMN('[1]Congest Nov00-Apr01'!E$1:E$1048576),FALSE())-VLOOKUP($E46,'[1]Congest Nov00-Apr01'!$A$1:$I$1048576,COLUMN('[1]Congest Nov00-Apr01'!E$1:E$1048576),FALSE())</f>
        <v>-60.8700000000001</v>
      </c>
      <c r="W46" s="37" t="n">
        <f aca="false">VLOOKUP($A46,'[1]Congest Nov00-Apr01'!$A$1:$I$1048576,COLUMN('[1]Congest Nov00-Apr01'!F$1:F$1048576),FALSE())-VLOOKUP($E46,'[1]Congest Nov00-Apr01'!$A$1:$I$1048576,COLUMN('[1]Congest Nov00-Apr01'!F$1:F$1048576),FALSE())</f>
        <v>0</v>
      </c>
      <c r="X46" s="37" t="n">
        <f aca="false">VLOOKUP($A46,'[1]Congest Nov00-Apr01'!$A$1:$I$1048576,COLUMN('[1]Congest Nov00-Apr01'!G$1:G$1048576),FALSE())-VLOOKUP($E46,'[1]Congest Nov00-Apr01'!$A$1:$I$1048576,COLUMN('[1]Congest Nov00-Apr01'!G$1:G$1048576),FALSE())</f>
        <v>4.68000000000029</v>
      </c>
      <c r="Y46" s="37" t="n">
        <f aca="false">VLOOKUP($A46,'[1]Congest Nov00-Apr01'!$A$1:$I$1048576,COLUMN('[1]Congest Nov00-Apr01'!H$1:H$1048576),FALSE())-VLOOKUP($E46,'[1]Congest Nov00-Apr01'!$A$1:$I$1048576,COLUMN('[1]Congest Nov00-Apr01'!H$1:H$1048576),FALSE())</f>
        <v>0</v>
      </c>
      <c r="Z46" s="37" t="n">
        <f aca="false">VLOOKUP($A46,'[1]Congest Nov00-Apr01'!$A$1:$I$1048576,COLUMN('[1]Congest Nov00-Apr01'!I$1:I$1048576),FALSE())-VLOOKUP($E46,'[1]Congest Nov00-Apr01'!$A$1:$I$1048576,COLUMN('[1]Congest Nov00-Apr01'!I$1:I$1048576),FALSE())</f>
        <v>-561.72</v>
      </c>
      <c r="AA46" s="39" t="n">
        <f aca="false">VLOOKUP($A46,'[1]Congest May01-Oct01'!$A$1:$I$1048576,COLUMN('[1]Congest May01-Oct01'!D$1:D$1048576),FALSE())-VLOOKUP($E46,'[1]Congest May01-Oct01'!$A$1:$I$1048576,COLUMN('[1]Congest May01-Oct01'!D$1:D$1048576),FALSE())</f>
        <v>329.220000000001</v>
      </c>
      <c r="AB46" s="39" t="n">
        <f aca="false">VLOOKUP($A46,'[1]Congest May01-Oct01'!$A$1:$I$1048576,COLUMN('[1]Congest May01-Oct01'!E$1:E$1048576),FALSE())-VLOOKUP($E46,'[1]Congest May01-Oct01'!$A$1:$I$1048576,COLUMN('[1]Congest May01-Oct01'!E$1:E$1048576),FALSE())</f>
        <v>0</v>
      </c>
      <c r="AC46" s="39" t="n">
        <f aca="false">VLOOKUP($A46,'[1]Congest May01-Oct01'!$A$1:$I$1048576,COLUMN('[1]Congest May01-Oct01'!F$1:F$1048576),FALSE())-VLOOKUP($E46,'[1]Congest May01-Oct01'!$A$1:$I$1048576,COLUMN('[1]Congest May01-Oct01'!F$1:F$1048576),FALSE())</f>
        <v>422.46</v>
      </c>
      <c r="AD46" s="39" t="n">
        <f aca="false">VLOOKUP($A46,'[1]Congest May01-Oct01'!$A$1:$I$1048576,COLUMN('[1]Congest May01-Oct01'!G$1:G$1048576),FALSE())-VLOOKUP($E46,'[1]Congest May01-Oct01'!$A$1:$I$1048576,COLUMN('[1]Congest May01-Oct01'!G$1:G$1048576),FALSE())</f>
        <v>2207.59</v>
      </c>
      <c r="AE46" s="36" t="n">
        <f aca="false">VLOOKUP($A46,'[1]Congest May01-Oct01'!$A$1:$I$1048576,COLUMN('[1]Congest May01-Oct01'!H$1:H$1048576),FALSE())-VLOOKUP($E46,'[1]Congest May01-Oct01'!$A$1:$I$1048576,COLUMN('[1]Congest May01-Oct01'!H$1:H$1048576),FALSE())</f>
        <v>1262.72</v>
      </c>
      <c r="AF46" s="36" t="n">
        <f aca="false">VLOOKUP($A46,'[1]Congest May01-Oct01'!$A$1:$I$1048576,COLUMN('[1]Congest May01-Oct01'!I$1:I$1048576),FALSE())-VLOOKUP($E46,'[1]Congest May01-Oct01'!$A$1:$I$1048576,COLUMN('[1]Congest May01-Oct01'!I$1:I$1048576),FALSE())</f>
        <v>868.57</v>
      </c>
      <c r="AG46" s="6" t="n">
        <f aca="false">+SUM(S46:AD46)</f>
        <v>2335.62</v>
      </c>
      <c r="AI46" s="39" t="n">
        <f aca="false">110235.8+151836-2638</f>
        <v>259433.8</v>
      </c>
      <c r="AJ46" s="39" t="n">
        <f aca="false">+(K46+N46)*SUM(U46:AE46)</f>
        <v>216014.4</v>
      </c>
      <c r="AK46" s="39" t="n">
        <f aca="false">+AJ46-AI46</f>
        <v>-43419.3999999999</v>
      </c>
      <c r="AL46" s="39"/>
      <c r="AM46" s="39" t="n">
        <f aca="false">+VLOOKUP($E46,[2]ACP!$A$1:$BE$1048576,47,FALSE())-VLOOKUP($A46,[2]ACP!$A$1:$BE$1048576,47,FALSE())</f>
        <v>92.4599999999919</v>
      </c>
      <c r="AN46" s="39" t="n">
        <f aca="false">+VLOOKUP($E46,[2]ACP!$A$1:$BE$1048576,48,FALSE())-VLOOKUP($A46,[2]ACP!$A$1:$BE$1048576,48,FALSE())</f>
        <v>1790.71000000001</v>
      </c>
      <c r="AO46" s="39"/>
      <c r="AP46" s="39" t="n">
        <f aca="false">+VLOOKUP($E46,[2]ACP!$A$1:$BE$1048576,57,FALSE())-VLOOKUP($A46,[2]ACP!$A$1:$BE$1048576,57,FALSE())</f>
        <v>2485.42</v>
      </c>
      <c r="AQ46" s="39"/>
    </row>
    <row r="47" customFormat="false" ht="12.75" hidden="false" customHeight="false" outlineLevel="0" collapsed="false">
      <c r="A47" s="7" t="n">
        <v>23801</v>
      </c>
      <c r="B47" s="7" t="s">
        <v>78</v>
      </c>
      <c r="C47" s="7" t="str">
        <f aca="false">+VLOOKUP(A47,[1]Congest!$A$1:$C$1048576,3,FALSE())</f>
        <v>CAPITL</v>
      </c>
      <c r="D47" s="7"/>
      <c r="E47" s="4" t="n">
        <v>23799</v>
      </c>
      <c r="F47" s="5" t="s">
        <v>70</v>
      </c>
      <c r="G47" s="7" t="str">
        <f aca="false">+VLOOKUP(E47,[1]Congest!$A$1:$C$1048576,3,FALSE())</f>
        <v>CAPITL</v>
      </c>
      <c r="H47" s="4" t="n">
        <v>75</v>
      </c>
      <c r="J47" s="4" t="n">
        <v>25</v>
      </c>
      <c r="K47" s="4" t="n">
        <v>50</v>
      </c>
      <c r="O47" s="47" t="n">
        <f aca="false">VLOOKUP($A47,'[1]Congest May00-Oct00'!$A$1:$I$1048576,COLUMN('[1]Congest May00-Oct00'!D$1:D$1048576),FALSE())-VLOOKUP($E47,'[1]Congest May00-Oct00'!$A$1:$I$1048576,COLUMN('[1]Congest May00-Oct00'!D$1:D$1048576),FALSE())</f>
        <v>37.4100000000008</v>
      </c>
      <c r="P47" s="39" t="n">
        <f aca="false">VLOOKUP($A47,'[1]Congest May00-Oct00'!$A$1:$I$1048576,COLUMN('[1]Congest May00-Oct00'!E$1:E$1048576),FALSE())-VLOOKUP($E47,'[1]Congest May00-Oct00'!$A$1:$I$1048576,COLUMN('[1]Congest May00-Oct00'!E$1:E$1048576),FALSE())</f>
        <v>57.2500000000073</v>
      </c>
      <c r="Q47" s="39" t="n">
        <f aca="false">VLOOKUP($A47,'[1]Congest May00-Oct00'!$A$1:$I$1048576,COLUMN('[1]Congest May00-Oct00'!F$1:F$1048576),FALSE())-VLOOKUP($E47,'[1]Congest May00-Oct00'!$A$1:$I$1048576,COLUMN('[1]Congest May00-Oct00'!F$1:F$1048576),FALSE())</f>
        <v>34.1700000000001</v>
      </c>
      <c r="R47" s="39" t="n">
        <f aca="false">VLOOKUP($A47,'[1]Congest May00-Oct00'!$A$1:$I$1048576,COLUMN('[1]Congest May00-Oct00'!G$1:G$1048576),FALSE())-VLOOKUP($E47,'[1]Congest May00-Oct00'!$A$1:$I$1048576,COLUMN('[1]Congest May00-Oct00'!G$1:G$1048576),FALSE())</f>
        <v>25.970000000003</v>
      </c>
      <c r="S47" s="39" t="n">
        <f aca="false">VLOOKUP($A47,'[1]Congest May00-Oct00'!$A$1:$I$1048576,COLUMN('[1]Congest May00-Oct00'!H$1:H$1048576),FALSE())-VLOOKUP($E47,'[1]Congest May00-Oct00'!$A$1:$I$1048576,COLUMN('[1]Congest May00-Oct00'!H$1:H$1048576),FALSE())</f>
        <v>6.99000000000115</v>
      </c>
      <c r="T47" s="39" t="n">
        <f aca="false">VLOOKUP($A47,'[1]Congest May00-Oct00'!$A$1:$I$1048576,COLUMN('[1]Congest May00-Oct00'!I$1:I$1048576),FALSE())-VLOOKUP($E47,'[1]Congest May00-Oct00'!$A$1:$I$1048576,COLUMN('[1]Congest May00-Oct00'!I$1:I$1048576),FALSE())</f>
        <v>-0.289999999999964</v>
      </c>
      <c r="U47" s="37" t="n">
        <f aca="false">VLOOKUP($A47,'[1]Congest Nov00-Apr01'!$A$1:$I$1048576,COLUMN('[1]Congest Nov00-Apr01'!D$1:D$1048576),FALSE())-VLOOKUP($E47,'[1]Congest Nov00-Apr01'!$A$1:$I$1048576,COLUMN('[1]Congest Nov00-Apr01'!D$1:D$1048576),FALSE())</f>
        <v>7.66000000000031</v>
      </c>
      <c r="V47" s="37" t="n">
        <f aca="false">VLOOKUP($A47,'[1]Congest Nov00-Apr01'!$A$1:$I$1048576,COLUMN('[1]Congest Nov00-Apr01'!E$1:E$1048576),FALSE())-VLOOKUP($E47,'[1]Congest Nov00-Apr01'!$A$1:$I$1048576,COLUMN('[1]Congest Nov00-Apr01'!E$1:E$1048576),FALSE())</f>
        <v>1.5</v>
      </c>
      <c r="W47" s="37" t="n">
        <f aca="false">VLOOKUP($A47,'[1]Congest Nov00-Apr01'!$A$1:$I$1048576,COLUMN('[1]Congest Nov00-Apr01'!F$1:F$1048576),FALSE())-VLOOKUP($E47,'[1]Congest Nov00-Apr01'!$A$1:$I$1048576,COLUMN('[1]Congest Nov00-Apr01'!F$1:F$1048576),FALSE())</f>
        <v>7.16000000000076</v>
      </c>
      <c r="X47" s="37" t="n">
        <f aca="false">VLOOKUP($A47,'[1]Congest Nov00-Apr01'!$A$1:$I$1048576,COLUMN('[1]Congest Nov00-Apr01'!G$1:G$1048576),FALSE())-VLOOKUP($E47,'[1]Congest Nov00-Apr01'!$A$1:$I$1048576,COLUMN('[1]Congest Nov00-Apr01'!G$1:G$1048576),FALSE())</f>
        <v>5.50999999999999</v>
      </c>
      <c r="Y47" s="37" t="n">
        <f aca="false">VLOOKUP($A47,'[1]Congest Nov00-Apr01'!$A$1:$I$1048576,COLUMN('[1]Congest Nov00-Apr01'!H$1:H$1048576),FALSE())-VLOOKUP($E47,'[1]Congest Nov00-Apr01'!$A$1:$I$1048576,COLUMN('[1]Congest Nov00-Apr01'!H$1:H$1048576),FALSE())</f>
        <v>6.15999999999985</v>
      </c>
      <c r="Z47" s="37" t="n">
        <f aca="false">VLOOKUP($A47,'[1]Congest Nov00-Apr01'!$A$1:$I$1048576,COLUMN('[1]Congest Nov00-Apr01'!I$1:I$1048576),FALSE())-VLOOKUP($E47,'[1]Congest Nov00-Apr01'!$A$1:$I$1048576,COLUMN('[1]Congest Nov00-Apr01'!I$1:I$1048576),FALSE())</f>
        <v>7.90999999999974</v>
      </c>
      <c r="AA47" s="39" t="n">
        <f aca="false">VLOOKUP($A47,'[1]Congest May01-Oct01'!$A$1:$I$1048576,COLUMN('[1]Congest May01-Oct01'!D$1:D$1048576),FALSE())-VLOOKUP($E47,'[1]Congest May01-Oct01'!$A$1:$I$1048576,COLUMN('[1]Congest May01-Oct01'!D$1:D$1048576),FALSE())</f>
        <v>-4.3599999999999</v>
      </c>
      <c r="AB47" s="39" t="n">
        <f aca="false">VLOOKUP($A47,'[1]Congest May01-Oct01'!$A$1:$I$1048576,COLUMN('[1]Congest May01-Oct01'!E$1:E$1048576),FALSE())-VLOOKUP($E47,'[1]Congest May01-Oct01'!$A$1:$I$1048576,COLUMN('[1]Congest May01-Oct01'!E$1:E$1048576),FALSE())</f>
        <v>6.63000000000011</v>
      </c>
      <c r="AC47" s="39" t="n">
        <f aca="false">VLOOKUP($A47,'[1]Congest May01-Oct01'!$A$1:$I$1048576,COLUMN('[1]Congest May01-Oct01'!F$1:F$1048576),FALSE())-VLOOKUP($E47,'[1]Congest May01-Oct01'!$A$1:$I$1048576,COLUMN('[1]Congest May01-Oct01'!F$1:F$1048576),FALSE())</f>
        <v>1.33999999999998</v>
      </c>
      <c r="AD47" s="39" t="n">
        <f aca="false">VLOOKUP($A47,'[1]Congest May01-Oct01'!$A$1:$I$1048576,COLUMN('[1]Congest May01-Oct01'!G$1:G$1048576),FALSE())-VLOOKUP($E47,'[1]Congest May01-Oct01'!$A$1:$I$1048576,COLUMN('[1]Congest May01-Oct01'!G$1:G$1048576),FALSE())</f>
        <v>4.92999999999961</v>
      </c>
      <c r="AE47" s="36" t="n">
        <f aca="false">VLOOKUP($A47,'[1]Congest May01-Oct01'!$A$1:$I$1048576,COLUMN('[1]Congest May01-Oct01'!H$1:H$1048576),FALSE())-VLOOKUP($E47,'[1]Congest May01-Oct01'!$A$1:$I$1048576,COLUMN('[1]Congest May01-Oct01'!H$1:H$1048576),FALSE())</f>
        <v>-0.16</v>
      </c>
      <c r="AF47" s="36" t="n">
        <f aca="false">VLOOKUP($A47,'[1]Congest May01-Oct01'!$A$1:$I$1048576,COLUMN('[1]Congest May01-Oct01'!I$1:I$1048576),FALSE())-VLOOKUP($E47,'[1]Congest May01-Oct01'!$A$1:$I$1048576,COLUMN('[1]Congest May01-Oct01'!I$1:I$1048576),FALSE())</f>
        <v>-0.16</v>
      </c>
      <c r="AG47" s="6" t="n">
        <f aca="false">+SUM(S47:AD47)</f>
        <v>51.1400000000016</v>
      </c>
      <c r="AI47" s="39" t="n">
        <f aca="false">-3528.24999999993-11337</f>
        <v>-14865.2499999999</v>
      </c>
      <c r="AJ47" s="39" t="n">
        <f aca="false">+J47*SUM(O47:AE47)+K47*SUM(U47:AE47)</f>
        <v>7358.50000000034</v>
      </c>
      <c r="AK47" s="39" t="n">
        <f aca="false">+AJ47-AI47</f>
        <v>22223.7500000003</v>
      </c>
      <c r="AL47" s="39"/>
      <c r="AM47" s="39" t="n">
        <f aca="false">+VLOOKUP($E47,[2]ACP!$A$1:$BE$1048576,47,FALSE())-VLOOKUP($A47,[2]ACP!$A$1:$BE$1048576,47,FALSE())</f>
        <v>-3.20999999999913</v>
      </c>
      <c r="AN47" s="39" t="n">
        <f aca="false">+VLOOKUP($E47,[2]ACP!$A$1:$BE$1048576,48,FALSE())-VLOOKUP($A47,[2]ACP!$A$1:$BE$1048576,48,FALSE())</f>
        <v>462.589999999997</v>
      </c>
      <c r="AO47" s="39"/>
      <c r="AP47" s="39" t="n">
        <f aca="false">+VLOOKUP($E47,[2]ACP!$A$1:$BE$1048576,57,FALSE())-VLOOKUP($A47,[2]ACP!$A$1:$BE$1048576,57,FALSE())</f>
        <v>-578.849999999999</v>
      </c>
      <c r="AQ47" s="39"/>
    </row>
    <row r="48" customFormat="false" ht="12.75" hidden="false" customHeight="false" outlineLevel="0" collapsed="false">
      <c r="A48" s="7" t="n">
        <v>23801</v>
      </c>
      <c r="B48" s="7" t="s">
        <v>78</v>
      </c>
      <c r="C48" s="7" t="str">
        <f aca="false">+VLOOKUP(A48,[1]Congest!$A$1:$C$1048576,3,FALSE())</f>
        <v>CAPITL</v>
      </c>
      <c r="D48" s="7"/>
      <c r="E48" s="4" t="n">
        <v>61757</v>
      </c>
      <c r="F48" s="5" t="s">
        <v>79</v>
      </c>
      <c r="G48" s="7" t="str">
        <f aca="false">+VLOOKUP(E48,[1]Congest!$A$1:$C$1048576,3,FALSE())</f>
        <v>CAPITL</v>
      </c>
      <c r="H48" s="4" t="n">
        <v>-5</v>
      </c>
      <c r="J48" s="4" t="n">
        <v>-5</v>
      </c>
      <c r="O48" s="47" t="n">
        <f aca="false">VLOOKUP($A48,'[1]Congest May00-Oct00'!$A$1:$I$1048576,COLUMN('[1]Congest May00-Oct00'!D$1:D$1048576),FALSE())-VLOOKUP($E48,'[1]Congest May00-Oct00'!$A$1:$I$1048576,COLUMN('[1]Congest May00-Oct00'!D$1:D$1048576),FALSE())</f>
        <v>302.599999999999</v>
      </c>
      <c r="P48" s="39" t="n">
        <f aca="false">VLOOKUP($A48,'[1]Congest May00-Oct00'!$A$1:$I$1048576,COLUMN('[1]Congest May00-Oct00'!E$1:E$1048576),FALSE())-VLOOKUP($E48,'[1]Congest May00-Oct00'!$A$1:$I$1048576,COLUMN('[1]Congest May00-Oct00'!E$1:E$1048576),FALSE())</f>
        <v>693.709999999999</v>
      </c>
      <c r="Q48" s="39" t="n">
        <f aca="false">VLOOKUP($A48,'[1]Congest May00-Oct00'!$A$1:$I$1048576,COLUMN('[1]Congest May00-Oct00'!F$1:F$1048576),FALSE())-VLOOKUP($E48,'[1]Congest May00-Oct00'!$A$1:$I$1048576,COLUMN('[1]Congest May00-Oct00'!F$1:F$1048576),FALSE())</f>
        <v>517.799999999999</v>
      </c>
      <c r="R48" s="39" t="n">
        <f aca="false">VLOOKUP($A48,'[1]Congest May00-Oct00'!$A$1:$I$1048576,COLUMN('[1]Congest May00-Oct00'!G$1:G$1048576),FALSE())-VLOOKUP($E48,'[1]Congest May00-Oct00'!$A$1:$I$1048576,COLUMN('[1]Congest May00-Oct00'!G$1:G$1048576),FALSE())</f>
        <v>628.000000000002</v>
      </c>
      <c r="S48" s="39" t="n">
        <f aca="false">VLOOKUP($A48,'[1]Congest May00-Oct00'!$A$1:$I$1048576,COLUMN('[1]Congest May00-Oct00'!H$1:H$1048576),FALSE())-VLOOKUP($E48,'[1]Congest May00-Oct00'!$A$1:$I$1048576,COLUMN('[1]Congest May00-Oct00'!H$1:H$1048576),FALSE())</f>
        <v>28.8700000000013</v>
      </c>
      <c r="T48" s="39" t="n">
        <f aca="false">VLOOKUP($A48,'[1]Congest May00-Oct00'!$A$1:$I$1048576,COLUMN('[1]Congest May00-Oct00'!I$1:I$1048576),FALSE())-VLOOKUP($E48,'[1]Congest May00-Oct00'!$A$1:$I$1048576,COLUMN('[1]Congest May00-Oct00'!I$1:I$1048576),FALSE())</f>
        <v>15.49</v>
      </c>
      <c r="U48" s="37" t="n">
        <f aca="false">VLOOKUP($A48,'[1]Congest Nov00-Apr01'!$A$1:$I$1048576,COLUMN('[1]Congest Nov00-Apr01'!D$1:D$1048576),FALSE())-VLOOKUP($E48,'[1]Congest Nov00-Apr01'!$A$1:$I$1048576,COLUMN('[1]Congest Nov00-Apr01'!D$1:D$1048576),FALSE())</f>
        <v>112.46</v>
      </c>
      <c r="V48" s="37" t="n">
        <f aca="false">VLOOKUP($A48,'[1]Congest Nov00-Apr01'!$A$1:$I$1048576,COLUMN('[1]Congest Nov00-Apr01'!E$1:E$1048576),FALSE())-VLOOKUP($E48,'[1]Congest Nov00-Apr01'!$A$1:$I$1048576,COLUMN('[1]Congest Nov00-Apr01'!E$1:E$1048576),FALSE())</f>
        <v>15.1800000000002</v>
      </c>
      <c r="W48" s="37" t="n">
        <f aca="false">VLOOKUP($A48,'[1]Congest Nov00-Apr01'!$A$1:$I$1048576,COLUMN('[1]Congest Nov00-Apr01'!F$1:F$1048576),FALSE())-VLOOKUP($E48,'[1]Congest Nov00-Apr01'!$A$1:$I$1048576,COLUMN('[1]Congest Nov00-Apr01'!F$1:F$1048576),FALSE())</f>
        <v>92.7599999999993</v>
      </c>
      <c r="X48" s="37" t="n">
        <f aca="false">VLOOKUP($A48,'[1]Congest Nov00-Apr01'!$A$1:$I$1048576,COLUMN('[1]Congest Nov00-Apr01'!G$1:G$1048576),FALSE())-VLOOKUP($E48,'[1]Congest Nov00-Apr01'!$A$1:$I$1048576,COLUMN('[1]Congest Nov00-Apr01'!G$1:G$1048576),FALSE())</f>
        <v>68.9700000000003</v>
      </c>
      <c r="Y48" s="37" t="n">
        <f aca="false">VLOOKUP($A48,'[1]Congest Nov00-Apr01'!$A$1:$I$1048576,COLUMN('[1]Congest Nov00-Apr01'!H$1:H$1048576),FALSE())-VLOOKUP($E48,'[1]Congest Nov00-Apr01'!$A$1:$I$1048576,COLUMN('[1]Congest Nov00-Apr01'!H$1:H$1048576),FALSE())</f>
        <v>87.2999999999997</v>
      </c>
      <c r="Z48" s="37" t="n">
        <f aca="false">VLOOKUP($A48,'[1]Congest Nov00-Apr01'!$A$1:$I$1048576,COLUMN('[1]Congest Nov00-Apr01'!I$1:I$1048576),FALSE())-VLOOKUP($E48,'[1]Congest Nov00-Apr01'!$A$1:$I$1048576,COLUMN('[1]Congest Nov00-Apr01'!I$1:I$1048576),FALSE())</f>
        <v>47.7699999999999</v>
      </c>
      <c r="AA48" s="39" t="n">
        <f aca="false">VLOOKUP($A48,'[1]Congest May01-Oct01'!$A$1:$I$1048576,COLUMN('[1]Congest May01-Oct01'!D$1:D$1048576),FALSE())-VLOOKUP($E48,'[1]Congest May01-Oct01'!$A$1:$I$1048576,COLUMN('[1]Congest May01-Oct01'!D$1:D$1048576),FALSE())</f>
        <v>173.34</v>
      </c>
      <c r="AB48" s="39" t="n">
        <f aca="false">VLOOKUP($A48,'[1]Congest May01-Oct01'!$A$1:$I$1048576,COLUMN('[1]Congest May01-Oct01'!E$1:E$1048576),FALSE())-VLOOKUP($E48,'[1]Congest May01-Oct01'!$A$1:$I$1048576,COLUMN('[1]Congest May01-Oct01'!E$1:E$1048576),FALSE())</f>
        <v>203.61</v>
      </c>
      <c r="AC48" s="39" t="n">
        <f aca="false">VLOOKUP($A48,'[1]Congest May01-Oct01'!$A$1:$I$1048576,COLUMN('[1]Congest May01-Oct01'!F$1:F$1048576),FALSE())-VLOOKUP($E48,'[1]Congest May01-Oct01'!$A$1:$I$1048576,COLUMN('[1]Congest May01-Oct01'!F$1:F$1048576),FALSE())</f>
        <v>35.36</v>
      </c>
      <c r="AD48" s="39" t="n">
        <f aca="false">VLOOKUP($A48,'[1]Congest May01-Oct01'!$A$1:$I$1048576,COLUMN('[1]Congest May01-Oct01'!G$1:G$1048576),FALSE())-VLOOKUP($E48,'[1]Congest May01-Oct01'!$A$1:$I$1048576,COLUMN('[1]Congest May01-Oct01'!G$1:G$1048576),FALSE())</f>
        <v>58.1699999999998</v>
      </c>
      <c r="AE48" s="36" t="n">
        <f aca="false">VLOOKUP($A48,'[1]Congest May01-Oct01'!$A$1:$I$1048576,COLUMN('[1]Congest May01-Oct01'!H$1:H$1048576),FALSE())-VLOOKUP($E48,'[1]Congest May01-Oct01'!$A$1:$I$1048576,COLUMN('[1]Congest May01-Oct01'!H$1:H$1048576),FALSE())</f>
        <v>-0.34</v>
      </c>
      <c r="AF48" s="36" t="n">
        <f aca="false">VLOOKUP($A48,'[1]Congest May01-Oct01'!$A$1:$I$1048576,COLUMN('[1]Congest May01-Oct01'!I$1:I$1048576),FALSE())-VLOOKUP($E48,'[1]Congest May01-Oct01'!$A$1:$I$1048576,COLUMN('[1]Congest May01-Oct01'!I$1:I$1048576),FALSE())</f>
        <v>-0.22</v>
      </c>
      <c r="AG48" s="6" t="n">
        <f aca="false">+SUM(S48:AD48)</f>
        <v>939.280000000001</v>
      </c>
      <c r="AI48" s="39" t="n">
        <v>-23223.6</v>
      </c>
      <c r="AJ48" s="39" t="n">
        <f aca="false">+J48*SUM(AA48:AE48)</f>
        <v>-2350.7</v>
      </c>
      <c r="AK48" s="39" t="n">
        <f aca="false">+AJ48-AI48</f>
        <v>20872.9</v>
      </c>
      <c r="AL48" s="39"/>
      <c r="AQ48" s="39"/>
    </row>
    <row r="49" customFormat="false" ht="12.75" hidden="false" customHeight="false" outlineLevel="0" collapsed="false">
      <c r="A49" s="7" t="n">
        <v>23983</v>
      </c>
      <c r="B49" s="7" t="s">
        <v>80</v>
      </c>
      <c r="C49" s="7" t="str">
        <f aca="false">+VLOOKUP(A49,[1]Congest!$A$1:$C$1048576,3,FALSE())</f>
        <v>MHK VL</v>
      </c>
      <c r="D49" s="7"/>
      <c r="E49" s="4" t="n">
        <v>23807</v>
      </c>
      <c r="F49" s="5" t="s">
        <v>81</v>
      </c>
      <c r="G49" s="7" t="str">
        <f aca="false">+VLOOKUP(E49,[1]Congest!$A$1:$C$1048576,3,FALSE())</f>
        <v>CAPITL</v>
      </c>
      <c r="H49" s="34" t="n">
        <v>12</v>
      </c>
      <c r="J49" s="4"/>
      <c r="K49" s="4" t="n">
        <v>9</v>
      </c>
      <c r="N49" s="4" t="n">
        <v>3</v>
      </c>
      <c r="O49" s="47" t="n">
        <f aca="false">VLOOKUP($A49,'[1]Congest May00-Oct00'!$A$1:$I$1048576,COLUMN('[1]Congest May00-Oct00'!D$1:D$1048576),FALSE())-VLOOKUP($E49,'[1]Congest May00-Oct00'!$A$1:$I$1048576,COLUMN('[1]Congest May00-Oct00'!D$1:D$1048576),FALSE())</f>
        <v>1702.54</v>
      </c>
      <c r="P49" s="39" t="n">
        <f aca="false">VLOOKUP($A49,'[1]Congest May00-Oct00'!$A$1:$I$1048576,COLUMN('[1]Congest May00-Oct00'!E$1:E$1048576),FALSE())-VLOOKUP($E49,'[1]Congest May00-Oct00'!$A$1:$I$1048576,COLUMN('[1]Congest May00-Oct00'!E$1:E$1048576),FALSE())</f>
        <v>601.8</v>
      </c>
      <c r="Q49" s="39" t="n">
        <f aca="false">VLOOKUP($A49,'[1]Congest May00-Oct00'!$A$1:$I$1048576,COLUMN('[1]Congest May00-Oct00'!F$1:F$1048576),FALSE())-VLOOKUP($E49,'[1]Congest May00-Oct00'!$A$1:$I$1048576,COLUMN('[1]Congest May00-Oct00'!F$1:F$1048576),FALSE())</f>
        <v>103.32</v>
      </c>
      <c r="R49" s="39" t="n">
        <f aca="false">VLOOKUP($A49,'[1]Congest May00-Oct00'!$A$1:$I$1048576,COLUMN('[1]Congest May00-Oct00'!G$1:G$1048576),FALSE())-VLOOKUP($E49,'[1]Congest May00-Oct00'!$A$1:$I$1048576,COLUMN('[1]Congest May00-Oct00'!G$1:G$1048576),FALSE())</f>
        <v>261.43</v>
      </c>
      <c r="S49" s="39" t="n">
        <f aca="false">VLOOKUP($A49,'[1]Congest May00-Oct00'!$A$1:$I$1048576,COLUMN('[1]Congest May00-Oct00'!H$1:H$1048576),FALSE())-VLOOKUP($E49,'[1]Congest May00-Oct00'!$A$1:$I$1048576,COLUMN('[1]Congest May00-Oct00'!H$1:H$1048576),FALSE())</f>
        <v>-490.83</v>
      </c>
      <c r="T49" s="39" t="n">
        <f aca="false">VLOOKUP($A49,'[1]Congest May00-Oct00'!$A$1:$I$1048576,COLUMN('[1]Congest May00-Oct00'!I$1:I$1048576),FALSE())-VLOOKUP($E49,'[1]Congest May00-Oct00'!$A$1:$I$1048576,COLUMN('[1]Congest May00-Oct00'!I$1:I$1048576),FALSE())</f>
        <v>28.42</v>
      </c>
      <c r="U49" s="37" t="n">
        <f aca="false">VLOOKUP($A49,'[1]Congest Nov00-Apr01'!$A$1:$I$1048576,COLUMN('[1]Congest Nov00-Apr01'!D$1:D$1048576),FALSE())-VLOOKUP($E49,'[1]Congest Nov00-Apr01'!$A$1:$I$1048576,COLUMN('[1]Congest Nov00-Apr01'!D$1:D$1048576),FALSE())</f>
        <v>91.2</v>
      </c>
      <c r="V49" s="37" t="n">
        <f aca="false">VLOOKUP($A49,'[1]Congest Nov00-Apr01'!$A$1:$I$1048576,COLUMN('[1]Congest Nov00-Apr01'!E$1:E$1048576),FALSE())-VLOOKUP($E49,'[1]Congest Nov00-Apr01'!$A$1:$I$1048576,COLUMN('[1]Congest Nov00-Apr01'!E$1:E$1048576),FALSE())</f>
        <v>15.03</v>
      </c>
      <c r="W49" s="37" t="n">
        <f aca="false">VLOOKUP($A49,'[1]Congest Nov00-Apr01'!$A$1:$I$1048576,COLUMN('[1]Congest Nov00-Apr01'!F$1:F$1048576),FALSE())-VLOOKUP($E49,'[1]Congest Nov00-Apr01'!$A$1:$I$1048576,COLUMN('[1]Congest Nov00-Apr01'!F$1:F$1048576),FALSE())</f>
        <v>78.42</v>
      </c>
      <c r="X49" s="37" t="n">
        <f aca="false">VLOOKUP($A49,'[1]Congest Nov00-Apr01'!$A$1:$I$1048576,COLUMN('[1]Congest Nov00-Apr01'!G$1:G$1048576),FALSE())-VLOOKUP($E49,'[1]Congest Nov00-Apr01'!$A$1:$I$1048576,COLUMN('[1]Congest Nov00-Apr01'!G$1:G$1048576),FALSE())</f>
        <v>45.18</v>
      </c>
      <c r="Y49" s="37" t="n">
        <f aca="false">VLOOKUP($A49,'[1]Congest Nov00-Apr01'!$A$1:$I$1048576,COLUMN('[1]Congest Nov00-Apr01'!H$1:H$1048576),FALSE())-VLOOKUP($E49,'[1]Congest Nov00-Apr01'!$A$1:$I$1048576,COLUMN('[1]Congest Nov00-Apr01'!H$1:H$1048576),FALSE())</f>
        <v>60.28</v>
      </c>
      <c r="Z49" s="37" t="n">
        <f aca="false">VLOOKUP($A49,'[1]Congest Nov00-Apr01'!$A$1:$I$1048576,COLUMN('[1]Congest Nov00-Apr01'!I$1:I$1048576),FALSE())-VLOOKUP($E49,'[1]Congest Nov00-Apr01'!$A$1:$I$1048576,COLUMN('[1]Congest Nov00-Apr01'!I$1:I$1048576),FALSE())</f>
        <v>125.79</v>
      </c>
      <c r="AA49" s="39" t="n">
        <f aca="false">VLOOKUP($A49,'[1]Congest May01-Oct01'!$A$1:$I$1048576,COLUMN('[1]Congest May01-Oct01'!D$1:D$1048576),FALSE())-VLOOKUP($E49,'[1]Congest May01-Oct01'!$A$1:$I$1048576,COLUMN('[1]Congest May01-Oct01'!D$1:D$1048576),FALSE())</f>
        <v>62.65</v>
      </c>
      <c r="AB49" s="39" t="n">
        <f aca="false">VLOOKUP($A49,'[1]Congest May01-Oct01'!$A$1:$I$1048576,COLUMN('[1]Congest May01-Oct01'!E$1:E$1048576),FALSE())-VLOOKUP($E49,'[1]Congest May01-Oct01'!$A$1:$I$1048576,COLUMN('[1]Congest May01-Oct01'!E$1:E$1048576),FALSE())</f>
        <v>22.95</v>
      </c>
      <c r="AC49" s="39" t="n">
        <f aca="false">VLOOKUP($A49,'[1]Congest May01-Oct01'!$A$1:$I$1048576,COLUMN('[1]Congest May01-Oct01'!F$1:F$1048576),FALSE())-VLOOKUP($E49,'[1]Congest May01-Oct01'!$A$1:$I$1048576,COLUMN('[1]Congest May01-Oct01'!F$1:F$1048576),FALSE())</f>
        <v>17.28</v>
      </c>
      <c r="AD49" s="39" t="n">
        <f aca="false">VLOOKUP($A49,'[1]Congest May01-Oct01'!$A$1:$I$1048576,COLUMN('[1]Congest May01-Oct01'!G$1:G$1048576),FALSE())-VLOOKUP($E49,'[1]Congest May01-Oct01'!$A$1:$I$1048576,COLUMN('[1]Congest May01-Oct01'!G$1:G$1048576),FALSE())</f>
        <v>43.75</v>
      </c>
      <c r="AE49" s="36" t="n">
        <f aca="false">VLOOKUP($A49,'[1]Congest May01-Oct01'!$A$1:$I$1048576,COLUMN('[1]Congest May01-Oct01'!H$1:H$1048576),FALSE())-VLOOKUP($E49,'[1]Congest May01-Oct01'!$A$1:$I$1048576,COLUMN('[1]Congest May01-Oct01'!H$1:H$1048576),FALSE())</f>
        <v>1.55</v>
      </c>
      <c r="AF49" s="36" t="n">
        <f aca="false">VLOOKUP($A49,'[1]Congest May01-Oct01'!$A$1:$I$1048576,COLUMN('[1]Congest May01-Oct01'!I$1:I$1048576),FALSE())-VLOOKUP($E49,'[1]Congest May01-Oct01'!$A$1:$I$1048576,COLUMN('[1]Congest May01-Oct01'!I$1:I$1048576),FALSE())</f>
        <v>0</v>
      </c>
      <c r="AG49" s="6" t="n">
        <f aca="false">+SUM(S49:AD49)</f>
        <v>100.12</v>
      </c>
      <c r="AI49" s="39" t="n">
        <f aca="false">14418+9006</f>
        <v>23424</v>
      </c>
      <c r="AJ49" s="39" t="n">
        <f aca="false">+(K49+N49)*SUM(U49:AE49)</f>
        <v>6768.96</v>
      </c>
      <c r="AK49" s="39" t="n">
        <f aca="false">+AJ49-AI49</f>
        <v>-16655.04</v>
      </c>
      <c r="AL49" s="39"/>
      <c r="AM49" s="39" t="n">
        <f aca="false">+VLOOKUP($E49,[2]ACP!$A$1:$BE$1048576,47,FALSE())-VLOOKUP($A49,[2]ACP!$A$1:$BE$1048576,47,FALSE())</f>
        <v>623.44</v>
      </c>
      <c r="AN49" s="39" t="n">
        <f aca="false">+VLOOKUP($E49,[2]ACP!$A$1:$BE$1048576,48,FALSE())-VLOOKUP($A49,[2]ACP!$A$1:$BE$1048576,48,FALSE())</f>
        <v>1080.16</v>
      </c>
      <c r="AO49" s="39"/>
      <c r="AP49" s="39" t="n">
        <f aca="false">+VLOOKUP($E49,[2]ACP!$A$1:$BE$1048576,57,FALSE())-VLOOKUP($A49,[2]ACP!$A$1:$BE$1048576,57,FALSE())</f>
        <v>-1252.95</v>
      </c>
      <c r="AQ49" s="39"/>
    </row>
    <row r="50" customFormat="false" ht="12.75" hidden="false" customHeight="false" outlineLevel="0" collapsed="false">
      <c r="A50" s="7" t="n">
        <v>23983</v>
      </c>
      <c r="B50" s="7" t="s">
        <v>80</v>
      </c>
      <c r="C50" s="7" t="str">
        <f aca="false">+VLOOKUP(A50,[1]Congest!$A$1:$C$1048576,3,FALSE())</f>
        <v>MHK VL</v>
      </c>
      <c r="D50" s="7"/>
      <c r="E50" s="4" t="n">
        <v>61756</v>
      </c>
      <c r="F50" s="5" t="s">
        <v>82</v>
      </c>
      <c r="G50" s="7" t="str">
        <f aca="false">+VLOOKUP(E50,[1]Congest!$A$1:$C$1048576,3,FALSE())</f>
        <v>MHK VL</v>
      </c>
      <c r="H50" s="4" t="n">
        <v>-10</v>
      </c>
      <c r="J50" s="4" t="n">
        <v>-10</v>
      </c>
      <c r="O50" s="47" t="n">
        <f aca="false">VLOOKUP($A50,'[1]Congest May00-Oct00'!$A$1:$I$1048576,COLUMN('[1]Congest May00-Oct00'!D$1:D$1048576),FALSE())-VLOOKUP($E50,'[1]Congest May00-Oct00'!$A$1:$I$1048576,COLUMN('[1]Congest May00-Oct00'!D$1:D$1048576),FALSE())</f>
        <v>1945.03</v>
      </c>
      <c r="P50" s="39" t="n">
        <f aca="false">VLOOKUP($A50,'[1]Congest May00-Oct00'!$A$1:$I$1048576,COLUMN('[1]Congest May00-Oct00'!E$1:E$1048576),FALSE())-VLOOKUP($E50,'[1]Congest May00-Oct00'!$A$1:$I$1048576,COLUMN('[1]Congest May00-Oct00'!E$1:E$1048576),FALSE())</f>
        <v>1372.15</v>
      </c>
      <c r="Q50" s="39" t="n">
        <f aca="false">VLOOKUP($A50,'[1]Congest May00-Oct00'!$A$1:$I$1048576,COLUMN('[1]Congest May00-Oct00'!F$1:F$1048576),FALSE())-VLOOKUP($E50,'[1]Congest May00-Oct00'!$A$1:$I$1048576,COLUMN('[1]Congest May00-Oct00'!F$1:F$1048576),FALSE())</f>
        <v>746.89</v>
      </c>
      <c r="R50" s="39" t="n">
        <f aca="false">VLOOKUP($A50,'[1]Congest May00-Oct00'!$A$1:$I$1048576,COLUMN('[1]Congest May00-Oct00'!G$1:G$1048576),FALSE())-VLOOKUP($E50,'[1]Congest May00-Oct00'!$A$1:$I$1048576,COLUMN('[1]Congest May00-Oct00'!G$1:G$1048576),FALSE())</f>
        <v>914.02</v>
      </c>
      <c r="S50" s="39" t="n">
        <f aca="false">VLOOKUP($A50,'[1]Congest May00-Oct00'!$A$1:$I$1048576,COLUMN('[1]Congest May00-Oct00'!H$1:H$1048576),FALSE())-VLOOKUP($E50,'[1]Congest May00-Oct00'!$A$1:$I$1048576,COLUMN('[1]Congest May00-Oct00'!H$1:H$1048576),FALSE())</f>
        <v>-572.84</v>
      </c>
      <c r="T50" s="39" t="n">
        <f aca="false">VLOOKUP($A50,'[1]Congest May00-Oct00'!$A$1:$I$1048576,COLUMN('[1]Congest May00-Oct00'!I$1:I$1048576),FALSE())-VLOOKUP($E50,'[1]Congest May00-Oct00'!$A$1:$I$1048576,COLUMN('[1]Congest May00-Oct00'!I$1:I$1048576),FALSE())</f>
        <v>50.42</v>
      </c>
      <c r="U50" s="37" t="n">
        <f aca="false">VLOOKUP($A50,'[1]Congest Nov00-Apr01'!$A$1:$I$1048576,COLUMN('[1]Congest Nov00-Apr01'!D$1:D$1048576),FALSE())-VLOOKUP($E50,'[1]Congest Nov00-Apr01'!$A$1:$I$1048576,COLUMN('[1]Congest Nov00-Apr01'!D$1:D$1048576),FALSE())</f>
        <v>206.12</v>
      </c>
      <c r="V50" s="37" t="n">
        <f aca="false">VLOOKUP($A50,'[1]Congest Nov00-Apr01'!$A$1:$I$1048576,COLUMN('[1]Congest Nov00-Apr01'!E$1:E$1048576),FALSE())-VLOOKUP($E50,'[1]Congest Nov00-Apr01'!$A$1:$I$1048576,COLUMN('[1]Congest Nov00-Apr01'!E$1:E$1048576),FALSE())</f>
        <v>57.06</v>
      </c>
      <c r="W50" s="37" t="n">
        <f aca="false">VLOOKUP($A50,'[1]Congest Nov00-Apr01'!$A$1:$I$1048576,COLUMN('[1]Congest Nov00-Apr01'!F$1:F$1048576),FALSE())-VLOOKUP($E50,'[1]Congest Nov00-Apr01'!$A$1:$I$1048576,COLUMN('[1]Congest Nov00-Apr01'!F$1:F$1048576),FALSE())</f>
        <v>219.37</v>
      </c>
      <c r="X50" s="37" t="n">
        <f aca="false">VLOOKUP($A50,'[1]Congest Nov00-Apr01'!$A$1:$I$1048576,COLUMN('[1]Congest Nov00-Apr01'!G$1:G$1048576),FALSE())-VLOOKUP($E50,'[1]Congest Nov00-Apr01'!$A$1:$I$1048576,COLUMN('[1]Congest Nov00-Apr01'!G$1:G$1048576),FALSE())</f>
        <v>132.28</v>
      </c>
      <c r="Y50" s="37" t="n">
        <f aca="false">VLOOKUP($A50,'[1]Congest Nov00-Apr01'!$A$1:$I$1048576,COLUMN('[1]Congest Nov00-Apr01'!H$1:H$1048576),FALSE())-VLOOKUP($E50,'[1]Congest Nov00-Apr01'!$A$1:$I$1048576,COLUMN('[1]Congest Nov00-Apr01'!H$1:H$1048576),FALSE())</f>
        <v>168.19</v>
      </c>
      <c r="Z50" s="37" t="n">
        <f aca="false">VLOOKUP($A50,'[1]Congest Nov00-Apr01'!$A$1:$I$1048576,COLUMN('[1]Congest Nov00-Apr01'!I$1:I$1048576),FALSE())-VLOOKUP($E50,'[1]Congest Nov00-Apr01'!$A$1:$I$1048576,COLUMN('[1]Congest Nov00-Apr01'!I$1:I$1048576),FALSE())</f>
        <v>142.67</v>
      </c>
      <c r="AA50" s="39" t="n">
        <f aca="false">VLOOKUP($A50,'[1]Congest May01-Oct01'!$A$1:$I$1048576,COLUMN('[1]Congest May01-Oct01'!D$1:D$1048576),FALSE())-VLOOKUP($E50,'[1]Congest May01-Oct01'!$A$1:$I$1048576,COLUMN('[1]Congest May01-Oct01'!D$1:D$1048576),FALSE())</f>
        <v>148.34</v>
      </c>
      <c r="AB50" s="39" t="n">
        <f aca="false">VLOOKUP($A50,'[1]Congest May01-Oct01'!$A$1:$I$1048576,COLUMN('[1]Congest May01-Oct01'!E$1:E$1048576),FALSE())-VLOOKUP($E50,'[1]Congest May01-Oct01'!$A$1:$I$1048576,COLUMN('[1]Congest May01-Oct01'!E$1:E$1048576),FALSE())</f>
        <v>99.31</v>
      </c>
      <c r="AC50" s="39" t="n">
        <f aca="false">VLOOKUP($A50,'[1]Congest May01-Oct01'!$A$1:$I$1048576,COLUMN('[1]Congest May01-Oct01'!F$1:F$1048576),FALSE())-VLOOKUP($E50,'[1]Congest May01-Oct01'!$A$1:$I$1048576,COLUMN('[1]Congest May01-Oct01'!F$1:F$1048576),FALSE())</f>
        <v>48.17</v>
      </c>
      <c r="AD50" s="39" t="n">
        <f aca="false">VLOOKUP($A50,'[1]Congest May01-Oct01'!$A$1:$I$1048576,COLUMN('[1]Congest May01-Oct01'!G$1:G$1048576),FALSE())-VLOOKUP($E50,'[1]Congest May01-Oct01'!$A$1:$I$1048576,COLUMN('[1]Congest May01-Oct01'!G$1:G$1048576),FALSE())</f>
        <v>125.43</v>
      </c>
      <c r="AE50" s="36" t="n">
        <f aca="false">VLOOKUP($A50,'[1]Congest May01-Oct01'!$A$1:$I$1048576,COLUMN('[1]Congest May01-Oct01'!H$1:H$1048576),FALSE())-VLOOKUP($E50,'[1]Congest May01-Oct01'!$A$1:$I$1048576,COLUMN('[1]Congest May01-Oct01'!H$1:H$1048576),FALSE())</f>
        <v>1.38</v>
      </c>
      <c r="AF50" s="36" t="n">
        <f aca="false">VLOOKUP($A50,'[1]Congest May01-Oct01'!$A$1:$I$1048576,COLUMN('[1]Congest May01-Oct01'!I$1:I$1048576),FALSE())-VLOOKUP($E50,'[1]Congest May01-Oct01'!$A$1:$I$1048576,COLUMN('[1]Congest May01-Oct01'!I$1:I$1048576),FALSE())</f>
        <v>1.68</v>
      </c>
      <c r="AG50" s="6" t="n">
        <f aca="false">+SUM(S50:AD50)</f>
        <v>824.52</v>
      </c>
      <c r="AI50" s="39" t="n">
        <v>-60000</v>
      </c>
      <c r="AJ50" s="39" t="n">
        <f aca="false">+J50*SUM(AA50:AE50)</f>
        <v>-4226.3</v>
      </c>
      <c r="AK50" s="39" t="n">
        <f aca="false">+AJ50-AI50</f>
        <v>55773.7</v>
      </c>
      <c r="AL50" s="39"/>
      <c r="AQ50" s="39"/>
    </row>
    <row r="51" customFormat="false" ht="12.75" hidden="false" customHeight="false" outlineLevel="0" collapsed="false">
      <c r="A51" s="7" t="n">
        <v>24000</v>
      </c>
      <c r="B51" s="7" t="s">
        <v>83</v>
      </c>
      <c r="C51" s="7" t="str">
        <f aca="false">+VLOOKUP(A51,[1]Congest!$A$1:$C$1048576,3,FALSE())</f>
        <v>HUD VL</v>
      </c>
      <c r="D51" s="7"/>
      <c r="E51" s="4" t="n">
        <v>23799</v>
      </c>
      <c r="F51" s="5" t="s">
        <v>70</v>
      </c>
      <c r="G51" s="7" t="str">
        <f aca="false">+VLOOKUP(E51,[1]Congest!$A$1:$C$1048576,3,FALSE())</f>
        <v>CAPITL</v>
      </c>
      <c r="H51" s="34" t="n">
        <v>13</v>
      </c>
      <c r="J51" s="4" t="n">
        <v>13</v>
      </c>
      <c r="O51" s="47" t="n">
        <f aca="false">VLOOKUP($A51,'[1]Congest May00-Oct00'!$A$1:$I$1048576,COLUMN('[1]Congest May00-Oct00'!D$1:D$1048576),FALSE())-VLOOKUP($E51,'[1]Congest May00-Oct00'!$A$1:$I$1048576,COLUMN('[1]Congest May00-Oct00'!D$1:D$1048576),FALSE())</f>
        <v>900.33</v>
      </c>
      <c r="P51" s="39" t="n">
        <f aca="false">VLOOKUP($A51,'[1]Congest May00-Oct00'!$A$1:$I$1048576,COLUMN('[1]Congest May00-Oct00'!E$1:E$1048576),FALSE())-VLOOKUP($E51,'[1]Congest May00-Oct00'!$A$1:$I$1048576,COLUMN('[1]Congest May00-Oct00'!E$1:E$1048576),FALSE())</f>
        <v>538.080000000002</v>
      </c>
      <c r="Q51" s="39" t="n">
        <f aca="false">VLOOKUP($A51,'[1]Congest May00-Oct00'!$A$1:$I$1048576,COLUMN('[1]Congest May00-Oct00'!F$1:F$1048576),FALSE())-VLOOKUP($E51,'[1]Congest May00-Oct00'!$A$1:$I$1048576,COLUMN('[1]Congest May00-Oct00'!F$1:F$1048576),FALSE())</f>
        <v>-229.559999999998</v>
      </c>
      <c r="R51" s="39" t="n">
        <f aca="false">VLOOKUP($A51,'[1]Congest May00-Oct00'!$A$1:$I$1048576,COLUMN('[1]Congest May00-Oct00'!G$1:G$1048576),FALSE())-VLOOKUP($E51,'[1]Congest May00-Oct00'!$A$1:$I$1048576,COLUMN('[1]Congest May00-Oct00'!G$1:G$1048576),FALSE())</f>
        <v>-2659.23999999999</v>
      </c>
      <c r="S51" s="39" t="n">
        <f aca="false">VLOOKUP($A51,'[1]Congest May00-Oct00'!$A$1:$I$1048576,COLUMN('[1]Congest May00-Oct00'!H$1:H$1048576),FALSE())-VLOOKUP($E51,'[1]Congest May00-Oct00'!$A$1:$I$1048576,COLUMN('[1]Congest May00-Oct00'!H$1:H$1048576),FALSE())</f>
        <v>-272.41</v>
      </c>
      <c r="T51" s="39" t="n">
        <f aca="false">VLOOKUP($A51,'[1]Congest May00-Oct00'!$A$1:$I$1048576,COLUMN('[1]Congest May00-Oct00'!I$1:I$1048576),FALSE())-VLOOKUP($E51,'[1]Congest May00-Oct00'!$A$1:$I$1048576,COLUMN('[1]Congest May00-Oct00'!I$1:I$1048576),FALSE())</f>
        <v>-103.77</v>
      </c>
      <c r="U51" s="37" t="n">
        <f aca="false">VLOOKUP($A51,'[1]Congest Nov00-Apr01'!$A$1:$I$1048576,COLUMN('[1]Congest Nov00-Apr01'!D$1:D$1048576),FALSE())-VLOOKUP($E51,'[1]Congest Nov00-Apr01'!$A$1:$I$1048576,COLUMN('[1]Congest Nov00-Apr01'!D$1:D$1048576),FALSE())</f>
        <v>524.699999999999</v>
      </c>
      <c r="V51" s="37" t="n">
        <f aca="false">VLOOKUP($A51,'[1]Congest Nov00-Apr01'!$A$1:$I$1048576,COLUMN('[1]Congest Nov00-Apr01'!E$1:E$1048576),FALSE())-VLOOKUP($E51,'[1]Congest Nov00-Apr01'!$A$1:$I$1048576,COLUMN('[1]Congest Nov00-Apr01'!E$1:E$1048576),FALSE())</f>
        <v>23.4999999999998</v>
      </c>
      <c r="W51" s="37" t="n">
        <f aca="false">VLOOKUP($A51,'[1]Congest Nov00-Apr01'!$A$1:$I$1048576,COLUMN('[1]Congest Nov00-Apr01'!F$1:F$1048576),FALSE())-VLOOKUP($E51,'[1]Congest Nov00-Apr01'!$A$1:$I$1048576,COLUMN('[1]Congest Nov00-Apr01'!F$1:F$1048576),FALSE())</f>
        <v>515.440000000001</v>
      </c>
      <c r="X51" s="37" t="n">
        <f aca="false">VLOOKUP($A51,'[1]Congest Nov00-Apr01'!$A$1:$I$1048576,COLUMN('[1]Congest Nov00-Apr01'!G$1:G$1048576),FALSE())-VLOOKUP($E51,'[1]Congest Nov00-Apr01'!$A$1:$I$1048576,COLUMN('[1]Congest Nov00-Apr01'!G$1:G$1048576),FALSE())</f>
        <v>362.17</v>
      </c>
      <c r="Y51" s="37" t="n">
        <f aca="false">VLOOKUP($A51,'[1]Congest Nov00-Apr01'!$A$1:$I$1048576,COLUMN('[1]Congest Nov00-Apr01'!H$1:H$1048576),FALSE())-VLOOKUP($E51,'[1]Congest Nov00-Apr01'!$A$1:$I$1048576,COLUMN('[1]Congest Nov00-Apr01'!H$1:H$1048576),FALSE())</f>
        <v>-148.09</v>
      </c>
      <c r="Z51" s="37" t="n">
        <f aca="false">VLOOKUP($A51,'[1]Congest Nov00-Apr01'!$A$1:$I$1048576,COLUMN('[1]Congest Nov00-Apr01'!I$1:I$1048576),FALSE())-VLOOKUP($E51,'[1]Congest Nov00-Apr01'!$A$1:$I$1048576,COLUMN('[1]Congest Nov00-Apr01'!I$1:I$1048576),FALSE())</f>
        <v>-29.6</v>
      </c>
      <c r="AA51" s="39" t="n">
        <f aca="false">VLOOKUP($A51,'[1]Congest May01-Oct01'!$A$1:$I$1048576,COLUMN('[1]Congest May01-Oct01'!D$1:D$1048576),FALSE())-VLOOKUP($E51,'[1]Congest May01-Oct01'!$A$1:$I$1048576,COLUMN('[1]Congest May01-Oct01'!D$1:D$1048576),FALSE())</f>
        <v>-1378.93</v>
      </c>
      <c r="AB51" s="39" t="n">
        <f aca="false">VLOOKUP($A51,'[1]Congest May01-Oct01'!$A$1:$I$1048576,COLUMN('[1]Congest May01-Oct01'!E$1:E$1048576),FALSE())-VLOOKUP($E51,'[1]Congest May01-Oct01'!$A$1:$I$1048576,COLUMN('[1]Congest May01-Oct01'!E$1:E$1048576),FALSE())</f>
        <v>-3285.38</v>
      </c>
      <c r="AC51" s="39" t="n">
        <f aca="false">VLOOKUP($A51,'[1]Congest May01-Oct01'!$A$1:$I$1048576,COLUMN('[1]Congest May01-Oct01'!F$1:F$1048576),FALSE())-VLOOKUP($E51,'[1]Congest May01-Oct01'!$A$1:$I$1048576,COLUMN('[1]Congest May01-Oct01'!F$1:F$1048576),FALSE())</f>
        <v>-1459.72</v>
      </c>
      <c r="AD51" s="39" t="n">
        <f aca="false">VLOOKUP($A51,'[1]Congest May01-Oct01'!$A$1:$I$1048576,COLUMN('[1]Congest May01-Oct01'!G$1:G$1048576),FALSE())-VLOOKUP($E51,'[1]Congest May01-Oct01'!$A$1:$I$1048576,COLUMN('[1]Congest May01-Oct01'!G$1:G$1048576),FALSE())</f>
        <v>301.79</v>
      </c>
      <c r="AE51" s="36" t="n">
        <f aca="false">VLOOKUP($A51,'[1]Congest May01-Oct01'!$A$1:$I$1048576,COLUMN('[1]Congest May01-Oct01'!H$1:H$1048576),FALSE())-VLOOKUP($E51,'[1]Congest May01-Oct01'!$A$1:$I$1048576,COLUMN('[1]Congest May01-Oct01'!H$1:H$1048576),FALSE())</f>
        <v>-2.89</v>
      </c>
      <c r="AF51" s="36" t="n">
        <f aca="false">VLOOKUP($A51,'[1]Congest May01-Oct01'!$A$1:$I$1048576,COLUMN('[1]Congest May01-Oct01'!I$1:I$1048576),FALSE())-VLOOKUP($E51,'[1]Congest May01-Oct01'!$A$1:$I$1048576,COLUMN('[1]Congest May01-Oct01'!I$1:I$1048576),FALSE())</f>
        <v>-16.54</v>
      </c>
      <c r="AG51" s="6" t="n">
        <f aca="false">+SUM(S51:AD51)</f>
        <v>-4950.3</v>
      </c>
      <c r="AI51" s="39" t="n">
        <v>-294516.03</v>
      </c>
      <c r="AJ51" s="39" t="n">
        <f aca="false">+J51*SUM(O51:AE51)</f>
        <v>-83246.5399999999</v>
      </c>
      <c r="AK51" s="39" t="n">
        <f aca="false">+AJ51-AI51</f>
        <v>211269.49</v>
      </c>
      <c r="AL51" s="39"/>
      <c r="AQ51" s="39"/>
    </row>
    <row r="52" customFormat="false" ht="12.75" hidden="false" customHeight="false" outlineLevel="0" collapsed="false">
      <c r="A52" s="7" t="n">
        <v>24252</v>
      </c>
      <c r="B52" s="7" t="s">
        <v>84</v>
      </c>
      <c r="C52" s="7" t="str">
        <f aca="false">+VLOOKUP(A52,[1]Congest!$A$1:$C$1048576,3,FALSE())</f>
        <v>N.Y.C.</v>
      </c>
      <c r="D52" s="7"/>
      <c r="E52" s="4" t="n">
        <v>23798</v>
      </c>
      <c r="F52" s="5" t="s">
        <v>85</v>
      </c>
      <c r="G52" s="7" t="str">
        <f aca="false">+VLOOKUP(E52,[1]Congest!$A$1:$C$1048576,3,FALSE())</f>
        <v>CAPITL</v>
      </c>
      <c r="H52" s="4" t="n">
        <v>4</v>
      </c>
      <c r="J52" s="4" t="n">
        <v>4</v>
      </c>
      <c r="O52" s="47" t="n">
        <f aca="false">VLOOKUP($A52,'[1]Congest May00-Oct00'!$A$1:$I$1048576,COLUMN('[1]Congest May00-Oct00'!D$1:D$1048576),FALSE())-VLOOKUP($E52,'[1]Congest May00-Oct00'!$A$1:$I$1048576,COLUMN('[1]Congest May00-Oct00'!D$1:D$1048576),FALSE())</f>
        <v>1534.91</v>
      </c>
      <c r="P52" s="39" t="n">
        <f aca="false">VLOOKUP($A52,'[1]Congest May00-Oct00'!$A$1:$I$1048576,COLUMN('[1]Congest May00-Oct00'!E$1:E$1048576),FALSE())-VLOOKUP($E52,'[1]Congest May00-Oct00'!$A$1:$I$1048576,COLUMN('[1]Congest May00-Oct00'!E$1:E$1048576),FALSE())</f>
        <v>2363.02</v>
      </c>
      <c r="Q52" s="39" t="n">
        <f aca="false">VLOOKUP($A52,'[1]Congest May00-Oct00'!$A$1:$I$1048576,COLUMN('[1]Congest May00-Oct00'!F$1:F$1048576),FALSE())-VLOOKUP($E52,'[1]Congest May00-Oct00'!$A$1:$I$1048576,COLUMN('[1]Congest May00-Oct00'!F$1:F$1048576),FALSE())</f>
        <v>907.419999999998</v>
      </c>
      <c r="R52" s="39" t="n">
        <f aca="false">VLOOKUP($A52,'[1]Congest May00-Oct00'!$A$1:$I$1048576,COLUMN('[1]Congest May00-Oct00'!G$1:G$1048576),FALSE())-VLOOKUP($E52,'[1]Congest May00-Oct00'!$A$1:$I$1048576,COLUMN('[1]Congest May00-Oct00'!G$1:G$1048576),FALSE())</f>
        <v>-1561.54</v>
      </c>
      <c r="S52" s="39" t="n">
        <f aca="false">VLOOKUP($A52,'[1]Congest May00-Oct00'!$A$1:$I$1048576,COLUMN('[1]Congest May00-Oct00'!H$1:H$1048576),FALSE())-VLOOKUP($E52,'[1]Congest May00-Oct00'!$A$1:$I$1048576,COLUMN('[1]Congest May00-Oct00'!H$1:H$1048576),FALSE())</f>
        <v>-150.020000000001</v>
      </c>
      <c r="T52" s="39" t="n">
        <f aca="false">VLOOKUP($A52,'[1]Congest May00-Oct00'!$A$1:$I$1048576,COLUMN('[1]Congest May00-Oct00'!I$1:I$1048576),FALSE())-VLOOKUP($E52,'[1]Congest May00-Oct00'!$A$1:$I$1048576,COLUMN('[1]Congest May00-Oct00'!I$1:I$1048576),FALSE())</f>
        <v>-366.94</v>
      </c>
      <c r="U52" s="37" t="n">
        <f aca="false">VLOOKUP($A52,'[1]Congest Nov00-Apr01'!$A$1:$I$1048576,COLUMN('[1]Congest Nov00-Apr01'!D$1:D$1048576),FALSE())-VLOOKUP($E52,'[1]Congest Nov00-Apr01'!$A$1:$I$1048576,COLUMN('[1]Congest Nov00-Apr01'!D$1:D$1048576),FALSE())</f>
        <v>672.160000000001</v>
      </c>
      <c r="V52" s="37" t="n">
        <f aca="false">VLOOKUP($A52,'[1]Congest Nov00-Apr01'!$A$1:$I$1048576,COLUMN('[1]Congest Nov00-Apr01'!E$1:E$1048576),FALSE())-VLOOKUP($E52,'[1]Congest Nov00-Apr01'!$A$1:$I$1048576,COLUMN('[1]Congest Nov00-Apr01'!E$1:E$1048576),FALSE())</f>
        <v>-722.6</v>
      </c>
      <c r="W52" s="37" t="n">
        <f aca="false">VLOOKUP($A52,'[1]Congest Nov00-Apr01'!$A$1:$I$1048576,COLUMN('[1]Congest Nov00-Apr01'!F$1:F$1048576),FALSE())-VLOOKUP($E52,'[1]Congest Nov00-Apr01'!$A$1:$I$1048576,COLUMN('[1]Congest Nov00-Apr01'!F$1:F$1048576),FALSE())</f>
        <v>893.199999999999</v>
      </c>
      <c r="X52" s="37" t="n">
        <f aca="false">VLOOKUP($A52,'[1]Congest Nov00-Apr01'!$A$1:$I$1048576,COLUMN('[1]Congest Nov00-Apr01'!G$1:G$1048576),FALSE())-VLOOKUP($E52,'[1]Congest Nov00-Apr01'!$A$1:$I$1048576,COLUMN('[1]Congest Nov00-Apr01'!G$1:G$1048576),FALSE())</f>
        <v>-121.49</v>
      </c>
      <c r="Y52" s="37" t="n">
        <f aca="false">VLOOKUP($A52,'[1]Congest Nov00-Apr01'!$A$1:$I$1048576,COLUMN('[1]Congest Nov00-Apr01'!H$1:H$1048576),FALSE())-VLOOKUP($E52,'[1]Congest Nov00-Apr01'!$A$1:$I$1048576,COLUMN('[1]Congest Nov00-Apr01'!H$1:H$1048576),FALSE())</f>
        <v>-2384.02</v>
      </c>
      <c r="Z52" s="37" t="n">
        <f aca="false">VLOOKUP($A52,'[1]Congest Nov00-Apr01'!$A$1:$I$1048576,COLUMN('[1]Congest Nov00-Apr01'!I$1:I$1048576),FALSE())-VLOOKUP($E52,'[1]Congest Nov00-Apr01'!$A$1:$I$1048576,COLUMN('[1]Congest Nov00-Apr01'!I$1:I$1048576),FALSE())</f>
        <v>-4143.17</v>
      </c>
      <c r="AA52" s="39" t="n">
        <f aca="false">VLOOKUP($A52,'[1]Congest May01-Oct01'!$A$1:$I$1048576,COLUMN('[1]Congest May01-Oct01'!D$1:D$1048576),FALSE())-VLOOKUP($E52,'[1]Congest May01-Oct01'!$A$1:$I$1048576,COLUMN('[1]Congest May01-Oct01'!D$1:D$1048576),FALSE())</f>
        <v>-2160.55</v>
      </c>
      <c r="AB52" s="39" t="n">
        <f aca="false">VLOOKUP($A52,'[1]Congest May01-Oct01'!$A$1:$I$1048576,COLUMN('[1]Congest May01-Oct01'!E$1:E$1048576),FALSE())-VLOOKUP($E52,'[1]Congest May01-Oct01'!$A$1:$I$1048576,COLUMN('[1]Congest May01-Oct01'!E$1:E$1048576),FALSE())</f>
        <v>-3928.03</v>
      </c>
      <c r="AC52" s="39" t="n">
        <f aca="false">VLOOKUP($A52,'[1]Congest May01-Oct01'!$A$1:$I$1048576,COLUMN('[1]Congest May01-Oct01'!F$1:F$1048576),FALSE())-VLOOKUP($E52,'[1]Congest May01-Oct01'!$A$1:$I$1048576,COLUMN('[1]Congest May01-Oct01'!F$1:F$1048576),FALSE())</f>
        <v>-1843.73</v>
      </c>
      <c r="AD52" s="39" t="n">
        <f aca="false">VLOOKUP($A52,'[1]Congest May01-Oct01'!$A$1:$I$1048576,COLUMN('[1]Congest May01-Oct01'!G$1:G$1048576),FALSE())-VLOOKUP($E52,'[1]Congest May01-Oct01'!$A$1:$I$1048576,COLUMN('[1]Congest May01-Oct01'!G$1:G$1048576),FALSE())</f>
        <v>-280.59</v>
      </c>
      <c r="AE52" s="36" t="n">
        <f aca="false">VLOOKUP($A52,'[1]Congest May01-Oct01'!$A$1:$I$1048576,COLUMN('[1]Congest May01-Oct01'!H$1:H$1048576),FALSE())-VLOOKUP($E52,'[1]Congest May01-Oct01'!$A$1:$I$1048576,COLUMN('[1]Congest May01-Oct01'!H$1:H$1048576),FALSE())</f>
        <v>-403.26</v>
      </c>
      <c r="AF52" s="36" t="n">
        <f aca="false">VLOOKUP($A52,'[1]Congest May01-Oct01'!$A$1:$I$1048576,COLUMN('[1]Congest May01-Oct01'!I$1:I$1048576),FALSE())-VLOOKUP($E52,'[1]Congest May01-Oct01'!$A$1:$I$1048576,COLUMN('[1]Congest May01-Oct01'!I$1:I$1048576),FALSE())</f>
        <v>-53.2</v>
      </c>
      <c r="AG52" s="6" t="n">
        <f aca="false">+SUM(S52:AD52)</f>
        <v>-14535.78</v>
      </c>
      <c r="AI52" s="39" t="n">
        <v>-68372.84</v>
      </c>
      <c r="AJ52" s="39" t="n">
        <f aca="false">+J52*SUM(AA52:AE52)</f>
        <v>-34464.64</v>
      </c>
      <c r="AK52" s="39" t="n">
        <f aca="false">+AJ52-AI52</f>
        <v>33908.2</v>
      </c>
      <c r="AL52" s="39"/>
      <c r="AQ52" s="39"/>
    </row>
    <row r="53" customFormat="false" ht="12.75" hidden="false" customHeight="false" outlineLevel="0" collapsed="false">
      <c r="A53" s="7" t="n">
        <v>24252</v>
      </c>
      <c r="B53" s="7" t="s">
        <v>84</v>
      </c>
      <c r="C53" s="7" t="str">
        <f aca="false">+VLOOKUP(A53,[1]Congest!$A$1:$C$1048576,3,FALSE())</f>
        <v>N.Y.C.</v>
      </c>
      <c r="D53" s="7"/>
      <c r="E53" s="4" t="n">
        <v>24128</v>
      </c>
      <c r="F53" s="5" t="s">
        <v>86</v>
      </c>
      <c r="G53" s="7" t="str">
        <f aca="false">+VLOOKUP(E53,[1]Congest!$A$1:$C$1048576,3,FALSE())</f>
        <v>N.Y.C.</v>
      </c>
      <c r="H53" s="34" t="n">
        <v>8</v>
      </c>
      <c r="J53" s="4"/>
      <c r="N53" s="4" t="n">
        <v>8</v>
      </c>
      <c r="O53" s="47" t="n">
        <f aca="false">VLOOKUP($A53,'[1]Congest May00-Oct00'!$A$1:$I$1048576,COLUMN('[1]Congest May00-Oct00'!D$1:D$1048576),FALSE())-VLOOKUP($E53,'[1]Congest May00-Oct00'!$A$1:$I$1048576,COLUMN('[1]Congest May00-Oct00'!D$1:D$1048576),FALSE())</f>
        <v>1162.46</v>
      </c>
      <c r="P53" s="39" t="n">
        <f aca="false">VLOOKUP($A53,'[1]Congest May00-Oct00'!$A$1:$I$1048576,COLUMN('[1]Congest May00-Oct00'!E$1:E$1048576),FALSE())-VLOOKUP($E53,'[1]Congest May00-Oct00'!$A$1:$I$1048576,COLUMN('[1]Congest May00-Oct00'!E$1:E$1048576),FALSE())</f>
        <v>1160.85999999999</v>
      </c>
      <c r="Q53" s="39" t="n">
        <f aca="false">VLOOKUP($A53,'[1]Congest May00-Oct00'!$A$1:$I$1048576,COLUMN('[1]Congest May00-Oct00'!F$1:F$1048576),FALSE())-VLOOKUP($E53,'[1]Congest May00-Oct00'!$A$1:$I$1048576,COLUMN('[1]Congest May00-Oct00'!F$1:F$1048576),FALSE())</f>
        <v>1199.91</v>
      </c>
      <c r="R53" s="39" t="n">
        <f aca="false">VLOOKUP($A53,'[1]Congest May00-Oct00'!$A$1:$I$1048576,COLUMN('[1]Congest May00-Oct00'!G$1:G$1048576),FALSE())-VLOOKUP($E53,'[1]Congest May00-Oct00'!$A$1:$I$1048576,COLUMN('[1]Congest May00-Oct00'!G$1:G$1048576),FALSE())</f>
        <v>3134.27</v>
      </c>
      <c r="S53" s="39" t="n">
        <f aca="false">VLOOKUP($A53,'[1]Congest May00-Oct00'!$A$1:$I$1048576,COLUMN('[1]Congest May00-Oct00'!H$1:H$1048576),FALSE())-VLOOKUP($E53,'[1]Congest May00-Oct00'!$A$1:$I$1048576,COLUMN('[1]Congest May00-Oct00'!H$1:H$1048576),FALSE())</f>
        <v>2137.86</v>
      </c>
      <c r="T53" s="39" t="n">
        <f aca="false">VLOOKUP($A53,'[1]Congest May00-Oct00'!$A$1:$I$1048576,COLUMN('[1]Congest May00-Oct00'!I$1:I$1048576),FALSE())-VLOOKUP($E53,'[1]Congest May00-Oct00'!$A$1:$I$1048576,COLUMN('[1]Congest May00-Oct00'!I$1:I$1048576),FALSE())</f>
        <v>133.75</v>
      </c>
      <c r="U53" s="37" t="n">
        <f aca="false">VLOOKUP($A53,'[1]Congest Nov00-Apr01'!$A$1:$I$1048576,COLUMN('[1]Congest Nov00-Apr01'!D$1:D$1048576),FALSE())-VLOOKUP($E53,'[1]Congest Nov00-Apr01'!$A$1:$I$1048576,COLUMN('[1]Congest Nov00-Apr01'!D$1:D$1048576),FALSE())</f>
        <v>619.09</v>
      </c>
      <c r="V53" s="37" t="n">
        <f aca="false">VLOOKUP($A53,'[1]Congest Nov00-Apr01'!$A$1:$I$1048576,COLUMN('[1]Congest Nov00-Apr01'!E$1:E$1048576),FALSE())-VLOOKUP($E53,'[1]Congest Nov00-Apr01'!$A$1:$I$1048576,COLUMN('[1]Congest Nov00-Apr01'!E$1:E$1048576),FALSE())</f>
        <v>5348.28</v>
      </c>
      <c r="W53" s="37" t="n">
        <f aca="false">VLOOKUP($A53,'[1]Congest Nov00-Apr01'!$A$1:$I$1048576,COLUMN('[1]Congest Nov00-Apr01'!F$1:F$1048576),FALSE())-VLOOKUP($E53,'[1]Congest Nov00-Apr01'!$A$1:$I$1048576,COLUMN('[1]Congest Nov00-Apr01'!F$1:F$1048576),FALSE())</f>
        <v>1161.51</v>
      </c>
      <c r="X53" s="37" t="n">
        <f aca="false">VLOOKUP($A53,'[1]Congest Nov00-Apr01'!$A$1:$I$1048576,COLUMN('[1]Congest Nov00-Apr01'!G$1:G$1048576),FALSE())-VLOOKUP($E53,'[1]Congest Nov00-Apr01'!$A$1:$I$1048576,COLUMN('[1]Congest Nov00-Apr01'!G$1:G$1048576),FALSE())</f>
        <v>2990.24</v>
      </c>
      <c r="Y53" s="37" t="n">
        <f aca="false">VLOOKUP($A53,'[1]Congest Nov00-Apr01'!$A$1:$I$1048576,COLUMN('[1]Congest Nov00-Apr01'!H$1:H$1048576),FALSE())-VLOOKUP($E53,'[1]Congest Nov00-Apr01'!$A$1:$I$1048576,COLUMN('[1]Congest Nov00-Apr01'!H$1:H$1048576),FALSE())</f>
        <v>155.219999999998</v>
      </c>
      <c r="Z53" s="37" t="n">
        <f aca="false">VLOOKUP($A53,'[1]Congest Nov00-Apr01'!$A$1:$I$1048576,COLUMN('[1]Congest Nov00-Apr01'!I$1:I$1048576),FALSE())-VLOOKUP($E53,'[1]Congest Nov00-Apr01'!$A$1:$I$1048576,COLUMN('[1]Congest Nov00-Apr01'!I$1:I$1048576),FALSE())</f>
        <v>1459.13</v>
      </c>
      <c r="AA53" s="39" t="n">
        <f aca="false">VLOOKUP($A53,'[1]Congest May01-Oct01'!$A$1:$I$1048576,COLUMN('[1]Congest May01-Oct01'!D$1:D$1048576),FALSE())-VLOOKUP($E53,'[1]Congest May01-Oct01'!$A$1:$I$1048576,COLUMN('[1]Congest May01-Oct01'!D$1:D$1048576),FALSE())</f>
        <v>2179.15</v>
      </c>
      <c r="AB53" s="39" t="n">
        <f aca="false">VLOOKUP($A53,'[1]Congest May01-Oct01'!$A$1:$I$1048576,COLUMN('[1]Congest May01-Oct01'!E$1:E$1048576),FALSE())-VLOOKUP($E53,'[1]Congest May01-Oct01'!$A$1:$I$1048576,COLUMN('[1]Congest May01-Oct01'!E$1:E$1048576),FALSE())</f>
        <v>7072.12</v>
      </c>
      <c r="AC53" s="39" t="n">
        <f aca="false">VLOOKUP($A53,'[1]Congest May01-Oct01'!$A$1:$I$1048576,COLUMN('[1]Congest May01-Oct01'!F$1:F$1048576),FALSE())-VLOOKUP($E53,'[1]Congest May01-Oct01'!$A$1:$I$1048576,COLUMN('[1]Congest May01-Oct01'!F$1:F$1048576),FALSE())</f>
        <v>6088.57</v>
      </c>
      <c r="AD53" s="39" t="n">
        <f aca="false">VLOOKUP($A53,'[1]Congest May01-Oct01'!$A$1:$I$1048576,COLUMN('[1]Congest May01-Oct01'!G$1:G$1048576),FALSE())-VLOOKUP($E53,'[1]Congest May01-Oct01'!$A$1:$I$1048576,COLUMN('[1]Congest May01-Oct01'!G$1:G$1048576),FALSE())</f>
        <v>1445.12</v>
      </c>
      <c r="AE53" s="36" t="n">
        <f aca="false">VLOOKUP($A53,'[1]Congest May01-Oct01'!$A$1:$I$1048576,COLUMN('[1]Congest May01-Oct01'!H$1:H$1048576),FALSE())-VLOOKUP($E53,'[1]Congest May01-Oct01'!$A$1:$I$1048576,COLUMN('[1]Congest May01-Oct01'!H$1:H$1048576),FALSE())</f>
        <v>289.48</v>
      </c>
      <c r="AF53" s="36" t="n">
        <f aca="false">VLOOKUP($A53,'[1]Congest May01-Oct01'!$A$1:$I$1048576,COLUMN('[1]Congest May01-Oct01'!I$1:I$1048576),FALSE())-VLOOKUP($E53,'[1]Congest May01-Oct01'!$A$1:$I$1048576,COLUMN('[1]Congest May01-Oct01'!I$1:I$1048576),FALSE())</f>
        <v>506.82</v>
      </c>
      <c r="AG53" s="6" t="n">
        <f aca="false">+SUM(S53:AD53)</f>
        <v>30790.04</v>
      </c>
      <c r="AI53" s="39" t="n">
        <v>88047.87</v>
      </c>
      <c r="AJ53" s="39" t="n">
        <f aca="false">+N53*SUM(U53:AE53)</f>
        <v>230463.28</v>
      </c>
      <c r="AK53" s="39" t="n">
        <f aca="false">+AJ53-AI53</f>
        <v>142415.41</v>
      </c>
      <c r="AL53" s="39"/>
      <c r="AQ53" s="39"/>
    </row>
    <row r="54" customFormat="false" ht="12.75" hidden="false" customHeight="false" outlineLevel="0" collapsed="false">
      <c r="A54" s="7" t="n">
        <v>24252</v>
      </c>
      <c r="B54" s="7" t="s">
        <v>84</v>
      </c>
      <c r="C54" s="7" t="str">
        <f aca="false">+VLOOKUP(A54,[1]Congest!$A$1:$C$1048576,3,FALSE())</f>
        <v>N.Y.C.</v>
      </c>
      <c r="D54" s="7"/>
      <c r="E54" s="4" t="n">
        <v>61761</v>
      </c>
      <c r="F54" s="5" t="s">
        <v>37</v>
      </c>
      <c r="G54" s="7" t="str">
        <f aca="false">+VLOOKUP(E54,[1]Congest!$A$1:$C$1048576,3,FALSE())</f>
        <v>N.Y.C.</v>
      </c>
      <c r="H54" s="4" t="n">
        <v>-5</v>
      </c>
      <c r="J54" s="4" t="n">
        <v>-4</v>
      </c>
      <c r="M54" s="4" t="n">
        <v>-1</v>
      </c>
      <c r="O54" s="47" t="n">
        <f aca="false">VLOOKUP($A54,'[1]Congest May00-Oct00'!$A$1:$I$1048576,COLUMN('[1]Congest May00-Oct00'!D$1:D$1048576),FALSE())-VLOOKUP($E54,'[1]Congest May00-Oct00'!$A$1:$I$1048576,COLUMN('[1]Congest May00-Oct00'!D$1:D$1048576),FALSE())</f>
        <v>372.970000000001</v>
      </c>
      <c r="P54" s="39" t="n">
        <f aca="false">VLOOKUP($A54,'[1]Congest May00-Oct00'!$A$1:$I$1048576,COLUMN('[1]Congest May00-Oct00'!E$1:E$1048576),FALSE())-VLOOKUP($E54,'[1]Congest May00-Oct00'!$A$1:$I$1048576,COLUMN('[1]Congest May00-Oct00'!E$1:E$1048576),FALSE())</f>
        <v>349.939999999999</v>
      </c>
      <c r="Q54" s="39" t="n">
        <f aca="false">VLOOKUP($A54,'[1]Congest May00-Oct00'!$A$1:$I$1048576,COLUMN('[1]Congest May00-Oct00'!F$1:F$1048576),FALSE())-VLOOKUP($E54,'[1]Congest May00-Oct00'!$A$1:$I$1048576,COLUMN('[1]Congest May00-Oct00'!F$1:F$1048576),FALSE())</f>
        <v>401.339999999998</v>
      </c>
      <c r="R54" s="39" t="n">
        <f aca="false">VLOOKUP($A54,'[1]Congest May00-Oct00'!$A$1:$I$1048576,COLUMN('[1]Congest May00-Oct00'!G$1:G$1048576),FALSE())-VLOOKUP($E54,'[1]Congest May00-Oct00'!$A$1:$I$1048576,COLUMN('[1]Congest May00-Oct00'!G$1:G$1048576),FALSE())</f>
        <v>1065.06999999999</v>
      </c>
      <c r="S54" s="39" t="n">
        <f aca="false">VLOOKUP($A54,'[1]Congest May00-Oct00'!$A$1:$I$1048576,COLUMN('[1]Congest May00-Oct00'!H$1:H$1048576),FALSE())-VLOOKUP($E54,'[1]Congest May00-Oct00'!$A$1:$I$1048576,COLUMN('[1]Congest May00-Oct00'!H$1:H$1048576),FALSE())</f>
        <v>772.969999999999</v>
      </c>
      <c r="T54" s="39" t="n">
        <f aca="false">VLOOKUP($A54,'[1]Congest May00-Oct00'!$A$1:$I$1048576,COLUMN('[1]Congest May00-Oct00'!I$1:I$1048576),FALSE())-VLOOKUP($E54,'[1]Congest May00-Oct00'!$A$1:$I$1048576,COLUMN('[1]Congest May00-Oct00'!I$1:I$1048576),FALSE())</f>
        <v>37.5999999999999</v>
      </c>
      <c r="U54" s="37" t="n">
        <f aca="false">VLOOKUP($A54,'[1]Congest Nov00-Apr01'!$A$1:$I$1048576,COLUMN('[1]Congest Nov00-Apr01'!D$1:D$1048576),FALSE())-VLOOKUP($E54,'[1]Congest Nov00-Apr01'!$A$1:$I$1048576,COLUMN('[1]Congest Nov00-Apr01'!D$1:D$1048576),FALSE())</f>
        <v>224.31</v>
      </c>
      <c r="V54" s="37" t="n">
        <f aca="false">VLOOKUP($A54,'[1]Congest Nov00-Apr01'!$A$1:$I$1048576,COLUMN('[1]Congest Nov00-Apr01'!E$1:E$1048576),FALSE())-VLOOKUP($E54,'[1]Congest Nov00-Apr01'!$A$1:$I$1048576,COLUMN('[1]Congest Nov00-Apr01'!E$1:E$1048576),FALSE())</f>
        <v>1943.22</v>
      </c>
      <c r="W54" s="37" t="n">
        <f aca="false">VLOOKUP($A54,'[1]Congest Nov00-Apr01'!$A$1:$I$1048576,COLUMN('[1]Congest Nov00-Apr01'!F$1:F$1048576),FALSE())-VLOOKUP($E54,'[1]Congest Nov00-Apr01'!$A$1:$I$1048576,COLUMN('[1]Congest Nov00-Apr01'!F$1:F$1048576),FALSE())</f>
        <v>657.309999999999</v>
      </c>
      <c r="X54" s="37" t="n">
        <f aca="false">VLOOKUP($A54,'[1]Congest Nov00-Apr01'!$A$1:$I$1048576,COLUMN('[1]Congest Nov00-Apr01'!G$1:G$1048576),FALSE())-VLOOKUP($E54,'[1]Congest Nov00-Apr01'!$A$1:$I$1048576,COLUMN('[1]Congest Nov00-Apr01'!G$1:G$1048576),FALSE())</f>
        <v>1133.52</v>
      </c>
      <c r="Y54" s="37" t="n">
        <f aca="false">VLOOKUP($A54,'[1]Congest Nov00-Apr01'!$A$1:$I$1048576,COLUMN('[1]Congest Nov00-Apr01'!H$1:H$1048576),FALSE())-VLOOKUP($E54,'[1]Congest Nov00-Apr01'!$A$1:$I$1048576,COLUMN('[1]Congest Nov00-Apr01'!H$1:H$1048576),FALSE())</f>
        <v>69.3199999999979</v>
      </c>
      <c r="Z54" s="37" t="n">
        <f aca="false">VLOOKUP($A54,'[1]Congest Nov00-Apr01'!$A$1:$I$1048576,COLUMN('[1]Congest Nov00-Apr01'!I$1:I$1048576),FALSE())-VLOOKUP($E54,'[1]Congest Nov00-Apr01'!$A$1:$I$1048576,COLUMN('[1]Congest Nov00-Apr01'!I$1:I$1048576),FALSE())</f>
        <v>570.420000000001</v>
      </c>
      <c r="AA54" s="39" t="n">
        <f aca="false">VLOOKUP($A54,'[1]Congest May01-Oct01'!$A$1:$I$1048576,COLUMN('[1]Congest May01-Oct01'!D$1:D$1048576),FALSE())-VLOOKUP($E54,'[1]Congest May01-Oct01'!$A$1:$I$1048576,COLUMN('[1]Congest May01-Oct01'!D$1:D$1048576),FALSE())</f>
        <v>759.330000000001</v>
      </c>
      <c r="AB54" s="39" t="n">
        <f aca="false">VLOOKUP($A54,'[1]Congest May01-Oct01'!$A$1:$I$1048576,COLUMN('[1]Congest May01-Oct01'!E$1:E$1048576),FALSE())-VLOOKUP($E54,'[1]Congest May01-Oct01'!$A$1:$I$1048576,COLUMN('[1]Congest May01-Oct01'!E$1:E$1048576),FALSE())</f>
        <v>2550.78</v>
      </c>
      <c r="AC54" s="39" t="n">
        <f aca="false">VLOOKUP($A54,'[1]Congest May01-Oct01'!$A$1:$I$1048576,COLUMN('[1]Congest May01-Oct01'!F$1:F$1048576),FALSE())-VLOOKUP($E54,'[1]Congest May01-Oct01'!$A$1:$I$1048576,COLUMN('[1]Congest May01-Oct01'!F$1:F$1048576),FALSE())</f>
        <v>2192.05</v>
      </c>
      <c r="AD54" s="39" t="n">
        <f aca="false">VLOOKUP($A54,'[1]Congest May01-Oct01'!$A$1:$I$1048576,COLUMN('[1]Congest May01-Oct01'!G$1:G$1048576),FALSE())-VLOOKUP($E54,'[1]Congest May01-Oct01'!$A$1:$I$1048576,COLUMN('[1]Congest May01-Oct01'!G$1:G$1048576),FALSE())</f>
        <v>487.920000000001</v>
      </c>
      <c r="AE54" s="36" t="n">
        <f aca="false">VLOOKUP($A54,'[1]Congest May01-Oct01'!$A$1:$I$1048576,COLUMN('[1]Congest May01-Oct01'!H$1:H$1048576),FALSE())-VLOOKUP($E54,'[1]Congest May01-Oct01'!$A$1:$I$1048576,COLUMN('[1]Congest May01-Oct01'!H$1:H$1048576),FALSE())</f>
        <v>88.16</v>
      </c>
      <c r="AF54" s="36" t="n">
        <f aca="false">VLOOKUP($A54,'[1]Congest May01-Oct01'!$A$1:$I$1048576,COLUMN('[1]Congest May01-Oct01'!I$1:I$1048576),FALSE())-VLOOKUP($E54,'[1]Congest May01-Oct01'!$A$1:$I$1048576,COLUMN('[1]Congest May01-Oct01'!I$1:I$1048576),FALSE())</f>
        <v>169.04</v>
      </c>
      <c r="AG54" s="6" t="n">
        <f aca="false">+SUM(S54:AD54)</f>
        <v>11398.75</v>
      </c>
      <c r="AI54" s="39" t="n">
        <f aca="false">-20000-32000</f>
        <v>-52000</v>
      </c>
      <c r="AJ54" s="39" t="n">
        <f aca="false">+H54*SUM(AA54:AE54)</f>
        <v>-30391.2</v>
      </c>
      <c r="AK54" s="39" t="n">
        <f aca="false">+AJ54-AI54</f>
        <v>21608.8</v>
      </c>
      <c r="AL54" s="39"/>
      <c r="AQ54" s="39"/>
    </row>
    <row r="55" customFormat="false" ht="12.75" hidden="false" customHeight="false" outlineLevel="0" collapsed="false">
      <c r="A55" s="7" t="n">
        <v>24260</v>
      </c>
      <c r="B55" s="7" t="s">
        <v>44</v>
      </c>
      <c r="C55" s="7" t="str">
        <f aca="false">+VLOOKUP(A55,[1]Congest!$A$1:$C$1048576,3,FALSE())</f>
        <v>N.Y.C.</v>
      </c>
      <c r="D55" s="7"/>
      <c r="E55" s="4" t="n">
        <v>61761</v>
      </c>
      <c r="F55" s="5" t="s">
        <v>37</v>
      </c>
      <c r="G55" s="7" t="str">
        <f aca="false">+VLOOKUP(E55,[1]Congest!$A$1:$C$1048576,3,FALSE())</f>
        <v>N.Y.C.</v>
      </c>
      <c r="H55" s="4" t="n">
        <v>-4</v>
      </c>
      <c r="J55" s="4" t="n">
        <v>-4</v>
      </c>
      <c r="O55" s="47" t="n">
        <f aca="false">VLOOKUP($A55,'[1]Congest May00-Oct00'!$A$1:$I$1048576,COLUMN('[1]Congest May00-Oct00'!D$1:D$1048576),FALSE())-VLOOKUP($E55,'[1]Congest May00-Oct00'!$A$1:$I$1048576,COLUMN('[1]Congest May00-Oct00'!D$1:D$1048576),FALSE())</f>
        <v>372.970000000001</v>
      </c>
      <c r="P55" s="39" t="n">
        <f aca="false">VLOOKUP($A55,'[1]Congest May00-Oct00'!$A$1:$I$1048576,COLUMN('[1]Congest May00-Oct00'!E$1:E$1048576),FALSE())-VLOOKUP($E55,'[1]Congest May00-Oct00'!$A$1:$I$1048576,COLUMN('[1]Congest May00-Oct00'!E$1:E$1048576),FALSE())</f>
        <v>349.939999999999</v>
      </c>
      <c r="Q55" s="39" t="n">
        <f aca="false">VLOOKUP($A55,'[1]Congest May00-Oct00'!$A$1:$I$1048576,COLUMN('[1]Congest May00-Oct00'!F$1:F$1048576),FALSE())-VLOOKUP($E55,'[1]Congest May00-Oct00'!$A$1:$I$1048576,COLUMN('[1]Congest May00-Oct00'!F$1:F$1048576),FALSE())</f>
        <v>401.339999999998</v>
      </c>
      <c r="R55" s="39" t="n">
        <f aca="false">VLOOKUP($A55,'[1]Congest May00-Oct00'!$A$1:$I$1048576,COLUMN('[1]Congest May00-Oct00'!G$1:G$1048576),FALSE())-VLOOKUP($E55,'[1]Congest May00-Oct00'!$A$1:$I$1048576,COLUMN('[1]Congest May00-Oct00'!G$1:G$1048576),FALSE())</f>
        <v>1065.06999999999</v>
      </c>
      <c r="S55" s="39" t="n">
        <f aca="false">VLOOKUP($A55,'[1]Congest May00-Oct00'!$A$1:$I$1048576,COLUMN('[1]Congest May00-Oct00'!H$1:H$1048576),FALSE())-VLOOKUP($E55,'[1]Congest May00-Oct00'!$A$1:$I$1048576,COLUMN('[1]Congest May00-Oct00'!H$1:H$1048576),FALSE())</f>
        <v>772.969999999999</v>
      </c>
      <c r="T55" s="39" t="n">
        <f aca="false">VLOOKUP($A55,'[1]Congest May00-Oct00'!$A$1:$I$1048576,COLUMN('[1]Congest May00-Oct00'!I$1:I$1048576),FALSE())-VLOOKUP($E55,'[1]Congest May00-Oct00'!$A$1:$I$1048576,COLUMN('[1]Congest May00-Oct00'!I$1:I$1048576),FALSE())</f>
        <v>37.5999999999999</v>
      </c>
      <c r="U55" s="37" t="n">
        <f aca="false">VLOOKUP($A55,'[1]Congest Nov00-Apr01'!$A$1:$I$1048576,COLUMN('[1]Congest Nov00-Apr01'!D$1:D$1048576),FALSE())-VLOOKUP($E55,'[1]Congest Nov00-Apr01'!$A$1:$I$1048576,COLUMN('[1]Congest Nov00-Apr01'!D$1:D$1048576),FALSE())</f>
        <v>224.31</v>
      </c>
      <c r="V55" s="37" t="n">
        <f aca="false">VLOOKUP($A55,'[1]Congest Nov00-Apr01'!$A$1:$I$1048576,COLUMN('[1]Congest Nov00-Apr01'!E$1:E$1048576),FALSE())-VLOOKUP($E55,'[1]Congest Nov00-Apr01'!$A$1:$I$1048576,COLUMN('[1]Congest Nov00-Apr01'!E$1:E$1048576),FALSE())</f>
        <v>1943.22</v>
      </c>
      <c r="W55" s="37" t="n">
        <f aca="false">VLOOKUP($A55,'[1]Congest Nov00-Apr01'!$A$1:$I$1048576,COLUMN('[1]Congest Nov00-Apr01'!F$1:F$1048576),FALSE())-VLOOKUP($E55,'[1]Congest Nov00-Apr01'!$A$1:$I$1048576,COLUMN('[1]Congest Nov00-Apr01'!F$1:F$1048576),FALSE())</f>
        <v>-731.300000000001</v>
      </c>
      <c r="X55" s="37" t="n">
        <f aca="false">VLOOKUP($A55,'[1]Congest Nov00-Apr01'!$A$1:$I$1048576,COLUMN('[1]Congest Nov00-Apr01'!G$1:G$1048576),FALSE())-VLOOKUP($E55,'[1]Congest Nov00-Apr01'!$A$1:$I$1048576,COLUMN('[1]Congest Nov00-Apr01'!G$1:G$1048576),FALSE())</f>
        <v>1088.57</v>
      </c>
      <c r="Y55" s="37" t="n">
        <f aca="false">VLOOKUP($A55,'[1]Congest Nov00-Apr01'!$A$1:$I$1048576,COLUMN('[1]Congest Nov00-Apr01'!H$1:H$1048576),FALSE())-VLOOKUP($E55,'[1]Congest Nov00-Apr01'!$A$1:$I$1048576,COLUMN('[1]Congest Nov00-Apr01'!H$1:H$1048576),FALSE())</f>
        <v>-14.5999999999995</v>
      </c>
      <c r="Z55" s="37" t="n">
        <f aca="false">VLOOKUP($A55,'[1]Congest Nov00-Apr01'!$A$1:$I$1048576,COLUMN('[1]Congest Nov00-Apr01'!I$1:I$1048576),FALSE())-VLOOKUP($E55,'[1]Congest Nov00-Apr01'!$A$1:$I$1048576,COLUMN('[1]Congest Nov00-Apr01'!I$1:I$1048576),FALSE())</f>
        <v>843.010000000002</v>
      </c>
      <c r="AA55" s="39" t="n">
        <f aca="false">VLOOKUP($A55,'[1]Congest May01-Oct01'!$A$1:$I$1048576,COLUMN('[1]Congest May01-Oct01'!D$1:D$1048576),FALSE())-VLOOKUP($E55,'[1]Congest May01-Oct01'!$A$1:$I$1048576,COLUMN('[1]Congest May01-Oct01'!D$1:D$1048576),FALSE())</f>
        <v>881.18</v>
      </c>
      <c r="AB55" s="39" t="n">
        <f aca="false">VLOOKUP($A55,'[1]Congest May01-Oct01'!$A$1:$I$1048576,COLUMN('[1]Congest May01-Oct01'!E$1:E$1048576),FALSE())-VLOOKUP($E55,'[1]Congest May01-Oct01'!$A$1:$I$1048576,COLUMN('[1]Congest May01-Oct01'!E$1:E$1048576),FALSE())</f>
        <v>2598.15</v>
      </c>
      <c r="AC55" s="39" t="n">
        <f aca="false">VLOOKUP($A55,'[1]Congest May01-Oct01'!$A$1:$I$1048576,COLUMN('[1]Congest May01-Oct01'!F$1:F$1048576),FALSE())-VLOOKUP($E55,'[1]Congest May01-Oct01'!$A$1:$I$1048576,COLUMN('[1]Congest May01-Oct01'!F$1:F$1048576),FALSE())</f>
        <v>2205.1</v>
      </c>
      <c r="AD55" s="39" t="n">
        <f aca="false">VLOOKUP($A55,'[1]Congest May01-Oct01'!$A$1:$I$1048576,COLUMN('[1]Congest May01-Oct01'!G$1:G$1048576),FALSE())-VLOOKUP($E55,'[1]Congest May01-Oct01'!$A$1:$I$1048576,COLUMN('[1]Congest May01-Oct01'!G$1:G$1048576),FALSE())</f>
        <v>432.139999999999</v>
      </c>
      <c r="AE55" s="36" t="n">
        <f aca="false">VLOOKUP($A55,'[1]Congest May01-Oct01'!$A$1:$I$1048576,COLUMN('[1]Congest May01-Oct01'!H$1:H$1048576),FALSE())-VLOOKUP($E55,'[1]Congest May01-Oct01'!$A$1:$I$1048576,COLUMN('[1]Congest May01-Oct01'!H$1:H$1048576),FALSE())</f>
        <v>57.89</v>
      </c>
      <c r="AF55" s="36" t="n">
        <f aca="false">VLOOKUP($A55,'[1]Congest May01-Oct01'!$A$1:$I$1048576,COLUMN('[1]Congest May01-Oct01'!I$1:I$1048576),FALSE())-VLOOKUP($E55,'[1]Congest May01-Oct01'!$A$1:$I$1048576,COLUMN('[1]Congest May01-Oct01'!I$1:I$1048576),FALSE())</f>
        <v>166.39</v>
      </c>
      <c r="AG55" s="6" t="n">
        <f aca="false">+SUM(S55:AD55)</f>
        <v>10280.35</v>
      </c>
      <c r="AI55" s="39" t="n">
        <v>-44159.28</v>
      </c>
      <c r="AJ55" s="39" t="n">
        <f aca="false">+J55*SUM(AA55:AE55)</f>
        <v>-24697.84</v>
      </c>
      <c r="AK55" s="39" t="n">
        <f aca="false">+AJ55-AI55</f>
        <v>19461.44</v>
      </c>
      <c r="AL55" s="39"/>
      <c r="AQ55" s="39"/>
    </row>
    <row r="56" customFormat="false" ht="12.75" hidden="false" customHeight="false" outlineLevel="0" collapsed="false">
      <c r="A56" s="7" t="n">
        <v>61755</v>
      </c>
      <c r="B56" s="7" t="s">
        <v>87</v>
      </c>
      <c r="C56" s="7" t="str">
        <f aca="false">+VLOOKUP(A56,[1]Congest!$A$1:$C$1048576,3,FALSE())</f>
        <v>NORTH</v>
      </c>
      <c r="D56" s="7"/>
      <c r="E56" s="4" t="n">
        <v>61756</v>
      </c>
      <c r="F56" s="5" t="s">
        <v>82</v>
      </c>
      <c r="G56" s="7" t="str">
        <f aca="false">+VLOOKUP(E56,[1]Congest!$A$1:$C$1048576,3,FALSE())</f>
        <v>MHK VL</v>
      </c>
      <c r="H56" s="4" t="n">
        <v>-16</v>
      </c>
      <c r="J56" s="4" t="n">
        <v>-16</v>
      </c>
      <c r="O56" s="47" t="n">
        <f aca="false">VLOOKUP($A56,'[1]Congest May00-Oct00'!$A$1:$I$1048576,COLUMN('[1]Congest May00-Oct00'!D$1:D$1048576),FALSE())-VLOOKUP($E56,'[1]Congest May00-Oct00'!$A$1:$I$1048576,COLUMN('[1]Congest May00-Oct00'!D$1:D$1048576),FALSE())</f>
        <v>1114.89</v>
      </c>
      <c r="P56" s="39" t="n">
        <f aca="false">VLOOKUP($A56,'[1]Congest May00-Oct00'!$A$1:$I$1048576,COLUMN('[1]Congest May00-Oct00'!E$1:E$1048576),FALSE())-VLOOKUP($E56,'[1]Congest May00-Oct00'!$A$1:$I$1048576,COLUMN('[1]Congest May00-Oct00'!E$1:E$1048576),FALSE())</f>
        <v>1160.54</v>
      </c>
      <c r="Q56" s="39" t="n">
        <f aca="false">VLOOKUP($A56,'[1]Congest May00-Oct00'!$A$1:$I$1048576,COLUMN('[1]Congest May00-Oct00'!F$1:F$1048576),FALSE())-VLOOKUP($E56,'[1]Congest May00-Oct00'!$A$1:$I$1048576,COLUMN('[1]Congest May00-Oct00'!F$1:F$1048576),FALSE())</f>
        <v>2194.3</v>
      </c>
      <c r="R56" s="39" t="n">
        <f aca="false">VLOOKUP($A56,'[1]Congest May00-Oct00'!$A$1:$I$1048576,COLUMN('[1]Congest May00-Oct00'!G$1:G$1048576),FALSE())-VLOOKUP($E56,'[1]Congest May00-Oct00'!$A$1:$I$1048576,COLUMN('[1]Congest May00-Oct00'!G$1:G$1048576),FALSE())</f>
        <v>760.18</v>
      </c>
      <c r="S56" s="39" t="n">
        <f aca="false">VLOOKUP($A56,'[1]Congest May00-Oct00'!$A$1:$I$1048576,COLUMN('[1]Congest May00-Oct00'!H$1:H$1048576),FALSE())-VLOOKUP($E56,'[1]Congest May00-Oct00'!$A$1:$I$1048576,COLUMN('[1]Congest May00-Oct00'!H$1:H$1048576),FALSE())</f>
        <v>1041.86</v>
      </c>
      <c r="T56" s="39" t="n">
        <f aca="false">VLOOKUP($A56,'[1]Congest May00-Oct00'!$A$1:$I$1048576,COLUMN('[1]Congest May00-Oct00'!I$1:I$1048576),FALSE())-VLOOKUP($E56,'[1]Congest May00-Oct00'!$A$1:$I$1048576,COLUMN('[1]Congest May00-Oct00'!I$1:I$1048576),FALSE())</f>
        <v>53.43</v>
      </c>
      <c r="U56" s="37" t="n">
        <f aca="false">VLOOKUP($A56,'[1]Congest Nov00-Apr01'!$A$1:$I$1048576,COLUMN('[1]Congest Nov00-Apr01'!D$1:D$1048576),FALSE())-VLOOKUP($E56,'[1]Congest Nov00-Apr01'!$A$1:$I$1048576,COLUMN('[1]Congest Nov00-Apr01'!D$1:D$1048576),FALSE())</f>
        <v>134.99</v>
      </c>
      <c r="V56" s="37" t="n">
        <f aca="false">VLOOKUP($A56,'[1]Congest Nov00-Apr01'!$A$1:$I$1048576,COLUMN('[1]Congest Nov00-Apr01'!E$1:E$1048576),FALSE())-VLOOKUP($E56,'[1]Congest Nov00-Apr01'!$A$1:$I$1048576,COLUMN('[1]Congest Nov00-Apr01'!E$1:E$1048576),FALSE())</f>
        <v>44.87</v>
      </c>
      <c r="W56" s="37" t="n">
        <f aca="false">VLOOKUP($A56,'[1]Congest Nov00-Apr01'!$A$1:$I$1048576,COLUMN('[1]Congest Nov00-Apr01'!F$1:F$1048576),FALSE())-VLOOKUP($E56,'[1]Congest Nov00-Apr01'!$A$1:$I$1048576,COLUMN('[1]Congest Nov00-Apr01'!F$1:F$1048576),FALSE())</f>
        <v>148.39</v>
      </c>
      <c r="X56" s="37" t="n">
        <f aca="false">VLOOKUP($A56,'[1]Congest Nov00-Apr01'!$A$1:$I$1048576,COLUMN('[1]Congest Nov00-Apr01'!G$1:G$1048576),FALSE())-VLOOKUP($E56,'[1]Congest Nov00-Apr01'!$A$1:$I$1048576,COLUMN('[1]Congest Nov00-Apr01'!G$1:G$1048576),FALSE())</f>
        <v>91.01</v>
      </c>
      <c r="Y56" s="37" t="n">
        <f aca="false">VLOOKUP($A56,'[1]Congest Nov00-Apr01'!$A$1:$I$1048576,COLUMN('[1]Congest Nov00-Apr01'!H$1:H$1048576),FALSE())-VLOOKUP($E56,'[1]Congest Nov00-Apr01'!$A$1:$I$1048576,COLUMN('[1]Congest Nov00-Apr01'!H$1:H$1048576),FALSE())</f>
        <v>106.22</v>
      </c>
      <c r="Z56" s="37" t="n">
        <f aca="false">VLOOKUP($A56,'[1]Congest Nov00-Apr01'!$A$1:$I$1048576,COLUMN('[1]Congest Nov00-Apr01'!I$1:I$1048576),FALSE())-VLOOKUP($E56,'[1]Congest Nov00-Apr01'!$A$1:$I$1048576,COLUMN('[1]Congest Nov00-Apr01'!I$1:I$1048576),FALSE())</f>
        <v>83.08</v>
      </c>
      <c r="AA56" s="39" t="n">
        <f aca="false">VLOOKUP($A56,'[1]Congest May01-Oct01'!$A$1:$I$1048576,COLUMN('[1]Congest May01-Oct01'!D$1:D$1048576),FALSE())-VLOOKUP($E56,'[1]Congest May01-Oct01'!$A$1:$I$1048576,COLUMN('[1]Congest May01-Oct01'!D$1:D$1048576),FALSE())</f>
        <v>74.41</v>
      </c>
      <c r="AB56" s="39" t="n">
        <f aca="false">VLOOKUP($A56,'[1]Congest May01-Oct01'!$A$1:$I$1048576,COLUMN('[1]Congest May01-Oct01'!E$1:E$1048576),FALSE())-VLOOKUP($E56,'[1]Congest May01-Oct01'!$A$1:$I$1048576,COLUMN('[1]Congest May01-Oct01'!E$1:E$1048576),FALSE())</f>
        <v>75.85</v>
      </c>
      <c r="AC56" s="39" t="n">
        <f aca="false">VLOOKUP($A56,'[1]Congest May01-Oct01'!$A$1:$I$1048576,COLUMN('[1]Congest May01-Oct01'!F$1:F$1048576),FALSE())-VLOOKUP($E56,'[1]Congest May01-Oct01'!$A$1:$I$1048576,COLUMN('[1]Congest May01-Oct01'!F$1:F$1048576),FALSE())</f>
        <v>20.24</v>
      </c>
      <c r="AD56" s="39" t="n">
        <f aca="false">VLOOKUP($A56,'[1]Congest May01-Oct01'!$A$1:$I$1048576,COLUMN('[1]Congest May01-Oct01'!G$1:G$1048576),FALSE())-VLOOKUP($E56,'[1]Congest May01-Oct01'!$A$1:$I$1048576,COLUMN('[1]Congest May01-Oct01'!G$1:G$1048576),FALSE())</f>
        <v>84.51</v>
      </c>
      <c r="AE56" s="36" t="n">
        <f aca="false">VLOOKUP($A56,'[1]Congest May01-Oct01'!$A$1:$I$1048576,COLUMN('[1]Congest May01-Oct01'!H$1:H$1048576),FALSE())-VLOOKUP($E56,'[1]Congest May01-Oct01'!$A$1:$I$1048576,COLUMN('[1]Congest May01-Oct01'!H$1:H$1048576),FALSE())</f>
        <v>0.75</v>
      </c>
      <c r="AF56" s="36" t="n">
        <f aca="false">VLOOKUP($A56,'[1]Congest May01-Oct01'!$A$1:$I$1048576,COLUMN('[1]Congest May01-Oct01'!I$1:I$1048576),FALSE())-VLOOKUP($E56,'[1]Congest May01-Oct01'!$A$1:$I$1048576,COLUMN('[1]Congest May01-Oct01'!I$1:I$1048576),FALSE())</f>
        <v>1.66</v>
      </c>
      <c r="AG56" s="6" t="n">
        <f aca="false">+SUM(S56:AD56)</f>
        <v>1958.86</v>
      </c>
      <c r="AI56" s="39" t="n">
        <v>-122915.04</v>
      </c>
      <c r="AJ56" s="39" t="n">
        <f aca="false">+J56*SUM(AA56:AE56)</f>
        <v>-4092.16</v>
      </c>
      <c r="AK56" s="39" t="n">
        <f aca="false">+AJ56-AI56</f>
        <v>118822.88</v>
      </c>
      <c r="AL56" s="39"/>
      <c r="AQ56" s="39"/>
    </row>
    <row r="57" customFormat="false" ht="12.75" hidden="false" customHeight="false" outlineLevel="0" collapsed="false">
      <c r="A57" s="7" t="n">
        <v>61756</v>
      </c>
      <c r="B57" s="2" t="str">
        <f aca="false">+VLOOKUP(A57,'[1]Congest May01-Oct01'!$A$1:$B$1048576,2,FALSE())</f>
        <v>MHK VL</v>
      </c>
      <c r="C57" s="7" t="str">
        <f aca="false">+VLOOKUP(A57,[1]Congest!$A$1:$C$1048576,3,FALSE())</f>
        <v>MHK VL</v>
      </c>
      <c r="D57" s="7"/>
      <c r="E57" s="4" t="n">
        <v>23777</v>
      </c>
      <c r="F57" s="2" t="str">
        <f aca="false">+VLOOKUP(E57,'[1]Congest May01-Oct01'!$A$1:$B$1048576,2,FALSE())</f>
        <v>SITHE___STERLING</v>
      </c>
      <c r="G57" s="7" t="str">
        <f aca="false">+VLOOKUP(E57,[1]Congest!$A$1:$C$1048576,3,FALSE())</f>
        <v>MHK VL</v>
      </c>
      <c r="H57" s="4" t="n">
        <v>20</v>
      </c>
      <c r="J57" s="4"/>
      <c r="L57" s="4" t="n">
        <v>20</v>
      </c>
      <c r="O57" s="47" t="n">
        <f aca="false">VLOOKUP($A57,'[1]Congest May00-Oct00'!$A$1:$I$1048576,COLUMN('[1]Congest May00-Oct00'!D$1:D$1048576),FALSE())-VLOOKUP($E57,'[1]Congest May00-Oct00'!$A$1:$I$1048576,COLUMN('[1]Congest May00-Oct00'!D$1:D$1048576),FALSE())</f>
        <v>119.83</v>
      </c>
      <c r="P57" s="39" t="n">
        <f aca="false">VLOOKUP($A57,'[1]Congest May00-Oct00'!$A$1:$I$1048576,COLUMN('[1]Congest May00-Oct00'!E$1:E$1048576),FALSE())-VLOOKUP($E57,'[1]Congest May00-Oct00'!$A$1:$I$1048576,COLUMN('[1]Congest May00-Oct00'!E$1:E$1048576),FALSE())</f>
        <v>-71.66</v>
      </c>
      <c r="Q57" s="39" t="n">
        <f aca="false">VLOOKUP($A57,'[1]Congest May00-Oct00'!$A$1:$I$1048576,COLUMN('[1]Congest May00-Oct00'!F$1:F$1048576),FALSE())-VLOOKUP($E57,'[1]Congest May00-Oct00'!$A$1:$I$1048576,COLUMN('[1]Congest May00-Oct00'!F$1:F$1048576),FALSE())</f>
        <v>43.9900000000002</v>
      </c>
      <c r="R57" s="39" t="n">
        <f aca="false">VLOOKUP($A57,'[1]Congest May00-Oct00'!$A$1:$I$1048576,COLUMN('[1]Congest May00-Oct00'!G$1:G$1048576),FALSE())-VLOOKUP($E57,'[1]Congest May00-Oct00'!$A$1:$I$1048576,COLUMN('[1]Congest May00-Oct00'!G$1:G$1048576),FALSE())</f>
        <v>-203.63</v>
      </c>
      <c r="S57" s="39" t="n">
        <f aca="false">VLOOKUP($A57,'[1]Congest May00-Oct00'!$A$1:$I$1048576,COLUMN('[1]Congest May00-Oct00'!H$1:H$1048576),FALSE())-VLOOKUP($E57,'[1]Congest May00-Oct00'!$A$1:$I$1048576,COLUMN('[1]Congest May00-Oct00'!H$1:H$1048576),FALSE())</f>
        <v>121.43</v>
      </c>
      <c r="T57" s="39" t="n">
        <f aca="false">VLOOKUP($A57,'[1]Congest May00-Oct00'!$A$1:$I$1048576,COLUMN('[1]Congest May00-Oct00'!I$1:I$1048576),FALSE())-VLOOKUP($E57,'[1]Congest May00-Oct00'!$A$1:$I$1048576,COLUMN('[1]Congest May00-Oct00'!I$1:I$1048576),FALSE())</f>
        <v>-0.859999999999999</v>
      </c>
      <c r="U57" s="37" t="n">
        <f aca="false">VLOOKUP($A57,'[1]Congest Nov00-Apr01'!$A$1:$I$1048576,COLUMN('[1]Congest Nov00-Apr01'!D$1:D$1048576),FALSE())-VLOOKUP($E57,'[1]Congest Nov00-Apr01'!$A$1:$I$1048576,COLUMN('[1]Congest Nov00-Apr01'!D$1:D$1048576),FALSE())</f>
        <v>-7.41</v>
      </c>
      <c r="V57" s="37" t="n">
        <f aca="false">VLOOKUP($A57,'[1]Congest Nov00-Apr01'!$A$1:$I$1048576,COLUMN('[1]Congest Nov00-Apr01'!E$1:E$1048576),FALSE())-VLOOKUP($E57,'[1]Congest Nov00-Apr01'!$A$1:$I$1048576,COLUMN('[1]Congest Nov00-Apr01'!E$1:E$1048576),FALSE())</f>
        <v>8.17999999999999</v>
      </c>
      <c r="W57" s="37" t="n">
        <f aca="false">VLOOKUP($A57,'[1]Congest Nov00-Apr01'!$A$1:$I$1048576,COLUMN('[1]Congest Nov00-Apr01'!F$1:F$1048576),FALSE())-VLOOKUP($E57,'[1]Congest Nov00-Apr01'!$A$1:$I$1048576,COLUMN('[1]Congest Nov00-Apr01'!F$1:F$1048576),FALSE())</f>
        <v>-9.92000000000002</v>
      </c>
      <c r="X57" s="37" t="n">
        <f aca="false">VLOOKUP($A57,'[1]Congest Nov00-Apr01'!$A$1:$I$1048576,COLUMN('[1]Congest Nov00-Apr01'!G$1:G$1048576),FALSE())-VLOOKUP($E57,'[1]Congest Nov00-Apr01'!$A$1:$I$1048576,COLUMN('[1]Congest Nov00-Apr01'!G$1:G$1048576),FALSE())</f>
        <v>-0.170000000000009</v>
      </c>
      <c r="Y57" s="37" t="n">
        <f aca="false">VLOOKUP($A57,'[1]Congest Nov00-Apr01'!$A$1:$I$1048576,COLUMN('[1]Congest Nov00-Apr01'!H$1:H$1048576),FALSE())-VLOOKUP($E57,'[1]Congest Nov00-Apr01'!$A$1:$I$1048576,COLUMN('[1]Congest Nov00-Apr01'!H$1:H$1048576),FALSE())</f>
        <v>-12.47</v>
      </c>
      <c r="Z57" s="37" t="n">
        <f aca="false">VLOOKUP($A57,'[1]Congest Nov00-Apr01'!$A$1:$I$1048576,COLUMN('[1]Congest Nov00-Apr01'!I$1:I$1048576),FALSE())-VLOOKUP($E57,'[1]Congest Nov00-Apr01'!$A$1:$I$1048576,COLUMN('[1]Congest Nov00-Apr01'!I$1:I$1048576),FALSE())</f>
        <v>2.43</v>
      </c>
      <c r="AA57" s="39" t="n">
        <f aca="false">VLOOKUP($A57,'[1]Congest May01-Oct01'!$A$1:$I$1048576,COLUMN('[1]Congest May01-Oct01'!D$1:D$1048576),FALSE())-VLOOKUP($E57,'[1]Congest May01-Oct01'!$A$1:$I$1048576,COLUMN('[1]Congest May01-Oct01'!D$1:D$1048576),FALSE())</f>
        <v>-17.65</v>
      </c>
      <c r="AB57" s="39" t="n">
        <f aca="false">VLOOKUP($A57,'[1]Congest May01-Oct01'!$A$1:$I$1048576,COLUMN('[1]Congest May01-Oct01'!E$1:E$1048576),FALSE())-VLOOKUP($E57,'[1]Congest May01-Oct01'!$A$1:$I$1048576,COLUMN('[1]Congest May01-Oct01'!E$1:E$1048576),FALSE())</f>
        <v>-96.73</v>
      </c>
      <c r="AC57" s="39" t="n">
        <f aca="false">VLOOKUP($A57,'[1]Congest May01-Oct01'!$A$1:$I$1048576,COLUMN('[1]Congest May01-Oct01'!F$1:F$1048576),FALSE())-VLOOKUP($E57,'[1]Congest May01-Oct01'!$A$1:$I$1048576,COLUMN('[1]Congest May01-Oct01'!F$1:F$1048576),FALSE())</f>
        <v>-13.82</v>
      </c>
      <c r="AD57" s="39" t="n">
        <f aca="false">VLOOKUP($A57,'[1]Congest May01-Oct01'!$A$1:$I$1048576,COLUMN('[1]Congest May01-Oct01'!G$1:G$1048576),FALSE())-VLOOKUP($E57,'[1]Congest May01-Oct01'!$A$1:$I$1048576,COLUMN('[1]Congest May01-Oct01'!G$1:G$1048576),FALSE())</f>
        <v>-4.86999999999999</v>
      </c>
      <c r="AE57" s="36" t="n">
        <f aca="false">VLOOKUP($A57,'[1]Congest May01-Oct01'!$A$1:$I$1048576,COLUMN('[1]Congest May01-Oct01'!H$1:H$1048576),FALSE())-VLOOKUP($E57,'[1]Congest May01-Oct01'!$A$1:$I$1048576,COLUMN('[1]Congest May01-Oct01'!H$1:H$1048576),FALSE())</f>
        <v>0.13</v>
      </c>
      <c r="AF57" s="36" t="n">
        <f aca="false">VLOOKUP($A57,'[1]Congest May01-Oct01'!$A$1:$I$1048576,COLUMN('[1]Congest May01-Oct01'!I$1:I$1048576),FALSE())-VLOOKUP($E57,'[1]Congest May01-Oct01'!$A$1:$I$1048576,COLUMN('[1]Congest May01-Oct01'!I$1:I$1048576),FALSE())</f>
        <v>-0.33</v>
      </c>
      <c r="AG57" s="6" t="n">
        <f aca="false">+SUM(S57:AD57)</f>
        <v>-31.86</v>
      </c>
      <c r="AI57" s="39" t="n">
        <v>-32805</v>
      </c>
      <c r="AJ57" s="39" t="n">
        <f aca="false">+L57*SUM(AA57:AE57)</f>
        <v>-2658.8</v>
      </c>
      <c r="AK57" s="39" t="n">
        <f aca="false">+AJ57-AI57</f>
        <v>30146.2</v>
      </c>
      <c r="AL57" s="39"/>
      <c r="AQ57" s="39"/>
    </row>
    <row r="58" customFormat="false" ht="12.75" hidden="false" customHeight="false" outlineLevel="0" collapsed="false">
      <c r="A58" s="7" t="n">
        <v>61759</v>
      </c>
      <c r="B58" s="7" t="s">
        <v>49</v>
      </c>
      <c r="C58" s="7" t="str">
        <f aca="false">+VLOOKUP(A58,[1]Congest!$A$1:$C$1048576,3,FALSE())</f>
        <v>MILLWD</v>
      </c>
      <c r="D58" s="7"/>
      <c r="E58" s="4" t="n">
        <v>23530</v>
      </c>
      <c r="F58" s="5" t="s">
        <v>88</v>
      </c>
      <c r="G58" s="7" t="str">
        <f aca="false">+VLOOKUP(E58,[1]Congest!$A$1:$C$1048576,3,FALSE())</f>
        <v>MILLWD</v>
      </c>
      <c r="H58" s="34" t="n">
        <v>50</v>
      </c>
      <c r="J58" s="4"/>
      <c r="N58" s="4" t="n">
        <v>50</v>
      </c>
      <c r="O58" s="47" t="n">
        <f aca="false">VLOOKUP($A58,'[1]Congest May00-Oct00'!$A$1:$I$1048576,COLUMN('[1]Congest May00-Oct00'!D$1:D$1048576),FALSE())-VLOOKUP($E58,'[1]Congest May00-Oct00'!$A$1:$I$1048576,COLUMN('[1]Congest May00-Oct00'!D$1:D$1048576),FALSE())</f>
        <v>-19.8400000000001</v>
      </c>
      <c r="P58" s="39" t="n">
        <f aca="false">VLOOKUP($A58,'[1]Congest May00-Oct00'!$A$1:$I$1048576,COLUMN('[1]Congest May00-Oct00'!E$1:E$1048576),FALSE())-VLOOKUP($E58,'[1]Congest May00-Oct00'!$A$1:$I$1048576,COLUMN('[1]Congest May00-Oct00'!E$1:E$1048576),FALSE())</f>
        <v>-209.759999999998</v>
      </c>
      <c r="Q58" s="39" t="n">
        <f aca="false">VLOOKUP($A58,'[1]Congest May00-Oct00'!$A$1:$I$1048576,COLUMN('[1]Congest May00-Oct00'!F$1:F$1048576),FALSE())-VLOOKUP($E58,'[1]Congest May00-Oct00'!$A$1:$I$1048576,COLUMN('[1]Congest May00-Oct00'!F$1:F$1048576),FALSE())</f>
        <v>-74.4199999999964</v>
      </c>
      <c r="R58" s="39" t="n">
        <f aca="false">VLOOKUP($A58,'[1]Congest May00-Oct00'!$A$1:$I$1048576,COLUMN('[1]Congest May00-Oct00'!G$1:G$1048576),FALSE())-VLOOKUP($E58,'[1]Congest May00-Oct00'!$A$1:$I$1048576,COLUMN('[1]Congest May00-Oct00'!G$1:G$1048576),FALSE())</f>
        <v>-74.3099999999904</v>
      </c>
      <c r="S58" s="39" t="n">
        <f aca="false">VLOOKUP($A58,'[1]Congest May00-Oct00'!$A$1:$I$1048576,COLUMN('[1]Congest May00-Oct00'!H$1:H$1048576),FALSE())-VLOOKUP($E58,'[1]Congest May00-Oct00'!$A$1:$I$1048576,COLUMN('[1]Congest May00-Oct00'!H$1:H$1048576),FALSE())</f>
        <v>425.380000000001</v>
      </c>
      <c r="T58" s="39" t="n">
        <f aca="false">VLOOKUP($A58,'[1]Congest May00-Oct00'!$A$1:$I$1048576,COLUMN('[1]Congest May00-Oct00'!I$1:I$1048576),FALSE())-VLOOKUP($E58,'[1]Congest May00-Oct00'!$A$1:$I$1048576,COLUMN('[1]Congest May00-Oct00'!I$1:I$1048576),FALSE())</f>
        <v>1011.52</v>
      </c>
      <c r="U58" s="37" t="n">
        <f aca="false">VLOOKUP($A58,'[1]Congest Nov00-Apr01'!$A$1:$I$1048576,COLUMN('[1]Congest Nov00-Apr01'!D$1:D$1048576),FALSE())-VLOOKUP($E58,'[1]Congest Nov00-Apr01'!$A$1:$I$1048576,COLUMN('[1]Congest Nov00-Apr01'!D$1:D$1048576),FALSE())</f>
        <v>-12.9099999999999</v>
      </c>
      <c r="V58" s="37" t="n">
        <f aca="false">VLOOKUP($A58,'[1]Congest Nov00-Apr01'!$A$1:$I$1048576,COLUMN('[1]Congest Nov00-Apr01'!E$1:E$1048576),FALSE())-VLOOKUP($E58,'[1]Congest Nov00-Apr01'!$A$1:$I$1048576,COLUMN('[1]Congest Nov00-Apr01'!E$1:E$1048576),FALSE())</f>
        <v>343.08</v>
      </c>
      <c r="W58" s="37" t="n">
        <f aca="false">VLOOKUP($A58,'[1]Congest Nov00-Apr01'!$A$1:$I$1048576,COLUMN('[1]Congest Nov00-Apr01'!F$1:F$1048576),FALSE())-VLOOKUP($E58,'[1]Congest Nov00-Apr01'!$A$1:$I$1048576,COLUMN('[1]Congest Nov00-Apr01'!F$1:F$1048576),FALSE())</f>
        <v>-19.2300000000005</v>
      </c>
      <c r="X58" s="37" t="n">
        <f aca="false">VLOOKUP($A58,'[1]Congest Nov00-Apr01'!$A$1:$I$1048576,COLUMN('[1]Congest Nov00-Apr01'!G$1:G$1048576),FALSE())-VLOOKUP($E58,'[1]Congest Nov00-Apr01'!$A$1:$I$1048576,COLUMN('[1]Congest Nov00-Apr01'!G$1:G$1048576),FALSE())</f>
        <v>-6.93000000000029</v>
      </c>
      <c r="Y58" s="37" t="n">
        <f aca="false">VLOOKUP($A58,'[1]Congest Nov00-Apr01'!$A$1:$I$1048576,COLUMN('[1]Congest Nov00-Apr01'!H$1:H$1048576),FALSE())-VLOOKUP($E58,'[1]Congest Nov00-Apr01'!$A$1:$I$1048576,COLUMN('[1]Congest Nov00-Apr01'!H$1:H$1048576),FALSE())</f>
        <v>-147.63</v>
      </c>
      <c r="Z58" s="37" t="n">
        <f aca="false">VLOOKUP($A58,'[1]Congest Nov00-Apr01'!$A$1:$I$1048576,COLUMN('[1]Congest Nov00-Apr01'!I$1:I$1048576),FALSE())-VLOOKUP($E58,'[1]Congest Nov00-Apr01'!$A$1:$I$1048576,COLUMN('[1]Congest Nov00-Apr01'!I$1:I$1048576),FALSE())</f>
        <v>-52.18</v>
      </c>
      <c r="AA58" s="39" t="n">
        <f aca="false">VLOOKUP($A58,'[1]Congest May01-Oct01'!$A$1:$I$1048576,COLUMN('[1]Congest May01-Oct01'!D$1:D$1048576),FALSE())-VLOOKUP($E58,'[1]Congest May01-Oct01'!$A$1:$I$1048576,COLUMN('[1]Congest May01-Oct01'!D$1:D$1048576),FALSE())</f>
        <v>119.669999999999</v>
      </c>
      <c r="AB58" s="39" t="n">
        <f aca="false">VLOOKUP($A58,'[1]Congest May01-Oct01'!$A$1:$I$1048576,COLUMN('[1]Congest May01-Oct01'!E$1:E$1048576),FALSE())-VLOOKUP($E58,'[1]Congest May01-Oct01'!$A$1:$I$1048576,COLUMN('[1]Congest May01-Oct01'!E$1:E$1048576),FALSE())</f>
        <v>-107.9</v>
      </c>
      <c r="AC58" s="39" t="n">
        <f aca="false">VLOOKUP($A58,'[1]Congest May01-Oct01'!$A$1:$I$1048576,COLUMN('[1]Congest May01-Oct01'!F$1:F$1048576),FALSE())-VLOOKUP($E58,'[1]Congest May01-Oct01'!$A$1:$I$1048576,COLUMN('[1]Congest May01-Oct01'!F$1:F$1048576),FALSE())</f>
        <v>-2.10000000000036</v>
      </c>
      <c r="AD58" s="39" t="n">
        <f aca="false">VLOOKUP($A58,'[1]Congest May01-Oct01'!$A$1:$I$1048576,COLUMN('[1]Congest May01-Oct01'!G$1:G$1048576),FALSE())-VLOOKUP($E58,'[1]Congest May01-Oct01'!$A$1:$I$1048576,COLUMN('[1]Congest May01-Oct01'!G$1:G$1048576),FALSE())</f>
        <v>-26.8099999999999</v>
      </c>
      <c r="AE58" s="36" t="n">
        <f aca="false">VLOOKUP($A58,'[1]Congest May01-Oct01'!$A$1:$I$1048576,COLUMN('[1]Congest May01-Oct01'!H$1:H$1048576),FALSE())-VLOOKUP($E58,'[1]Congest May01-Oct01'!$A$1:$I$1048576,COLUMN('[1]Congest May01-Oct01'!H$1:H$1048576),FALSE())</f>
        <v>-3.93000000000001</v>
      </c>
      <c r="AF58" s="36" t="n">
        <f aca="false">VLOOKUP($A58,'[1]Congest May01-Oct01'!$A$1:$I$1048576,COLUMN('[1]Congest May01-Oct01'!I$1:I$1048576),FALSE())-VLOOKUP($E58,'[1]Congest May01-Oct01'!$A$1:$I$1048576,COLUMN('[1]Congest May01-Oct01'!I$1:I$1048576),FALSE())</f>
        <v>-0.540000000000001</v>
      </c>
      <c r="AG58" s="6" t="n">
        <f aca="false">+SUM(S58:AD58)</f>
        <v>1523.96</v>
      </c>
      <c r="AI58" s="39" t="n">
        <v>-70621</v>
      </c>
      <c r="AJ58" s="39" t="n">
        <f aca="false">+N58*SUM(U58:AE58)</f>
        <v>4156.49999999988</v>
      </c>
      <c r="AK58" s="39" t="n">
        <f aca="false">+AJ58-AI58</f>
        <v>74777.4999999999</v>
      </c>
      <c r="AL58" s="39"/>
      <c r="AQ58" s="39"/>
    </row>
    <row r="59" customFormat="false" ht="12.75" hidden="false" customHeight="false" outlineLevel="0" collapsed="false">
      <c r="A59" s="7" t="n">
        <v>61761</v>
      </c>
      <c r="B59" s="7" t="s">
        <v>37</v>
      </c>
      <c r="C59" s="7" t="str">
        <f aca="false">+VLOOKUP(A59,[1]Congest!$A$1:$C$1048576,3,FALSE())</f>
        <v>N.Y.C.</v>
      </c>
      <c r="D59" s="7"/>
      <c r="E59" s="4" t="n">
        <v>23512</v>
      </c>
      <c r="F59" s="5" t="s">
        <v>36</v>
      </c>
      <c r="G59" s="7" t="str">
        <f aca="false">+VLOOKUP(E59,[1]Congest!$A$1:$C$1048576,3,FALSE())</f>
        <v>N.Y.C.</v>
      </c>
      <c r="H59" s="4" t="n">
        <v>-2</v>
      </c>
      <c r="J59" s="4"/>
      <c r="M59" s="4" t="n">
        <v>-2</v>
      </c>
      <c r="O59" s="47" t="n">
        <f aca="false">VLOOKUP($A59,'[1]Congest May00-Oct00'!$A$1:$I$1048576,COLUMN('[1]Congest May00-Oct00'!D$1:D$1048576),FALSE())-VLOOKUP($E59,'[1]Congest May00-Oct00'!$A$1:$I$1048576,COLUMN('[1]Congest May00-Oct00'!D$1:D$1048576),FALSE())</f>
        <v>789.49</v>
      </c>
      <c r="P59" s="39" t="n">
        <f aca="false">VLOOKUP($A59,'[1]Congest May00-Oct00'!$A$1:$I$1048576,COLUMN('[1]Congest May00-Oct00'!E$1:E$1048576),FALSE())-VLOOKUP($E59,'[1]Congest May00-Oct00'!$A$1:$I$1048576,COLUMN('[1]Congest May00-Oct00'!E$1:E$1048576),FALSE())</f>
        <v>810.919999999995</v>
      </c>
      <c r="Q59" s="39" t="n">
        <f aca="false">VLOOKUP($A59,'[1]Congest May00-Oct00'!$A$1:$I$1048576,COLUMN('[1]Congest May00-Oct00'!F$1:F$1048576),FALSE())-VLOOKUP($E59,'[1]Congest May00-Oct00'!$A$1:$I$1048576,COLUMN('[1]Congest May00-Oct00'!F$1:F$1048576),FALSE())</f>
        <v>798.570000000002</v>
      </c>
      <c r="R59" s="39" t="n">
        <f aca="false">VLOOKUP($A59,'[1]Congest May00-Oct00'!$A$1:$I$1048576,COLUMN('[1]Congest May00-Oct00'!G$1:G$1048576),FALSE())-VLOOKUP($E59,'[1]Congest May00-Oct00'!$A$1:$I$1048576,COLUMN('[1]Congest May00-Oct00'!G$1:G$1048576),FALSE())</f>
        <v>2069.20000000001</v>
      </c>
      <c r="S59" s="39" t="n">
        <f aca="false">VLOOKUP($A59,'[1]Congest May00-Oct00'!$A$1:$I$1048576,COLUMN('[1]Congest May00-Oct00'!H$1:H$1048576),FALSE())-VLOOKUP($E59,'[1]Congest May00-Oct00'!$A$1:$I$1048576,COLUMN('[1]Congest May00-Oct00'!H$1:H$1048576),FALSE())</f>
        <v>1364.89</v>
      </c>
      <c r="T59" s="39" t="n">
        <f aca="false">VLOOKUP($A59,'[1]Congest May00-Oct00'!$A$1:$I$1048576,COLUMN('[1]Congest May00-Oct00'!I$1:I$1048576),FALSE())-VLOOKUP($E59,'[1]Congest May00-Oct00'!$A$1:$I$1048576,COLUMN('[1]Congest May00-Oct00'!I$1:I$1048576),FALSE())</f>
        <v>96.1500000000001</v>
      </c>
      <c r="U59" s="37" t="n">
        <f aca="false">VLOOKUP($A59,'[1]Congest Nov00-Apr01'!$A$1:$I$1048576,COLUMN('[1]Congest Nov00-Apr01'!D$1:D$1048576),FALSE())-VLOOKUP($E59,'[1]Congest Nov00-Apr01'!$A$1:$I$1048576,COLUMN('[1]Congest Nov00-Apr01'!D$1:D$1048576),FALSE())</f>
        <v>369.52</v>
      </c>
      <c r="V59" s="37" t="n">
        <f aca="false">VLOOKUP($A59,'[1]Congest Nov00-Apr01'!$A$1:$I$1048576,COLUMN('[1]Congest Nov00-Apr01'!E$1:E$1048576),FALSE())-VLOOKUP($E59,'[1]Congest Nov00-Apr01'!$A$1:$I$1048576,COLUMN('[1]Congest Nov00-Apr01'!E$1:E$1048576),FALSE())</f>
        <v>3405.06</v>
      </c>
      <c r="W59" s="37" t="n">
        <f aca="false">VLOOKUP($A59,'[1]Congest Nov00-Apr01'!$A$1:$I$1048576,COLUMN('[1]Congest Nov00-Apr01'!F$1:F$1048576),FALSE())-VLOOKUP($E59,'[1]Congest Nov00-Apr01'!$A$1:$I$1048576,COLUMN('[1]Congest Nov00-Apr01'!F$1:F$1048576),FALSE())</f>
        <v>504.2</v>
      </c>
      <c r="X59" s="37" t="n">
        <f aca="false">VLOOKUP($A59,'[1]Congest Nov00-Apr01'!$A$1:$I$1048576,COLUMN('[1]Congest Nov00-Apr01'!G$1:G$1048576),FALSE())-VLOOKUP($E59,'[1]Congest Nov00-Apr01'!$A$1:$I$1048576,COLUMN('[1]Congest Nov00-Apr01'!G$1:G$1048576),FALSE())</f>
        <v>1856.72</v>
      </c>
      <c r="Y59" s="37" t="n">
        <f aca="false">VLOOKUP($A59,'[1]Congest Nov00-Apr01'!$A$1:$I$1048576,COLUMN('[1]Congest Nov00-Apr01'!H$1:H$1048576),FALSE())-VLOOKUP($E59,'[1]Congest Nov00-Apr01'!$A$1:$I$1048576,COLUMN('[1]Congest Nov00-Apr01'!H$1:H$1048576),FALSE())</f>
        <v>85.9000000000006</v>
      </c>
      <c r="Z59" s="37" t="n">
        <f aca="false">VLOOKUP($A59,'[1]Congest Nov00-Apr01'!$A$1:$I$1048576,COLUMN('[1]Congest Nov00-Apr01'!I$1:I$1048576),FALSE())-VLOOKUP($E59,'[1]Congest Nov00-Apr01'!$A$1:$I$1048576,COLUMN('[1]Congest Nov00-Apr01'!I$1:I$1048576),FALSE())</f>
        <v>888.709999999998</v>
      </c>
      <c r="AA59" s="39" t="n">
        <f aca="false">VLOOKUP($A59,'[1]Congest May01-Oct01'!$A$1:$I$1048576,COLUMN('[1]Congest May01-Oct01'!D$1:D$1048576),FALSE())-VLOOKUP($E59,'[1]Congest May01-Oct01'!$A$1:$I$1048576,COLUMN('[1]Congest May01-Oct01'!D$1:D$1048576),FALSE())</f>
        <v>1419.82</v>
      </c>
      <c r="AB59" s="39" t="n">
        <f aca="false">VLOOKUP($A59,'[1]Congest May01-Oct01'!$A$1:$I$1048576,COLUMN('[1]Congest May01-Oct01'!E$1:E$1048576),FALSE())-VLOOKUP($E59,'[1]Congest May01-Oct01'!$A$1:$I$1048576,COLUMN('[1]Congest May01-Oct01'!E$1:E$1048576),FALSE())</f>
        <v>4521.34</v>
      </c>
      <c r="AC59" s="39" t="n">
        <f aca="false">VLOOKUP($A59,'[1]Congest May01-Oct01'!$A$1:$I$1048576,COLUMN('[1]Congest May01-Oct01'!F$1:F$1048576),FALSE())-VLOOKUP($E59,'[1]Congest May01-Oct01'!$A$1:$I$1048576,COLUMN('[1]Congest May01-Oct01'!F$1:F$1048576),FALSE())</f>
        <v>3896.52</v>
      </c>
      <c r="AD59" s="39" t="n">
        <f aca="false">VLOOKUP($A59,'[1]Congest May01-Oct01'!$A$1:$I$1048576,COLUMN('[1]Congest May01-Oct01'!G$1:G$1048576),FALSE())-VLOOKUP($E59,'[1]Congest May01-Oct01'!$A$1:$I$1048576,COLUMN('[1]Congest May01-Oct01'!G$1:G$1048576),FALSE())</f>
        <v>957.2</v>
      </c>
      <c r="AE59" s="36" t="n">
        <f aca="false">VLOOKUP($A59,'[1]Congest May01-Oct01'!$A$1:$I$1048576,COLUMN('[1]Congest May01-Oct01'!H$1:H$1048576),FALSE())-VLOOKUP($E59,'[1]Congest May01-Oct01'!$A$1:$I$1048576,COLUMN('[1]Congest May01-Oct01'!H$1:H$1048576),FALSE())</f>
        <v>201.32</v>
      </c>
      <c r="AF59" s="36" t="n">
        <f aca="false">VLOOKUP($A59,'[1]Congest May01-Oct01'!$A$1:$I$1048576,COLUMN('[1]Congest May01-Oct01'!I$1:I$1048576),FALSE())-VLOOKUP($E59,'[1]Congest May01-Oct01'!$A$1:$I$1048576,COLUMN('[1]Congest May01-Oct01'!I$1:I$1048576),FALSE())</f>
        <v>337.78</v>
      </c>
      <c r="AG59" s="6" t="n">
        <f aca="false">+SUM(S59:AD59)</f>
        <v>19366.03</v>
      </c>
      <c r="AI59" s="39" t="n">
        <v>-50491.96</v>
      </c>
      <c r="AJ59" s="39" t="n">
        <f aca="false">+H59*SUM(AA59:AE59)</f>
        <v>-21992.4</v>
      </c>
      <c r="AK59" s="39" t="n">
        <f aca="false">+AJ59-AI59</f>
        <v>28499.56</v>
      </c>
      <c r="AL59" s="39"/>
      <c r="AQ59" s="39"/>
    </row>
    <row r="60" customFormat="false" ht="12.75" hidden="false" customHeight="false" outlineLevel="0" collapsed="false">
      <c r="A60" s="7" t="n">
        <v>61761</v>
      </c>
      <c r="B60" s="7" t="s">
        <v>37</v>
      </c>
      <c r="C60" s="7" t="str">
        <f aca="false">+VLOOKUP(A60,[1]Congest!$A$1:$C$1048576,3,FALSE())</f>
        <v>N.Y.C.</v>
      </c>
      <c r="D60" s="7"/>
      <c r="E60" s="4" t="n">
        <v>24107</v>
      </c>
      <c r="F60" s="5" t="s">
        <v>40</v>
      </c>
      <c r="G60" s="7" t="str">
        <f aca="false">+VLOOKUP(E60,[1]Congest!$A$1:$C$1048576,3,FALSE())</f>
        <v>N.Y.C.</v>
      </c>
      <c r="H60" s="4" t="n">
        <v>-2</v>
      </c>
      <c r="J60" s="4"/>
      <c r="M60" s="4" t="n">
        <v>-2</v>
      </c>
      <c r="O60" s="47" t="n">
        <f aca="false">VLOOKUP($A60,'[1]Congest May00-Oct00'!$A$1:$I$1048576,COLUMN('[1]Congest May00-Oct00'!D$1:D$1048576),FALSE())-VLOOKUP($E60,'[1]Congest May00-Oct00'!$A$1:$I$1048576,COLUMN('[1]Congest May00-Oct00'!D$1:D$1048576),FALSE())</f>
        <v>789.49</v>
      </c>
      <c r="P60" s="39" t="n">
        <f aca="false">VLOOKUP($A60,'[1]Congest May00-Oct00'!$A$1:$I$1048576,COLUMN('[1]Congest May00-Oct00'!E$1:E$1048576),FALSE())-VLOOKUP($E60,'[1]Congest May00-Oct00'!$A$1:$I$1048576,COLUMN('[1]Congest May00-Oct00'!E$1:E$1048576),FALSE())</f>
        <v>810.919999999995</v>
      </c>
      <c r="Q60" s="39" t="n">
        <f aca="false">VLOOKUP($A60,'[1]Congest May00-Oct00'!$A$1:$I$1048576,COLUMN('[1]Congest May00-Oct00'!F$1:F$1048576),FALSE())-VLOOKUP($E60,'[1]Congest May00-Oct00'!$A$1:$I$1048576,COLUMN('[1]Congest May00-Oct00'!F$1:F$1048576),FALSE())</f>
        <v>798.570000000002</v>
      </c>
      <c r="R60" s="39" t="n">
        <f aca="false">VLOOKUP($A60,'[1]Congest May00-Oct00'!$A$1:$I$1048576,COLUMN('[1]Congest May00-Oct00'!G$1:G$1048576),FALSE())-VLOOKUP($E60,'[1]Congest May00-Oct00'!$A$1:$I$1048576,COLUMN('[1]Congest May00-Oct00'!G$1:G$1048576),FALSE())</f>
        <v>2069.20000000001</v>
      </c>
      <c r="S60" s="39" t="n">
        <f aca="false">VLOOKUP($A60,'[1]Congest May00-Oct00'!$A$1:$I$1048576,COLUMN('[1]Congest May00-Oct00'!H$1:H$1048576),FALSE())-VLOOKUP($E60,'[1]Congest May00-Oct00'!$A$1:$I$1048576,COLUMN('[1]Congest May00-Oct00'!H$1:H$1048576),FALSE())</f>
        <v>1364.89</v>
      </c>
      <c r="T60" s="39" t="n">
        <f aca="false">VLOOKUP($A60,'[1]Congest May00-Oct00'!$A$1:$I$1048576,COLUMN('[1]Congest May00-Oct00'!I$1:I$1048576),FALSE())-VLOOKUP($E60,'[1]Congest May00-Oct00'!$A$1:$I$1048576,COLUMN('[1]Congest May00-Oct00'!I$1:I$1048576),FALSE())</f>
        <v>96.1500000000001</v>
      </c>
      <c r="U60" s="37" t="n">
        <f aca="false">VLOOKUP($A60,'[1]Congest Nov00-Apr01'!$A$1:$I$1048576,COLUMN('[1]Congest Nov00-Apr01'!D$1:D$1048576),FALSE())-VLOOKUP($E60,'[1]Congest Nov00-Apr01'!$A$1:$I$1048576,COLUMN('[1]Congest Nov00-Apr01'!D$1:D$1048576),FALSE())</f>
        <v>394.78</v>
      </c>
      <c r="V60" s="37" t="n">
        <f aca="false">VLOOKUP($A60,'[1]Congest Nov00-Apr01'!$A$1:$I$1048576,COLUMN('[1]Congest Nov00-Apr01'!E$1:E$1048576),FALSE())-VLOOKUP($E60,'[1]Congest Nov00-Apr01'!$A$1:$I$1048576,COLUMN('[1]Congest Nov00-Apr01'!E$1:E$1048576),FALSE())</f>
        <v>3405.06</v>
      </c>
      <c r="W60" s="37" t="n">
        <f aca="false">VLOOKUP($A60,'[1]Congest Nov00-Apr01'!$A$1:$I$1048576,COLUMN('[1]Congest Nov00-Apr01'!F$1:F$1048576),FALSE())-VLOOKUP($E60,'[1]Congest Nov00-Apr01'!$A$1:$I$1048576,COLUMN('[1]Congest Nov00-Apr01'!F$1:F$1048576),FALSE())</f>
        <v>504.2</v>
      </c>
      <c r="X60" s="37" t="n">
        <f aca="false">VLOOKUP($A60,'[1]Congest Nov00-Apr01'!$A$1:$I$1048576,COLUMN('[1]Congest Nov00-Apr01'!G$1:G$1048576),FALSE())-VLOOKUP($E60,'[1]Congest Nov00-Apr01'!$A$1:$I$1048576,COLUMN('[1]Congest Nov00-Apr01'!G$1:G$1048576),FALSE())</f>
        <v>1856.72</v>
      </c>
      <c r="Y60" s="37" t="n">
        <f aca="false">VLOOKUP($A60,'[1]Congest Nov00-Apr01'!$A$1:$I$1048576,COLUMN('[1]Congest Nov00-Apr01'!H$1:H$1048576),FALSE())-VLOOKUP($E60,'[1]Congest Nov00-Apr01'!$A$1:$I$1048576,COLUMN('[1]Congest Nov00-Apr01'!H$1:H$1048576),FALSE())</f>
        <v>85.9000000000006</v>
      </c>
      <c r="Z60" s="37" t="n">
        <f aca="false">VLOOKUP($A60,'[1]Congest Nov00-Apr01'!$A$1:$I$1048576,COLUMN('[1]Congest Nov00-Apr01'!I$1:I$1048576),FALSE())-VLOOKUP($E60,'[1]Congest Nov00-Apr01'!$A$1:$I$1048576,COLUMN('[1]Congest Nov00-Apr01'!I$1:I$1048576),FALSE())</f>
        <v>888.709999999998</v>
      </c>
      <c r="AA60" s="39" t="n">
        <f aca="false">VLOOKUP($A60,'[1]Congest May01-Oct01'!$A$1:$I$1048576,COLUMN('[1]Congest May01-Oct01'!D$1:D$1048576),FALSE())-VLOOKUP($E60,'[1]Congest May01-Oct01'!$A$1:$I$1048576,COLUMN('[1]Congest May01-Oct01'!D$1:D$1048576),FALSE())</f>
        <v>1425.67</v>
      </c>
      <c r="AB60" s="39" t="n">
        <f aca="false">VLOOKUP($A60,'[1]Congest May01-Oct01'!$A$1:$I$1048576,COLUMN('[1]Congest May01-Oct01'!E$1:E$1048576),FALSE())-VLOOKUP($E60,'[1]Congest May01-Oct01'!$A$1:$I$1048576,COLUMN('[1]Congest May01-Oct01'!E$1:E$1048576),FALSE())</f>
        <v>4525.37</v>
      </c>
      <c r="AC60" s="39" t="n">
        <f aca="false">VLOOKUP($A60,'[1]Congest May01-Oct01'!$A$1:$I$1048576,COLUMN('[1]Congest May01-Oct01'!F$1:F$1048576),FALSE())-VLOOKUP($E60,'[1]Congest May01-Oct01'!$A$1:$I$1048576,COLUMN('[1]Congest May01-Oct01'!F$1:F$1048576),FALSE())</f>
        <v>3896.52</v>
      </c>
      <c r="AD60" s="39" t="n">
        <f aca="false">VLOOKUP($A60,'[1]Congest May01-Oct01'!$A$1:$I$1048576,COLUMN('[1]Congest May01-Oct01'!G$1:G$1048576),FALSE())-VLOOKUP($E60,'[1]Congest May01-Oct01'!$A$1:$I$1048576,COLUMN('[1]Congest May01-Oct01'!G$1:G$1048576),FALSE())</f>
        <v>928.61</v>
      </c>
      <c r="AE60" s="36" t="n">
        <f aca="false">VLOOKUP($A60,'[1]Congest May01-Oct01'!$A$1:$I$1048576,COLUMN('[1]Congest May01-Oct01'!H$1:H$1048576),FALSE())-VLOOKUP($E60,'[1]Congest May01-Oct01'!$A$1:$I$1048576,COLUMN('[1]Congest May01-Oct01'!H$1:H$1048576),FALSE())</f>
        <v>201.31</v>
      </c>
      <c r="AF60" s="36" t="n">
        <f aca="false">VLOOKUP($A60,'[1]Congest May01-Oct01'!$A$1:$I$1048576,COLUMN('[1]Congest May01-Oct01'!I$1:I$1048576),FALSE())-VLOOKUP($E60,'[1]Congest May01-Oct01'!$A$1:$I$1048576,COLUMN('[1]Congest May01-Oct01'!I$1:I$1048576),FALSE())</f>
        <v>337.76</v>
      </c>
      <c r="AG60" s="6" t="n">
        <f aca="false">+SUM(S60:AD60)</f>
        <v>19372.58</v>
      </c>
      <c r="AI60" s="39" t="n">
        <v>-50000</v>
      </c>
      <c r="AJ60" s="39" t="n">
        <f aca="false">+H60*SUM(AA60:AE60)</f>
        <v>-21954.96</v>
      </c>
      <c r="AK60" s="39" t="n">
        <f aca="false">+AJ60-AI60</f>
        <v>28045.04</v>
      </c>
      <c r="AL60" s="39"/>
      <c r="AQ60" s="39"/>
    </row>
    <row r="61" customFormat="false" ht="12.75" hidden="false" customHeight="false" outlineLevel="0" collapsed="false">
      <c r="A61" s="50" t="n">
        <v>61847</v>
      </c>
      <c r="B61" s="2" t="str">
        <f aca="false">+VLOOKUP(A61,'[1]Congest May01-Oct01'!$A$1:$B$1048576,2,FALSE())</f>
        <v>PJM</v>
      </c>
      <c r="C61" s="7" t="str">
        <f aca="false">+VLOOKUP(A61,[1]Congest!$A$1:$C$1048576,3,FALSE())</f>
        <v>PJM</v>
      </c>
      <c r="E61" s="50" t="n">
        <v>23565</v>
      </c>
      <c r="F61" s="2" t="str">
        <f aca="false">+VLOOKUP(E61,'[1]Congest May01-Oct01'!$A$1:$B$1048576,2,FALSE())</f>
        <v>DUNKIRK___3</v>
      </c>
      <c r="G61" s="7" t="str">
        <f aca="false">+VLOOKUP(E61,[1]Congest!$A$1:$C$1048576,3,FALSE())</f>
        <v>WEST</v>
      </c>
      <c r="H61" s="4" t="n">
        <v>20</v>
      </c>
      <c r="J61" s="4"/>
      <c r="L61" s="4" t="n">
        <v>20</v>
      </c>
      <c r="O61" s="47" t="n">
        <f aca="false">VLOOKUP($A61,'[1]Congest May00-Oct00'!$A$1:$I$1048576,COLUMN('[1]Congest May00-Oct00'!D$1:D$1048576),FALSE())-VLOOKUP($E61,'[1]Congest May00-Oct00'!$A$1:$I$1048576,COLUMN('[1]Congest May00-Oct00'!D$1:D$1048576),FALSE())</f>
        <v>-232.57</v>
      </c>
      <c r="P61" s="39" t="n">
        <f aca="false">VLOOKUP($A61,'[1]Congest May00-Oct00'!$A$1:$I$1048576,COLUMN('[1]Congest May00-Oct00'!E$1:E$1048576),FALSE())-VLOOKUP($E61,'[1]Congest May00-Oct00'!$A$1:$I$1048576,COLUMN('[1]Congest May00-Oct00'!E$1:E$1048576),FALSE())</f>
        <v>-577.27</v>
      </c>
      <c r="Q61" s="39" t="n">
        <f aca="false">VLOOKUP($A61,'[1]Congest May00-Oct00'!$A$1:$I$1048576,COLUMN('[1]Congest May00-Oct00'!F$1:F$1048576),FALSE())-VLOOKUP($E61,'[1]Congest May00-Oct00'!$A$1:$I$1048576,COLUMN('[1]Congest May00-Oct00'!F$1:F$1048576),FALSE())</f>
        <v>-500.12</v>
      </c>
      <c r="R61" s="39" t="n">
        <f aca="false">VLOOKUP($A61,'[1]Congest May00-Oct00'!$A$1:$I$1048576,COLUMN('[1]Congest May00-Oct00'!G$1:G$1048576),FALSE())-VLOOKUP($E61,'[1]Congest May00-Oct00'!$A$1:$I$1048576,COLUMN('[1]Congest May00-Oct00'!G$1:G$1048576),FALSE())</f>
        <v>-1549.93</v>
      </c>
      <c r="S61" s="39" t="n">
        <f aca="false">VLOOKUP($A61,'[1]Congest May00-Oct00'!$A$1:$I$1048576,COLUMN('[1]Congest May00-Oct00'!H$1:H$1048576),FALSE())-VLOOKUP($E61,'[1]Congest May00-Oct00'!$A$1:$I$1048576,COLUMN('[1]Congest May00-Oct00'!H$1:H$1048576),FALSE())</f>
        <v>3511.51</v>
      </c>
      <c r="T61" s="39" t="n">
        <f aca="false">VLOOKUP($A61,'[1]Congest May00-Oct00'!$A$1:$I$1048576,COLUMN('[1]Congest May00-Oct00'!I$1:I$1048576),FALSE())-VLOOKUP($E61,'[1]Congest May00-Oct00'!$A$1:$I$1048576,COLUMN('[1]Congest May00-Oct00'!I$1:I$1048576),FALSE())</f>
        <v>5415.36</v>
      </c>
      <c r="U61" s="37" t="n">
        <f aca="false">VLOOKUP($A61,'[1]Congest Nov00-Apr01'!$A$1:$I$1048576,COLUMN('[1]Congest Nov00-Apr01'!D$1:D$1048576),FALSE())-VLOOKUP($E61,'[1]Congest Nov00-Apr01'!$A$1:$I$1048576,COLUMN('[1]Congest Nov00-Apr01'!D$1:D$1048576),FALSE())</f>
        <v>6084.02</v>
      </c>
      <c r="V61" s="37" t="n">
        <f aca="false">VLOOKUP($A61,'[1]Congest Nov00-Apr01'!$A$1:$I$1048576,COLUMN('[1]Congest Nov00-Apr01'!E$1:E$1048576),FALSE())-VLOOKUP($E61,'[1]Congest Nov00-Apr01'!$A$1:$I$1048576,COLUMN('[1]Congest Nov00-Apr01'!E$1:E$1048576),FALSE())</f>
        <v>1187.81</v>
      </c>
      <c r="W61" s="37" t="n">
        <f aca="false">VLOOKUP($A61,'[1]Congest Nov00-Apr01'!$A$1:$I$1048576,COLUMN('[1]Congest Nov00-Apr01'!F$1:F$1048576),FALSE())-VLOOKUP($E61,'[1]Congest Nov00-Apr01'!$A$1:$I$1048576,COLUMN('[1]Congest Nov00-Apr01'!F$1:F$1048576),FALSE())</f>
        <v>586.92</v>
      </c>
      <c r="X61" s="37" t="n">
        <f aca="false">VLOOKUP($A61,'[1]Congest Nov00-Apr01'!$A$1:$I$1048576,COLUMN('[1]Congest Nov00-Apr01'!G$1:G$1048576),FALSE())-VLOOKUP($E61,'[1]Congest Nov00-Apr01'!$A$1:$I$1048576,COLUMN('[1]Congest Nov00-Apr01'!G$1:G$1048576),FALSE())</f>
        <v>800.42</v>
      </c>
      <c r="Y61" s="37" t="n">
        <f aca="false">VLOOKUP($A61,'[1]Congest Nov00-Apr01'!$A$1:$I$1048576,COLUMN('[1]Congest Nov00-Apr01'!H$1:H$1048576),FALSE())-VLOOKUP($E61,'[1]Congest Nov00-Apr01'!$A$1:$I$1048576,COLUMN('[1]Congest Nov00-Apr01'!H$1:H$1048576),FALSE())</f>
        <v>56.46</v>
      </c>
      <c r="Z61" s="37" t="n">
        <f aca="false">VLOOKUP($A61,'[1]Congest Nov00-Apr01'!$A$1:$I$1048576,COLUMN('[1]Congest Nov00-Apr01'!I$1:I$1048576),FALSE())-VLOOKUP($E61,'[1]Congest Nov00-Apr01'!$A$1:$I$1048576,COLUMN('[1]Congest Nov00-Apr01'!I$1:I$1048576),FALSE())</f>
        <v>72.51</v>
      </c>
      <c r="AA61" s="39" t="n">
        <f aca="false">VLOOKUP($A61,'[1]Congest May01-Oct01'!$A$1:$I$1048576,COLUMN('[1]Congest May01-Oct01'!D$1:D$1048576),FALSE())-VLOOKUP($E61,'[1]Congest May01-Oct01'!$A$1:$I$1048576,COLUMN('[1]Congest May01-Oct01'!D$1:D$1048576),FALSE())</f>
        <v>1029.04</v>
      </c>
      <c r="AB61" s="39" t="n">
        <f aca="false">VLOOKUP($A61,'[1]Congest May01-Oct01'!$A$1:$I$1048576,COLUMN('[1]Congest May01-Oct01'!E$1:E$1048576),FALSE())-VLOOKUP($E61,'[1]Congest May01-Oct01'!$A$1:$I$1048576,COLUMN('[1]Congest May01-Oct01'!E$1:E$1048576),FALSE())</f>
        <v>-169.13</v>
      </c>
      <c r="AC61" s="39" t="n">
        <f aca="false">VLOOKUP($A61,'[1]Congest May01-Oct01'!$A$1:$I$1048576,COLUMN('[1]Congest May01-Oct01'!F$1:F$1048576),FALSE())-VLOOKUP($E61,'[1]Congest May01-Oct01'!$A$1:$I$1048576,COLUMN('[1]Congest May01-Oct01'!F$1:F$1048576),FALSE())</f>
        <v>-9.88999999999997</v>
      </c>
      <c r="AD61" s="39" t="n">
        <f aca="false">VLOOKUP($A61,'[1]Congest May01-Oct01'!$A$1:$I$1048576,COLUMN('[1]Congest May01-Oct01'!G$1:G$1048576),FALSE())-VLOOKUP($E61,'[1]Congest May01-Oct01'!$A$1:$I$1048576,COLUMN('[1]Congest May01-Oct01'!G$1:G$1048576),FALSE())</f>
        <v>380.16</v>
      </c>
      <c r="AE61" s="36" t="n">
        <f aca="false">VLOOKUP($A61,'[1]Congest May01-Oct01'!$A$1:$I$1048576,COLUMN('[1]Congest May01-Oct01'!H$1:H$1048576),FALSE())-VLOOKUP($E61,'[1]Congest May01-Oct01'!$A$1:$I$1048576,COLUMN('[1]Congest May01-Oct01'!H$1:H$1048576),FALSE())</f>
        <v>167.76</v>
      </c>
      <c r="AF61" s="36" t="n">
        <f aca="false">VLOOKUP($A61,'[1]Congest May01-Oct01'!$A$1:$I$1048576,COLUMN('[1]Congest May01-Oct01'!I$1:I$1048576),FALSE())-VLOOKUP($E61,'[1]Congest May01-Oct01'!$A$1:$I$1048576,COLUMN('[1]Congest May01-Oct01'!I$1:I$1048576),FALSE())</f>
        <v>212.47</v>
      </c>
      <c r="AG61" s="6" t="n">
        <f aca="false">+SUM(S61:AD61)</f>
        <v>18945.19</v>
      </c>
      <c r="AI61" s="39" t="n">
        <v>-8887.2</v>
      </c>
      <c r="AJ61" s="39" t="n">
        <f aca="false">+H61*SUM(AA61:AE61)</f>
        <v>27958.8</v>
      </c>
      <c r="AK61" s="39" t="n">
        <f aca="false">+AJ61-AI61</f>
        <v>36846</v>
      </c>
      <c r="AL61" s="39"/>
      <c r="AQ61" s="39"/>
    </row>
    <row r="62" customFormat="false" ht="15.75" hidden="false" customHeight="false" outlineLevel="0" collapsed="false">
      <c r="A62" s="30" t="s">
        <v>89</v>
      </c>
      <c r="B62" s="7"/>
      <c r="C62" s="7"/>
      <c r="D62" s="7"/>
      <c r="E62" s="7"/>
      <c r="F62" s="7"/>
      <c r="G62" s="7"/>
      <c r="H62" s="31"/>
      <c r="I62" s="31"/>
      <c r="J62" s="31"/>
      <c r="K62" s="31"/>
      <c r="L62" s="31"/>
      <c r="M62" s="31"/>
      <c r="N62" s="31"/>
      <c r="O62" s="48"/>
      <c r="P62" s="49"/>
      <c r="Q62" s="31"/>
      <c r="R62" s="31"/>
      <c r="S62" s="31"/>
      <c r="T62" s="31"/>
      <c r="U62" s="33"/>
      <c r="V62" s="33"/>
      <c r="W62" s="33"/>
      <c r="X62" s="33"/>
      <c r="Y62" s="33"/>
      <c r="Z62" s="33"/>
      <c r="AA62" s="31"/>
      <c r="AB62" s="49"/>
      <c r="AC62" s="49"/>
      <c r="AD62" s="39"/>
      <c r="AE62" s="36"/>
      <c r="AF62" s="36"/>
      <c r="AH62" s="7"/>
      <c r="AI62" s="40" t="n">
        <f aca="false">+SUM(AI29:AI61)</f>
        <v>1057328.4</v>
      </c>
      <c r="AJ62" s="40" t="n">
        <f aca="false">+SUM(AJ29:AJ61)</f>
        <v>1461000.36</v>
      </c>
      <c r="AK62" s="40" t="n">
        <f aca="false">+SUM(AK29:AK61)</f>
        <v>403671.960000001</v>
      </c>
      <c r="AL62" s="7"/>
      <c r="AM62" s="7"/>
      <c r="AN62" s="32"/>
      <c r="AO62" s="32"/>
      <c r="AP62" s="32"/>
      <c r="AQ62" s="31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  <c r="ID62" s="32"/>
      <c r="IE62" s="32"/>
      <c r="IF62" s="32"/>
      <c r="IG62" s="32"/>
      <c r="IH62" s="32"/>
      <c r="II62" s="32"/>
      <c r="IJ62" s="32"/>
      <c r="IK62" s="32"/>
      <c r="IL62" s="32"/>
      <c r="IM62" s="32"/>
      <c r="IN62" s="32"/>
      <c r="IO62" s="32"/>
      <c r="IP62" s="32"/>
      <c r="IQ62" s="32"/>
      <c r="IR62" s="32"/>
      <c r="IS62" s="32"/>
      <c r="IT62" s="32"/>
      <c r="IU62" s="32"/>
      <c r="IV62" s="32"/>
      <c r="IW62" s="32"/>
    </row>
    <row r="63" customFormat="false" ht="12.75" hidden="false" customHeight="false" outlineLevel="0" collapsed="false">
      <c r="A63" s="7" t="n">
        <v>61846</v>
      </c>
      <c r="B63" s="7" t="s">
        <v>90</v>
      </c>
      <c r="C63" s="7" t="str">
        <f aca="false">+VLOOKUP(A63,[1]Congest!$A$1:$C$1048576,3,FALSE())</f>
        <v>O H</v>
      </c>
      <c r="D63" s="7"/>
      <c r="E63" s="4" t="n">
        <v>61847</v>
      </c>
      <c r="F63" s="5" t="s">
        <v>91</v>
      </c>
      <c r="G63" s="7" t="str">
        <f aca="false">+VLOOKUP(E63,[1]Congest!$A$1:$C$1048576,3,FALSE())</f>
        <v>PJM</v>
      </c>
      <c r="H63" s="4" t="n">
        <v>0</v>
      </c>
      <c r="J63" s="4" t="n">
        <v>-10</v>
      </c>
      <c r="K63" s="4" t="n">
        <v>10</v>
      </c>
      <c r="O63" s="47" t="n">
        <f aca="false">VLOOKUP($A63,'[1]Congest May00-Oct00'!$A$1:$I$1048576,COLUMN('[1]Congest May00-Oct00'!D$1:D$1048576),FALSE())-VLOOKUP($E63,'[1]Congest May00-Oct00'!$A$1:$I$1048576,COLUMN('[1]Congest May00-Oct00'!D$1:D$1048576),FALSE())</f>
        <v>300.35</v>
      </c>
      <c r="P63" s="39" t="n">
        <f aca="false">VLOOKUP($A63,'[1]Congest May00-Oct00'!$A$1:$I$1048576,COLUMN('[1]Congest May00-Oct00'!E$1:E$1048576),FALSE())-VLOOKUP($E63,'[1]Congest May00-Oct00'!$A$1:$I$1048576,COLUMN('[1]Congest May00-Oct00'!E$1:E$1048576),FALSE())</f>
        <v>2190.76</v>
      </c>
      <c r="Q63" s="39" t="n">
        <f aca="false">VLOOKUP($A63,'[1]Congest May00-Oct00'!$A$1:$I$1048576,COLUMN('[1]Congest May00-Oct00'!F$1:F$1048576),FALSE())-VLOOKUP($E63,'[1]Congest May00-Oct00'!$A$1:$I$1048576,COLUMN('[1]Congest May00-Oct00'!F$1:F$1048576),FALSE())</f>
        <v>2145.97</v>
      </c>
      <c r="R63" s="39" t="n">
        <f aca="false">VLOOKUP($A63,'[1]Congest May00-Oct00'!$A$1:$I$1048576,COLUMN('[1]Congest May00-Oct00'!G$1:G$1048576),FALSE())-VLOOKUP($E63,'[1]Congest May00-Oct00'!$A$1:$I$1048576,COLUMN('[1]Congest May00-Oct00'!G$1:G$1048576),FALSE())</f>
        <v>4274.35</v>
      </c>
      <c r="S63" s="39" t="n">
        <f aca="false">VLOOKUP($A63,'[1]Congest May00-Oct00'!$A$1:$I$1048576,COLUMN('[1]Congest May00-Oct00'!H$1:H$1048576),FALSE())-VLOOKUP($E63,'[1]Congest May00-Oct00'!$A$1:$I$1048576,COLUMN('[1]Congest May00-Oct00'!H$1:H$1048576),FALSE())</f>
        <v>-3295.03</v>
      </c>
      <c r="T63" s="39" t="n">
        <f aca="false">VLOOKUP($A63,'[1]Congest May00-Oct00'!$A$1:$I$1048576,COLUMN('[1]Congest May00-Oct00'!I$1:I$1048576),FALSE())-VLOOKUP($E63,'[1]Congest May00-Oct00'!$A$1:$I$1048576,COLUMN('[1]Congest May00-Oct00'!I$1:I$1048576),FALSE())</f>
        <v>-5281.12</v>
      </c>
      <c r="U63" s="37" t="n">
        <f aca="false">VLOOKUP($A63,'[1]Congest Nov00-Apr01'!$A$1:$I$1048576,COLUMN('[1]Congest Nov00-Apr01'!D$1:D$1048576),FALSE())-VLOOKUP($E63,'[1]Congest Nov00-Apr01'!$A$1:$I$1048576,COLUMN('[1]Congest Nov00-Apr01'!D$1:D$1048576),FALSE())</f>
        <v>-5996.79</v>
      </c>
      <c r="V63" s="37" t="n">
        <f aca="false">VLOOKUP($A63,'[1]Congest Nov00-Apr01'!$A$1:$I$1048576,COLUMN('[1]Congest Nov00-Apr01'!E$1:E$1048576),FALSE())-VLOOKUP($E63,'[1]Congest Nov00-Apr01'!$A$1:$I$1048576,COLUMN('[1]Congest Nov00-Apr01'!E$1:E$1048576),FALSE())</f>
        <v>-1107.63</v>
      </c>
      <c r="W63" s="37" t="n">
        <f aca="false">VLOOKUP($A63,'[1]Congest Nov00-Apr01'!$A$1:$I$1048576,COLUMN('[1]Congest Nov00-Apr01'!F$1:F$1048576),FALSE())-VLOOKUP($E63,'[1]Congest Nov00-Apr01'!$A$1:$I$1048576,COLUMN('[1]Congest Nov00-Apr01'!F$1:F$1048576),FALSE())</f>
        <v>-475.69</v>
      </c>
      <c r="X63" s="37" t="n">
        <f aca="false">VLOOKUP($A63,'[1]Congest Nov00-Apr01'!$A$1:$I$1048576,COLUMN('[1]Congest Nov00-Apr01'!G$1:G$1048576),FALSE())-VLOOKUP($E63,'[1]Congest Nov00-Apr01'!$A$1:$I$1048576,COLUMN('[1]Congest Nov00-Apr01'!G$1:G$1048576),FALSE())</f>
        <v>-741.41</v>
      </c>
      <c r="Y63" s="37" t="n">
        <f aca="false">VLOOKUP($A63,'[1]Congest Nov00-Apr01'!$A$1:$I$1048576,COLUMN('[1]Congest Nov00-Apr01'!H$1:H$1048576),FALSE())-VLOOKUP($E63,'[1]Congest Nov00-Apr01'!$A$1:$I$1048576,COLUMN('[1]Congest Nov00-Apr01'!H$1:H$1048576),FALSE())</f>
        <v>6.07000000000005</v>
      </c>
      <c r="Z63" s="37" t="n">
        <f aca="false">VLOOKUP($A63,'[1]Congest Nov00-Apr01'!$A$1:$I$1048576,COLUMN('[1]Congest Nov00-Apr01'!I$1:I$1048576),FALSE())-VLOOKUP($E63,'[1]Congest Nov00-Apr01'!$A$1:$I$1048576,COLUMN('[1]Congest Nov00-Apr01'!I$1:I$1048576),FALSE())</f>
        <v>-43.79</v>
      </c>
      <c r="AA63" s="39" t="n">
        <f aca="false">VLOOKUP($A63,'[1]Congest May01-Oct01'!$A$1:$I$1048576,COLUMN('[1]Congest May01-Oct01'!D$1:D$1048576),FALSE())-VLOOKUP($E63,'[1]Congest May01-Oct01'!$A$1:$I$1048576,COLUMN('[1]Congest May01-Oct01'!D$1:D$1048576),FALSE())</f>
        <v>-683.85</v>
      </c>
      <c r="AB63" s="39" t="n">
        <f aca="false">VLOOKUP($A63,'[1]Congest May01-Oct01'!$A$1:$I$1048576,COLUMN('[1]Congest May01-Oct01'!E$1:E$1048576),FALSE())-VLOOKUP($E63,'[1]Congest May01-Oct01'!$A$1:$I$1048576,COLUMN('[1]Congest May01-Oct01'!E$1:E$1048576),FALSE())</f>
        <v>293.43</v>
      </c>
      <c r="AC63" s="39" t="n">
        <f aca="false">VLOOKUP($A63,'[1]Congest May01-Oct01'!$A$1:$I$1048576,COLUMN('[1]Congest May01-Oct01'!F$1:F$1048576),FALSE())-VLOOKUP($E63,'[1]Congest May01-Oct01'!$A$1:$I$1048576,COLUMN('[1]Congest May01-Oct01'!F$1:F$1048576),FALSE())</f>
        <v>62.72</v>
      </c>
      <c r="AD63" s="39" t="n">
        <f aca="false">VLOOKUP($A63,'[1]Congest May01-Oct01'!$A$1:$I$1048576,COLUMN('[1]Congest May01-Oct01'!G$1:G$1048576),FALSE())-VLOOKUP($E63,'[1]Congest May01-Oct01'!$A$1:$I$1048576,COLUMN('[1]Congest May01-Oct01'!G$1:G$1048576),FALSE())</f>
        <v>329.32</v>
      </c>
      <c r="AE63" s="36" t="n">
        <f aca="false">VLOOKUP($A63,'[1]Congest May01-Oct01'!$A$1:$I$1048576,COLUMN('[1]Congest May01-Oct01'!H$1:H$1048576),FALSE())-VLOOKUP($E63,'[1]Congest May01-Oct01'!$A$1:$I$1048576,COLUMN('[1]Congest May01-Oct01'!H$1:H$1048576),FALSE())</f>
        <v>-100.98</v>
      </c>
      <c r="AF63" s="36" t="n">
        <f aca="false">VLOOKUP($A63,'[1]Congest May01-Oct01'!$A$1:$I$1048576,COLUMN('[1]Congest May01-Oct01'!I$1:I$1048576),FALSE())-VLOOKUP($E63,'[1]Congest May01-Oct01'!$A$1:$I$1048576,COLUMN('[1]Congest May01-Oct01'!I$1:I$1048576),FALSE())</f>
        <v>-19.94</v>
      </c>
      <c r="AG63" s="6" t="n">
        <f aca="false">+SUM(S63:AD63)</f>
        <v>-16933.77</v>
      </c>
      <c r="AI63" s="39" t="n">
        <f aca="false">33107-62507.2</f>
        <v>-29400.2</v>
      </c>
      <c r="AJ63" s="39" t="n">
        <f aca="false">+K63*SUM(U63:AE63)+J63*SUM(AA63:AE63)</f>
        <v>-83592.4</v>
      </c>
      <c r="AK63" s="39" t="n">
        <f aca="false">+AJ63-AI63</f>
        <v>-54192.2</v>
      </c>
      <c r="AL63" s="39"/>
      <c r="AQ63" s="39"/>
    </row>
    <row r="64" customFormat="false" ht="12.75" hidden="false" customHeight="false" outlineLevel="0" collapsed="false">
      <c r="A64" s="7" t="n">
        <v>61847</v>
      </c>
      <c r="B64" s="7" t="s">
        <v>91</v>
      </c>
      <c r="C64" s="7" t="str">
        <f aca="false">+VLOOKUP(A64,[1]Congest!$A$1:$C$1048576,3,FALSE())</f>
        <v>PJM</v>
      </c>
      <c r="D64" s="7"/>
      <c r="E64" s="4" t="n">
        <v>61752</v>
      </c>
      <c r="F64" s="5" t="s">
        <v>92</v>
      </c>
      <c r="G64" s="7" t="str">
        <f aca="false">+VLOOKUP(E64,[1]Congest!$A$1:$C$1048576,3,FALSE())</f>
        <v>WEST</v>
      </c>
      <c r="H64" s="4" t="n">
        <v>0</v>
      </c>
      <c r="I64" s="4" t="n">
        <v>-100</v>
      </c>
      <c r="K64" s="4" t="n">
        <v>100</v>
      </c>
      <c r="O64" s="35" t="n">
        <f aca="false">VLOOKUP($A64,'[1]Congest May00-Oct00'!$A$1:$I$1048576,COLUMN('[1]Congest May00-Oct00'!D$1:D$1048576),FALSE())-VLOOKUP($E64,'[1]Congest May00-Oct00'!$A$1:$I$1048576,COLUMN('[1]Congest May00-Oct00'!D$1:D$1048576),FALSE())</f>
        <v>-494.82</v>
      </c>
      <c r="P64" s="36" t="n">
        <f aca="false">VLOOKUP($A64,'[1]Congest May00-Oct00'!$A$1:$I$1048576,COLUMN('[1]Congest May00-Oct00'!E$1:E$1048576),FALSE())-VLOOKUP($E64,'[1]Congest May00-Oct00'!$A$1:$I$1048576,COLUMN('[1]Congest May00-Oct00'!E$1:E$1048576),FALSE())</f>
        <v>-1749.86</v>
      </c>
      <c r="Q64" s="36" t="n">
        <f aca="false">VLOOKUP($A64,'[1]Congest May00-Oct00'!$A$1:$I$1048576,COLUMN('[1]Congest May00-Oct00'!F$1:F$1048576),FALSE())-VLOOKUP($E64,'[1]Congest May00-Oct00'!$A$1:$I$1048576,COLUMN('[1]Congest May00-Oct00'!F$1:F$1048576),FALSE())</f>
        <v>-1469.77</v>
      </c>
      <c r="R64" s="36" t="n">
        <f aca="false">VLOOKUP($A64,'[1]Congest May00-Oct00'!$A$1:$I$1048576,COLUMN('[1]Congest May00-Oct00'!G$1:G$1048576),FALSE())-VLOOKUP($E64,'[1]Congest May00-Oct00'!$A$1:$I$1048576,COLUMN('[1]Congest May00-Oct00'!G$1:G$1048576),FALSE())</f>
        <v>-2352.41</v>
      </c>
      <c r="S64" s="36" t="n">
        <f aca="false">VLOOKUP($A64,'[1]Congest May00-Oct00'!$A$1:$I$1048576,COLUMN('[1]Congest May00-Oct00'!H$1:H$1048576),FALSE())-VLOOKUP($E64,'[1]Congest May00-Oct00'!$A$1:$I$1048576,COLUMN('[1]Congest May00-Oct00'!H$1:H$1048576),FALSE())</f>
        <v>3470.59</v>
      </c>
      <c r="T64" s="36" t="n">
        <f aca="false">VLOOKUP($A64,'[1]Congest May00-Oct00'!$A$1:$I$1048576,COLUMN('[1]Congest May00-Oct00'!I$1:I$1048576),FALSE())-VLOOKUP($E64,'[1]Congest May00-Oct00'!$A$1:$I$1048576,COLUMN('[1]Congest May00-Oct00'!I$1:I$1048576),FALSE())</f>
        <v>5379.91</v>
      </c>
      <c r="U64" s="37" t="n">
        <f aca="false">VLOOKUP($A64,'[1]Congest Nov00-Apr01'!$A$1:$I$1048576,COLUMN('[1]Congest Nov00-Apr01'!D$1:D$1048576),FALSE())-VLOOKUP($E64,'[1]Congest Nov00-Apr01'!$A$1:$I$1048576,COLUMN('[1]Congest Nov00-Apr01'!D$1:D$1048576),FALSE())</f>
        <v>6032.31</v>
      </c>
      <c r="V64" s="37" t="n">
        <f aca="false">VLOOKUP($A64,'[1]Congest Nov00-Apr01'!$A$1:$I$1048576,COLUMN('[1]Congest Nov00-Apr01'!E$1:E$1048576),FALSE())-VLOOKUP($E64,'[1]Congest Nov00-Apr01'!$A$1:$I$1048576,COLUMN('[1]Congest Nov00-Apr01'!E$1:E$1048576),FALSE())</f>
        <v>1181</v>
      </c>
      <c r="W64" s="37" t="n">
        <f aca="false">VLOOKUP($A64,'[1]Congest Nov00-Apr01'!$A$1:$I$1048576,COLUMN('[1]Congest Nov00-Apr01'!F$1:F$1048576),FALSE())-VLOOKUP($E64,'[1]Congest Nov00-Apr01'!$A$1:$I$1048576,COLUMN('[1]Congest Nov00-Apr01'!F$1:F$1048576),FALSE())</f>
        <v>525.5</v>
      </c>
      <c r="X64" s="37" t="n">
        <f aca="false">VLOOKUP($A64,'[1]Congest Nov00-Apr01'!$A$1:$I$1048576,COLUMN('[1]Congest Nov00-Apr01'!G$1:G$1048576),FALSE())-VLOOKUP($E64,'[1]Congest Nov00-Apr01'!$A$1:$I$1048576,COLUMN('[1]Congest Nov00-Apr01'!G$1:G$1048576),FALSE())</f>
        <v>765.04</v>
      </c>
      <c r="Y64" s="37" t="n">
        <f aca="false">VLOOKUP($A64,'[1]Congest Nov00-Apr01'!$A$1:$I$1048576,COLUMN('[1]Congest Nov00-Apr01'!H$1:H$1048576),FALSE())-VLOOKUP($E64,'[1]Congest Nov00-Apr01'!$A$1:$I$1048576,COLUMN('[1]Congest Nov00-Apr01'!H$1:H$1048576),FALSE())</f>
        <v>10.15</v>
      </c>
      <c r="Z64" s="37" t="n">
        <f aca="false">VLOOKUP($A64,'[1]Congest Nov00-Apr01'!$A$1:$I$1048576,COLUMN('[1]Congest Nov00-Apr01'!I$1:I$1048576),FALSE())-VLOOKUP($E64,'[1]Congest Nov00-Apr01'!$A$1:$I$1048576,COLUMN('[1]Congest Nov00-Apr01'!I$1:I$1048576),FALSE())</f>
        <v>60.73</v>
      </c>
      <c r="AA64" s="36" t="n">
        <f aca="false">VLOOKUP($A64,'[1]Congest May01-Oct01'!$A$1:$I$1048576,COLUMN('[1]Congest May01-Oct01'!D$1:D$1048576),FALSE())-VLOOKUP($E64,'[1]Congest May01-Oct01'!$A$1:$I$1048576,COLUMN('[1]Congest May01-Oct01'!D$1:D$1048576),FALSE())</f>
        <v>875.39</v>
      </c>
      <c r="AB64" s="36" t="n">
        <f aca="false">VLOOKUP($A64,'[1]Congest May01-Oct01'!$A$1:$I$1048576,COLUMN('[1]Congest May01-Oct01'!E$1:E$1048576),FALSE())-VLOOKUP($E64,'[1]Congest May01-Oct01'!$A$1:$I$1048576,COLUMN('[1]Congest May01-Oct01'!E$1:E$1048576),FALSE())</f>
        <v>-238.14</v>
      </c>
      <c r="AC64" s="36" t="n">
        <f aca="false">VLOOKUP($A64,'[1]Congest May01-Oct01'!$A$1:$I$1048576,COLUMN('[1]Congest May01-Oct01'!F$1:F$1048576),FALSE())-VLOOKUP($E64,'[1]Congest May01-Oct01'!$A$1:$I$1048576,COLUMN('[1]Congest May01-Oct01'!F$1:F$1048576),FALSE())</f>
        <v>-28.87</v>
      </c>
      <c r="AD64" s="36" t="n">
        <f aca="false">VLOOKUP($A64,'[1]Congest May01-Oct01'!$A$1:$I$1048576,COLUMN('[1]Congest May01-Oct01'!G$1:G$1048576),FALSE())-VLOOKUP($E64,'[1]Congest May01-Oct01'!$A$1:$I$1048576,COLUMN('[1]Congest May01-Oct01'!G$1:G$1048576),FALSE())</f>
        <v>181.6</v>
      </c>
      <c r="AE64" s="36" t="n">
        <f aca="false">VLOOKUP($A64,'[1]Congest May01-Oct01'!$A$1:$I$1048576,COLUMN('[1]Congest May01-Oct01'!H$1:H$1048576),FALSE())-VLOOKUP($E64,'[1]Congest May01-Oct01'!$A$1:$I$1048576,COLUMN('[1]Congest May01-Oct01'!H$1:H$1048576),FALSE())</f>
        <v>167.76</v>
      </c>
      <c r="AF64" s="36" t="n">
        <f aca="false">VLOOKUP($A64,'[1]Congest May01-Oct01'!$A$1:$I$1048576,COLUMN('[1]Congest May01-Oct01'!I$1:I$1048576),FALSE())-VLOOKUP($E64,'[1]Congest May01-Oct01'!$A$1:$I$1048576,COLUMN('[1]Congest May01-Oct01'!I$1:I$1048576),FALSE())</f>
        <v>211.24</v>
      </c>
      <c r="AG64" s="6" t="n">
        <f aca="false">+SUM(S64:AD64)</f>
        <v>18215.21</v>
      </c>
      <c r="AI64" s="39" t="n">
        <f aca="false">-127253+351235.54</f>
        <v>223982.54</v>
      </c>
      <c r="AJ64" s="39" t="n">
        <f aca="false">+K64*SUM(U64:AE64)+I64*SUM(AA64:AE64)</f>
        <v>857473</v>
      </c>
      <c r="AK64" s="39" t="n">
        <f aca="false">+AJ64-AI64</f>
        <v>633490.46</v>
      </c>
      <c r="AL64" s="39"/>
      <c r="AQ64" s="36"/>
    </row>
    <row r="65" customFormat="false" ht="15.75" hidden="false" customHeight="false" outlineLevel="0" collapsed="false">
      <c r="A65" s="30" t="s">
        <v>93</v>
      </c>
      <c r="B65" s="7"/>
      <c r="C65" s="7"/>
      <c r="D65" s="7"/>
      <c r="E65" s="7"/>
      <c r="F65" s="7"/>
      <c r="G65" s="7"/>
      <c r="H65" s="31"/>
      <c r="I65" s="31"/>
      <c r="J65" s="31"/>
      <c r="K65" s="31"/>
      <c r="L65" s="31"/>
      <c r="M65" s="31"/>
      <c r="N65" s="31"/>
      <c r="O65" s="48"/>
      <c r="P65" s="49"/>
      <c r="Q65" s="31"/>
      <c r="R65" s="31"/>
      <c r="S65" s="31"/>
      <c r="T65" s="31"/>
      <c r="U65" s="33"/>
      <c r="V65" s="33"/>
      <c r="W65" s="33"/>
      <c r="X65" s="33"/>
      <c r="Y65" s="33"/>
      <c r="Z65" s="33"/>
      <c r="AA65" s="31"/>
      <c r="AB65" s="49"/>
      <c r="AC65" s="49"/>
      <c r="AD65" s="36"/>
      <c r="AE65" s="36"/>
      <c r="AF65" s="36"/>
      <c r="AH65" s="7"/>
      <c r="AI65" s="40" t="n">
        <f aca="false">+SUM(AI63:AI64)</f>
        <v>194582.34</v>
      </c>
      <c r="AJ65" s="40" t="n">
        <f aca="false">+SUM(AJ63:AJ64)</f>
        <v>773880.6</v>
      </c>
      <c r="AK65" s="40" t="n">
        <f aca="false">+SUM(AK63:AK64)</f>
        <v>579298.26</v>
      </c>
      <c r="AL65" s="7"/>
      <c r="AM65" s="7"/>
      <c r="AN65" s="32"/>
      <c r="AO65" s="32"/>
      <c r="AP65" s="32"/>
      <c r="AQ65" s="31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  <c r="HX65" s="32"/>
      <c r="HY65" s="32"/>
      <c r="HZ65" s="32"/>
      <c r="IA65" s="32"/>
      <c r="IB65" s="32"/>
      <c r="IC65" s="32"/>
      <c r="ID65" s="32"/>
      <c r="IE65" s="32"/>
      <c r="IF65" s="32"/>
      <c r="IG65" s="32"/>
      <c r="IH65" s="32"/>
      <c r="II65" s="32"/>
      <c r="IJ65" s="32"/>
      <c r="IK65" s="32"/>
      <c r="IL65" s="32"/>
      <c r="IM65" s="32"/>
      <c r="IN65" s="32"/>
      <c r="IO65" s="32"/>
      <c r="IP65" s="32"/>
      <c r="IQ65" s="32"/>
      <c r="IR65" s="32"/>
      <c r="IS65" s="32"/>
      <c r="IT65" s="32"/>
      <c r="IU65" s="32"/>
      <c r="IV65" s="32"/>
      <c r="IW65" s="32"/>
    </row>
    <row r="66" customFormat="false" ht="12.75" hidden="false" customHeight="false" outlineLevel="0" collapsed="false">
      <c r="A66" s="7" t="n">
        <v>23515</v>
      </c>
      <c r="B66" s="7" t="s">
        <v>75</v>
      </c>
      <c r="C66" s="7" t="str">
        <f aca="false">+VLOOKUP(A66,[1]Congest!$A$1:$C$1048576,3,FALSE())</f>
        <v>N.Y.C.</v>
      </c>
      <c r="D66" s="7"/>
      <c r="E66" s="4" t="n">
        <v>23519</v>
      </c>
      <c r="F66" s="5" t="s">
        <v>48</v>
      </c>
      <c r="G66" s="7" t="str">
        <f aca="false">+VLOOKUP(E66,[1]Congest!$A$1:$C$1048576,3,FALSE())</f>
        <v>N.Y.C.</v>
      </c>
      <c r="H66" s="4" t="n">
        <v>180</v>
      </c>
      <c r="I66" s="4" t="n">
        <v>130</v>
      </c>
      <c r="K66" s="4" t="n">
        <v>50</v>
      </c>
      <c r="O66" s="35" t="n">
        <f aca="false">VLOOKUP($A66,'[1]Congest May00-Oct00'!$A$1:$I$1048576,COLUMN('[1]Congest May00-Oct00'!D$1:D$1048576),FALSE())-VLOOKUP($E66,'[1]Congest May00-Oct00'!$A$1:$I$1048576,COLUMN('[1]Congest May00-Oct00'!D$1:D$1048576),FALSE())</f>
        <v>0</v>
      </c>
      <c r="P66" s="36" t="n">
        <f aca="false">VLOOKUP($A66,'[1]Congest May00-Oct00'!$A$1:$I$1048576,COLUMN('[1]Congest May00-Oct00'!E$1:E$1048576),FALSE())-VLOOKUP($E66,'[1]Congest May00-Oct00'!$A$1:$I$1048576,COLUMN('[1]Congest May00-Oct00'!E$1:E$1048576),FALSE())</f>
        <v>0</v>
      </c>
      <c r="Q66" s="36" t="n">
        <f aca="false">VLOOKUP($A66,'[1]Congest May00-Oct00'!$A$1:$I$1048576,COLUMN('[1]Congest May00-Oct00'!F$1:F$1048576),FALSE())-VLOOKUP($E66,'[1]Congest May00-Oct00'!$A$1:$I$1048576,COLUMN('[1]Congest May00-Oct00'!F$1:F$1048576),FALSE())</f>
        <v>0</v>
      </c>
      <c r="R66" s="36" t="n">
        <f aca="false">VLOOKUP($A66,'[1]Congest May00-Oct00'!$A$1:$I$1048576,COLUMN('[1]Congest May00-Oct00'!G$1:G$1048576),FALSE())-VLOOKUP($E66,'[1]Congest May00-Oct00'!$A$1:$I$1048576,COLUMN('[1]Congest May00-Oct00'!G$1:G$1048576),FALSE())</f>
        <v>0</v>
      </c>
      <c r="S66" s="36" t="n">
        <f aca="false">VLOOKUP($A66,'[1]Congest May00-Oct00'!$A$1:$I$1048576,COLUMN('[1]Congest May00-Oct00'!H$1:H$1048576),FALSE())-VLOOKUP($E66,'[1]Congest May00-Oct00'!$A$1:$I$1048576,COLUMN('[1]Congest May00-Oct00'!H$1:H$1048576),FALSE())</f>
        <v>0</v>
      </c>
      <c r="T66" s="36" t="n">
        <f aca="false">VLOOKUP($A66,'[1]Congest May00-Oct00'!$A$1:$I$1048576,COLUMN('[1]Congest May00-Oct00'!I$1:I$1048576),FALSE())-VLOOKUP($E66,'[1]Congest May00-Oct00'!$A$1:$I$1048576,COLUMN('[1]Congest May00-Oct00'!I$1:I$1048576),FALSE())</f>
        <v>0</v>
      </c>
      <c r="U66" s="37" t="n">
        <f aca="false">VLOOKUP($A66,'[1]Congest Nov00-Apr01'!$A$1:$I$1048576,COLUMN('[1]Congest Nov00-Apr01'!D$1:D$1048576),FALSE())-VLOOKUP($E66,'[1]Congest Nov00-Apr01'!$A$1:$I$1048576,COLUMN('[1]Congest Nov00-Apr01'!D$1:D$1048576),FALSE())</f>
        <v>-0.0499999999997272</v>
      </c>
      <c r="V66" s="37" t="n">
        <f aca="false">VLOOKUP($A66,'[1]Congest Nov00-Apr01'!$A$1:$I$1048576,COLUMN('[1]Congest Nov00-Apr01'!E$1:E$1048576),FALSE())-VLOOKUP($E66,'[1]Congest Nov00-Apr01'!$A$1:$I$1048576,COLUMN('[1]Congest Nov00-Apr01'!E$1:E$1048576),FALSE())</f>
        <v>-0.170000000000073</v>
      </c>
      <c r="W66" s="37" t="n">
        <f aca="false">VLOOKUP($A66,'[1]Congest Nov00-Apr01'!$A$1:$I$1048576,COLUMN('[1]Congest Nov00-Apr01'!F$1:F$1048576),FALSE())-VLOOKUP($E66,'[1]Congest Nov00-Apr01'!$A$1:$I$1048576,COLUMN('[1]Congest Nov00-Apr01'!F$1:F$1048576),FALSE())</f>
        <v>-0.650000000000546</v>
      </c>
      <c r="X66" s="37" t="n">
        <f aca="false">VLOOKUP($A66,'[1]Congest Nov00-Apr01'!$A$1:$I$1048576,COLUMN('[1]Congest Nov00-Apr01'!G$1:G$1048576),FALSE())-VLOOKUP($E66,'[1]Congest Nov00-Apr01'!$A$1:$I$1048576,COLUMN('[1]Congest Nov00-Apr01'!G$1:G$1048576),FALSE())</f>
        <v>-0.480000000000018</v>
      </c>
      <c r="Y66" s="37" t="n">
        <f aca="false">VLOOKUP($A66,'[1]Congest Nov00-Apr01'!$A$1:$I$1048576,COLUMN('[1]Congest Nov00-Apr01'!H$1:H$1048576),FALSE())-VLOOKUP($E66,'[1]Congest Nov00-Apr01'!$A$1:$I$1048576,COLUMN('[1]Congest Nov00-Apr01'!H$1:H$1048576),FALSE())</f>
        <v>1.78000000000065</v>
      </c>
      <c r="Z66" s="37" t="n">
        <f aca="false">VLOOKUP($A66,'[1]Congest Nov00-Apr01'!$A$1:$I$1048576,COLUMN('[1]Congest Nov00-Apr01'!I$1:I$1048576),FALSE())-VLOOKUP($E66,'[1]Congest Nov00-Apr01'!$A$1:$I$1048576,COLUMN('[1]Congest Nov00-Apr01'!I$1:I$1048576),FALSE())</f>
        <v>1210.8</v>
      </c>
      <c r="AA66" s="36" t="n">
        <f aca="false">VLOOKUP($A66,'[1]Congest May01-Oct01'!$A$1:$I$1048576,COLUMN('[1]Congest May01-Oct01'!D$1:D$1048576),FALSE())-VLOOKUP($E66,'[1]Congest May01-Oct01'!$A$1:$I$1048576,COLUMN('[1]Congest May01-Oct01'!D$1:D$1048576),FALSE())</f>
        <v>-0.0500000000001819</v>
      </c>
      <c r="AB66" s="36" t="n">
        <f aca="false">VLOOKUP($A66,'[1]Congest May01-Oct01'!$A$1:$I$1048576,COLUMN('[1]Congest May01-Oct01'!E$1:E$1048576),FALSE())-VLOOKUP($E66,'[1]Congest May01-Oct01'!$A$1:$I$1048576,COLUMN('[1]Congest May01-Oct01'!E$1:E$1048576),FALSE())</f>
        <v>-0.349999999999454</v>
      </c>
      <c r="AC66" s="36" t="n">
        <f aca="false">VLOOKUP($A66,'[1]Congest May01-Oct01'!$A$1:$I$1048576,COLUMN('[1]Congest May01-Oct01'!F$1:F$1048576),FALSE())-VLOOKUP($E66,'[1]Congest May01-Oct01'!$A$1:$I$1048576,COLUMN('[1]Congest May01-Oct01'!F$1:F$1048576),FALSE())</f>
        <v>-0.169999999999618</v>
      </c>
      <c r="AD66" s="36" t="n">
        <f aca="false">VLOOKUP($A66,'[1]Congest May01-Oct01'!$A$1:$I$1048576,COLUMN('[1]Congest May01-Oct01'!G$1:G$1048576),FALSE())-VLOOKUP($E66,'[1]Congest May01-Oct01'!$A$1:$I$1048576,COLUMN('[1]Congest May01-Oct01'!G$1:G$1048576),FALSE())</f>
        <v>0.6299999999992</v>
      </c>
      <c r="AE66" s="36" t="n">
        <f aca="false">VLOOKUP($A66,'[1]Congest May01-Oct01'!$A$1:$I$1048576,COLUMN('[1]Congest May01-Oct01'!H$1:H$1048576),FALSE())-VLOOKUP($E66,'[1]Congest May01-Oct01'!$A$1:$I$1048576,COLUMN('[1]Congest May01-Oct01'!H$1:H$1048576),FALSE())</f>
        <v>0.460000000000036</v>
      </c>
      <c r="AF66" s="36" t="n">
        <f aca="false">VLOOKUP($A66,'[1]Congest May01-Oct01'!$A$1:$I$1048576,COLUMN('[1]Congest May01-Oct01'!I$1:I$1048576),FALSE())-VLOOKUP($E66,'[1]Congest May01-Oct01'!$A$1:$I$1048576,COLUMN('[1]Congest May01-Oct01'!I$1:I$1048576),FALSE())</f>
        <v>0</v>
      </c>
      <c r="AG66" s="6" t="n">
        <f aca="false">+SUM(S66:AD66)</f>
        <v>1211.29</v>
      </c>
      <c r="AI66" s="39" t="n">
        <f aca="false">-10619.5-20542.7</f>
        <v>-31162.2</v>
      </c>
      <c r="AJ66" s="39" t="n">
        <f aca="false">+K66*SUM(U66:AE66)+I66*SUM(AA63:AE63)</f>
        <v>47670.7000000001</v>
      </c>
      <c r="AK66" s="39" t="n">
        <f aca="false">+AJ66-AI66</f>
        <v>78832.9000000001</v>
      </c>
      <c r="AL66" s="39"/>
      <c r="AQ66" s="36"/>
    </row>
    <row r="67" customFormat="false" ht="12.75" hidden="false" customHeight="false" outlineLevel="0" collapsed="false">
      <c r="A67" s="7" t="n">
        <v>23515</v>
      </c>
      <c r="B67" s="7" t="s">
        <v>75</v>
      </c>
      <c r="C67" s="7" t="str">
        <f aca="false">+VLOOKUP(A67,[1]Congest!$A$1:$C$1048576,3,FALSE())</f>
        <v>N.Y.C.</v>
      </c>
      <c r="D67" s="7"/>
      <c r="E67" s="4" t="n">
        <v>23540</v>
      </c>
      <c r="F67" s="5" t="s">
        <v>94</v>
      </c>
      <c r="G67" s="7" t="str">
        <f aca="false">+VLOOKUP(E67,[1]Congest!$A$1:$C$1048576,3,FALSE())</f>
        <v>N.Y.C.</v>
      </c>
      <c r="H67" s="34" t="n">
        <v>0</v>
      </c>
      <c r="K67" s="4" t="n">
        <v>-50</v>
      </c>
      <c r="N67" s="4" t="n">
        <v>50</v>
      </c>
      <c r="O67" s="35" t="n">
        <f aca="false">VLOOKUP($A67,'[1]Congest May00-Oct00'!$A$1:$I$1048576,COLUMN('[1]Congest May00-Oct00'!D$1:D$1048576),FALSE())-VLOOKUP($E67,'[1]Congest May00-Oct00'!$A$1:$I$1048576,COLUMN('[1]Congest May00-Oct00'!D$1:D$1048576),FALSE())</f>
        <v>0</v>
      </c>
      <c r="P67" s="36" t="n">
        <f aca="false">VLOOKUP($A67,'[1]Congest May00-Oct00'!$A$1:$I$1048576,COLUMN('[1]Congest May00-Oct00'!E$1:E$1048576),FALSE())-VLOOKUP($E67,'[1]Congest May00-Oct00'!$A$1:$I$1048576,COLUMN('[1]Congest May00-Oct00'!E$1:E$1048576),FALSE())</f>
        <v>0</v>
      </c>
      <c r="Q67" s="36" t="n">
        <f aca="false">VLOOKUP($A67,'[1]Congest May00-Oct00'!$A$1:$I$1048576,COLUMN('[1]Congest May00-Oct00'!F$1:F$1048576),FALSE())-VLOOKUP($E67,'[1]Congest May00-Oct00'!$A$1:$I$1048576,COLUMN('[1]Congest May00-Oct00'!F$1:F$1048576),FALSE())</f>
        <v>0</v>
      </c>
      <c r="R67" s="36" t="n">
        <f aca="false">VLOOKUP($A67,'[1]Congest May00-Oct00'!$A$1:$I$1048576,COLUMN('[1]Congest May00-Oct00'!G$1:G$1048576),FALSE())-VLOOKUP($E67,'[1]Congest May00-Oct00'!$A$1:$I$1048576,COLUMN('[1]Congest May00-Oct00'!G$1:G$1048576),FALSE())</f>
        <v>0</v>
      </c>
      <c r="S67" s="36" t="n">
        <f aca="false">VLOOKUP($A67,'[1]Congest May00-Oct00'!$A$1:$I$1048576,COLUMN('[1]Congest May00-Oct00'!H$1:H$1048576),FALSE())-VLOOKUP($E67,'[1]Congest May00-Oct00'!$A$1:$I$1048576,COLUMN('[1]Congest May00-Oct00'!H$1:H$1048576),FALSE())</f>
        <v>0</v>
      </c>
      <c r="T67" s="36" t="n">
        <f aca="false">VLOOKUP($A67,'[1]Congest May00-Oct00'!$A$1:$I$1048576,COLUMN('[1]Congest May00-Oct00'!I$1:I$1048576),FALSE())-VLOOKUP($E67,'[1]Congest May00-Oct00'!$A$1:$I$1048576,COLUMN('[1]Congest May00-Oct00'!I$1:I$1048576),FALSE())</f>
        <v>0</v>
      </c>
      <c r="U67" s="37" t="n">
        <f aca="false">VLOOKUP($A67,'[1]Congest Nov00-Apr01'!$A$1:$I$1048576,COLUMN('[1]Congest Nov00-Apr01'!D$1:D$1048576),FALSE())-VLOOKUP($E67,'[1]Congest Nov00-Apr01'!$A$1:$I$1048576,COLUMN('[1]Congest Nov00-Apr01'!D$1:D$1048576),FALSE())</f>
        <v>0</v>
      </c>
      <c r="V67" s="37" t="n">
        <f aca="false">VLOOKUP($A67,'[1]Congest Nov00-Apr01'!$A$1:$I$1048576,COLUMN('[1]Congest Nov00-Apr01'!E$1:E$1048576),FALSE())-VLOOKUP($E67,'[1]Congest Nov00-Apr01'!$A$1:$I$1048576,COLUMN('[1]Congest Nov00-Apr01'!E$1:E$1048576),FALSE())</f>
        <v>0</v>
      </c>
      <c r="W67" s="37" t="n">
        <f aca="false">VLOOKUP($A67,'[1]Congest Nov00-Apr01'!$A$1:$I$1048576,COLUMN('[1]Congest Nov00-Apr01'!F$1:F$1048576),FALSE())-VLOOKUP($E67,'[1]Congest Nov00-Apr01'!$A$1:$I$1048576,COLUMN('[1]Congest Nov00-Apr01'!F$1:F$1048576),FALSE())</f>
        <v>0</v>
      </c>
      <c r="X67" s="37" t="n">
        <f aca="false">VLOOKUP($A67,'[1]Congest Nov00-Apr01'!$A$1:$I$1048576,COLUMN('[1]Congest Nov00-Apr01'!G$1:G$1048576),FALSE())-VLOOKUP($E67,'[1]Congest Nov00-Apr01'!$A$1:$I$1048576,COLUMN('[1]Congest Nov00-Apr01'!G$1:G$1048576),FALSE())</f>
        <v>0</v>
      </c>
      <c r="Y67" s="37" t="n">
        <f aca="false">VLOOKUP($A67,'[1]Congest Nov00-Apr01'!$A$1:$I$1048576,COLUMN('[1]Congest Nov00-Apr01'!H$1:H$1048576),FALSE())-VLOOKUP($E67,'[1]Congest Nov00-Apr01'!$A$1:$I$1048576,COLUMN('[1]Congest Nov00-Apr01'!H$1:H$1048576),FALSE())</f>
        <v>0</v>
      </c>
      <c r="Z67" s="37" t="n">
        <f aca="false">VLOOKUP($A67,'[1]Congest Nov00-Apr01'!$A$1:$I$1048576,COLUMN('[1]Congest Nov00-Apr01'!I$1:I$1048576),FALSE())-VLOOKUP($E67,'[1]Congest Nov00-Apr01'!$A$1:$I$1048576,COLUMN('[1]Congest Nov00-Apr01'!I$1:I$1048576),FALSE())</f>
        <v>15.1799999999994</v>
      </c>
      <c r="AA67" s="36" t="n">
        <f aca="false">VLOOKUP($A67,'[1]Congest May01-Oct01'!$A$1:$I$1048576,COLUMN('[1]Congest May01-Oct01'!D$1:D$1048576),FALSE())-VLOOKUP($E67,'[1]Congest May01-Oct01'!$A$1:$I$1048576,COLUMN('[1]Congest May01-Oct01'!D$1:D$1048576),FALSE())</f>
        <v>0</v>
      </c>
      <c r="AB67" s="36" t="n">
        <f aca="false">VLOOKUP($A67,'[1]Congest May01-Oct01'!$A$1:$I$1048576,COLUMN('[1]Congest May01-Oct01'!E$1:E$1048576),FALSE())-VLOOKUP($E67,'[1]Congest May01-Oct01'!$A$1:$I$1048576,COLUMN('[1]Congest May01-Oct01'!E$1:E$1048576),FALSE())</f>
        <v>0</v>
      </c>
      <c r="AC67" s="36" t="n">
        <f aca="false">VLOOKUP($A67,'[1]Congest May01-Oct01'!$A$1:$I$1048576,COLUMN('[1]Congest May01-Oct01'!F$1:F$1048576),FALSE())-VLOOKUP($E67,'[1]Congest May01-Oct01'!$A$1:$I$1048576,COLUMN('[1]Congest May01-Oct01'!F$1:F$1048576),FALSE())</f>
        <v>0</v>
      </c>
      <c r="AD67" s="36" t="n">
        <f aca="false">VLOOKUP($A67,'[1]Congest May01-Oct01'!$A$1:$I$1048576,COLUMN('[1]Congest May01-Oct01'!G$1:G$1048576),FALSE())-VLOOKUP($E67,'[1]Congest May01-Oct01'!$A$1:$I$1048576,COLUMN('[1]Congest May01-Oct01'!G$1:G$1048576),FALSE())</f>
        <v>0</v>
      </c>
      <c r="AE67" s="36" t="n">
        <f aca="false">VLOOKUP($A67,'[1]Congest May01-Oct01'!$A$1:$I$1048576,COLUMN('[1]Congest May01-Oct01'!H$1:H$1048576),FALSE())-VLOOKUP($E67,'[1]Congest May01-Oct01'!$A$1:$I$1048576,COLUMN('[1]Congest May01-Oct01'!H$1:H$1048576),FALSE())</f>
        <v>0</v>
      </c>
      <c r="AF67" s="36" t="n">
        <f aca="false">VLOOKUP($A67,'[1]Congest May01-Oct01'!$A$1:$I$1048576,COLUMN('[1]Congest May01-Oct01'!I$1:I$1048576),FALSE())-VLOOKUP($E67,'[1]Congest May01-Oct01'!$A$1:$I$1048576,COLUMN('[1]Congest May01-Oct01'!I$1:I$1048576),FALSE())</f>
        <v>0</v>
      </c>
      <c r="AG67" s="6" t="n">
        <f aca="false">+SUM(S67:AD67)</f>
        <v>15.1799999999994</v>
      </c>
      <c r="AI67" s="39" t="n">
        <f aca="false">-23540.19-10201</f>
        <v>-33741.19</v>
      </c>
      <c r="AJ67" s="39" t="n">
        <f aca="false">+H67*SUM(U67:AE67)</f>
        <v>0</v>
      </c>
      <c r="AK67" s="39" t="n">
        <f aca="false">+AJ67-AI67</f>
        <v>33741.19</v>
      </c>
      <c r="AL67" s="39"/>
      <c r="AQ67" s="36"/>
    </row>
    <row r="68" customFormat="false" ht="12.75" hidden="false" customHeight="false" outlineLevel="0" collapsed="false">
      <c r="A68" s="7" t="n">
        <v>23517</v>
      </c>
      <c r="B68" s="7" t="s">
        <v>95</v>
      </c>
      <c r="C68" s="7" t="str">
        <f aca="false">+VLOOKUP(A68,[1]Congest!$A$1:$C$1048576,3,FALSE())</f>
        <v>N.Y.C.</v>
      </c>
      <c r="D68" s="7"/>
      <c r="E68" s="4" t="n">
        <v>24106</v>
      </c>
      <c r="F68" s="5" t="s">
        <v>96</v>
      </c>
      <c r="G68" s="7" t="str">
        <f aca="false">+VLOOKUP(E68,[1]Congest!$A$1:$C$1048576,3,FALSE())</f>
        <v>N.Y.C.</v>
      </c>
      <c r="H68" s="34" t="n">
        <v>39</v>
      </c>
      <c r="J68" s="3" t="n">
        <v>9</v>
      </c>
      <c r="K68" s="4" t="n">
        <v>30</v>
      </c>
      <c r="O68" s="35" t="n">
        <f aca="false">VLOOKUP($A68,'[1]Congest May00-Oct00'!$A$1:$I$1048576,COLUMN('[1]Congest May00-Oct00'!D$1:D$1048576),FALSE())-VLOOKUP($E68,'[1]Congest May00-Oct00'!$A$1:$I$1048576,COLUMN('[1]Congest May00-Oct00'!D$1:D$1048576),FALSE())</f>
        <v>0</v>
      </c>
      <c r="P68" s="36" t="n">
        <f aca="false">VLOOKUP($A68,'[1]Congest May00-Oct00'!$A$1:$I$1048576,COLUMN('[1]Congest May00-Oct00'!E$1:E$1048576),FALSE())-VLOOKUP($E68,'[1]Congest May00-Oct00'!$A$1:$I$1048576,COLUMN('[1]Congest May00-Oct00'!E$1:E$1048576),FALSE())</f>
        <v>0</v>
      </c>
      <c r="Q68" s="36" t="n">
        <f aca="false">VLOOKUP($A68,'[1]Congest May00-Oct00'!$A$1:$I$1048576,COLUMN('[1]Congest May00-Oct00'!F$1:F$1048576),FALSE())-VLOOKUP($E68,'[1]Congest May00-Oct00'!$A$1:$I$1048576,COLUMN('[1]Congest May00-Oct00'!F$1:F$1048576),FALSE())</f>
        <v>0</v>
      </c>
      <c r="R68" s="36" t="n">
        <f aca="false">VLOOKUP($A68,'[1]Congest May00-Oct00'!$A$1:$I$1048576,COLUMN('[1]Congest May00-Oct00'!G$1:G$1048576),FALSE())-VLOOKUP($E68,'[1]Congest May00-Oct00'!$A$1:$I$1048576,COLUMN('[1]Congest May00-Oct00'!G$1:G$1048576),FALSE())</f>
        <v>0</v>
      </c>
      <c r="S68" s="36" t="n">
        <f aca="false">VLOOKUP($A68,'[1]Congest May00-Oct00'!$A$1:$I$1048576,COLUMN('[1]Congest May00-Oct00'!H$1:H$1048576),FALSE())-VLOOKUP($E68,'[1]Congest May00-Oct00'!$A$1:$I$1048576,COLUMN('[1]Congest May00-Oct00'!H$1:H$1048576),FALSE())</f>
        <v>0</v>
      </c>
      <c r="T68" s="36" t="n">
        <f aca="false">VLOOKUP($A68,'[1]Congest May00-Oct00'!$A$1:$I$1048576,COLUMN('[1]Congest May00-Oct00'!I$1:I$1048576),FALSE())-VLOOKUP($E68,'[1]Congest May00-Oct00'!$A$1:$I$1048576,COLUMN('[1]Congest May00-Oct00'!I$1:I$1048576),FALSE())</f>
        <v>0</v>
      </c>
      <c r="U68" s="37" t="n">
        <f aca="false">VLOOKUP($A68,'[1]Congest Nov00-Apr01'!$A$1:$I$1048576,COLUMN('[1]Congest Nov00-Apr01'!D$1:D$1048576),FALSE())-VLOOKUP($E68,'[1]Congest Nov00-Apr01'!$A$1:$I$1048576,COLUMN('[1]Congest Nov00-Apr01'!D$1:D$1048576),FALSE())</f>
        <v>64.0300000000002</v>
      </c>
      <c r="V68" s="37" t="n">
        <f aca="false">VLOOKUP($A68,'[1]Congest Nov00-Apr01'!$A$1:$I$1048576,COLUMN('[1]Congest Nov00-Apr01'!E$1:E$1048576),FALSE())-VLOOKUP($E68,'[1]Congest Nov00-Apr01'!$A$1:$I$1048576,COLUMN('[1]Congest Nov00-Apr01'!E$1:E$1048576),FALSE())</f>
        <v>0</v>
      </c>
      <c r="W68" s="37" t="n">
        <f aca="false">VLOOKUP($A68,'[1]Congest Nov00-Apr01'!$A$1:$I$1048576,COLUMN('[1]Congest Nov00-Apr01'!F$1:F$1048576),FALSE())-VLOOKUP($E68,'[1]Congest Nov00-Apr01'!$A$1:$I$1048576,COLUMN('[1]Congest Nov00-Apr01'!F$1:F$1048576),FALSE())</f>
        <v>45.7700000000004</v>
      </c>
      <c r="X68" s="37" t="n">
        <f aca="false">VLOOKUP($A68,'[1]Congest Nov00-Apr01'!$A$1:$I$1048576,COLUMN('[1]Congest Nov00-Apr01'!G$1:G$1048576),FALSE())-VLOOKUP($E68,'[1]Congest Nov00-Apr01'!$A$1:$I$1048576,COLUMN('[1]Congest Nov00-Apr01'!G$1:G$1048576),FALSE())</f>
        <v>616.92</v>
      </c>
      <c r="Y68" s="37" t="n">
        <f aca="false">VLOOKUP($A68,'[1]Congest Nov00-Apr01'!$A$1:$I$1048576,COLUMN('[1]Congest Nov00-Apr01'!H$1:H$1048576),FALSE())-VLOOKUP($E68,'[1]Congest Nov00-Apr01'!$A$1:$I$1048576,COLUMN('[1]Congest Nov00-Apr01'!H$1:H$1048576),FALSE())</f>
        <v>0</v>
      </c>
      <c r="Z68" s="37" t="n">
        <f aca="false">VLOOKUP($A68,'[1]Congest Nov00-Apr01'!$A$1:$I$1048576,COLUMN('[1]Congest Nov00-Apr01'!I$1:I$1048576),FALSE())-VLOOKUP($E68,'[1]Congest Nov00-Apr01'!$A$1:$I$1048576,COLUMN('[1]Congest Nov00-Apr01'!I$1:I$1048576),FALSE())</f>
        <v>0</v>
      </c>
      <c r="AA68" s="36" t="n">
        <f aca="false">VLOOKUP($A68,'[1]Congest May01-Oct01'!$A$1:$I$1048576,COLUMN('[1]Congest May01-Oct01'!D$1:D$1048576),FALSE())-VLOOKUP($E68,'[1]Congest May01-Oct01'!$A$1:$I$1048576,COLUMN('[1]Congest May01-Oct01'!D$1:D$1048576),FALSE())</f>
        <v>0</v>
      </c>
      <c r="AB68" s="36" t="n">
        <f aca="false">VLOOKUP($A68,'[1]Congest May01-Oct01'!$A$1:$I$1048576,COLUMN('[1]Congest May01-Oct01'!E$1:E$1048576),FALSE())-VLOOKUP($E68,'[1]Congest May01-Oct01'!$A$1:$I$1048576,COLUMN('[1]Congest May01-Oct01'!E$1:E$1048576),FALSE())</f>
        <v>4.03000000000066</v>
      </c>
      <c r="AC68" s="36" t="n">
        <f aca="false">VLOOKUP($A68,'[1]Congest May01-Oct01'!$A$1:$I$1048576,COLUMN('[1]Congest May01-Oct01'!F$1:F$1048576),FALSE())-VLOOKUP($E68,'[1]Congest May01-Oct01'!$A$1:$I$1048576,COLUMN('[1]Congest May01-Oct01'!F$1:F$1048576),FALSE())</f>
        <v>0</v>
      </c>
      <c r="AD68" s="36" t="n">
        <f aca="false">VLOOKUP($A68,'[1]Congest May01-Oct01'!$A$1:$I$1048576,COLUMN('[1]Congest May01-Oct01'!G$1:G$1048576),FALSE())-VLOOKUP($E68,'[1]Congest May01-Oct01'!$A$1:$I$1048576,COLUMN('[1]Congest May01-Oct01'!G$1:G$1048576),FALSE())</f>
        <v>0</v>
      </c>
      <c r="AE68" s="36" t="n">
        <f aca="false">VLOOKUP($A68,'[1]Congest May01-Oct01'!$A$1:$I$1048576,COLUMN('[1]Congest May01-Oct01'!H$1:H$1048576),FALSE())-VLOOKUP($E68,'[1]Congest May01-Oct01'!$A$1:$I$1048576,COLUMN('[1]Congest May01-Oct01'!H$1:H$1048576),FALSE())</f>
        <v>0</v>
      </c>
      <c r="AF68" s="36" t="n">
        <f aca="false">VLOOKUP($A68,'[1]Congest May01-Oct01'!$A$1:$I$1048576,COLUMN('[1]Congest May01-Oct01'!I$1:I$1048576),FALSE())-VLOOKUP($E68,'[1]Congest May01-Oct01'!$A$1:$I$1048576,COLUMN('[1]Congest May01-Oct01'!I$1:I$1048576),FALSE())</f>
        <v>0</v>
      </c>
      <c r="AG68" s="6" t="n">
        <f aca="false">+SUM(S68:AD68)</f>
        <v>730.750000000001</v>
      </c>
      <c r="AI68" s="39" t="n">
        <f aca="false">107.099999999948-13537.8</f>
        <v>-13430.7000000001</v>
      </c>
      <c r="AJ68" s="39" t="n">
        <f aca="false">+J68*SUM(O68:AE68)+K68*SUM(U68:AE68)</f>
        <v>28499.2500000001</v>
      </c>
      <c r="AK68" s="39" t="n">
        <f aca="false">+AJ68-AI68</f>
        <v>41929.9500000001</v>
      </c>
      <c r="AL68" s="39"/>
      <c r="AQ68" s="36"/>
    </row>
    <row r="69" customFormat="false" ht="12.75" hidden="false" customHeight="false" outlineLevel="0" collapsed="false">
      <c r="A69" s="7" t="n">
        <v>23533</v>
      </c>
      <c r="B69" s="7" t="s">
        <v>39</v>
      </c>
      <c r="C69" s="7" t="str">
        <f aca="false">+VLOOKUP(A69,[1]Congest!$A$1:$C$1048576,3,FALSE())</f>
        <v>N.Y.C.</v>
      </c>
      <c r="D69" s="7"/>
      <c r="E69" s="4" t="n">
        <v>24227</v>
      </c>
      <c r="F69" s="5" t="s">
        <v>97</v>
      </c>
      <c r="G69" s="7" t="str">
        <f aca="false">+VLOOKUP(E69,[1]Congest!$A$1:$C$1048576,3,FALSE())</f>
        <v>N.Y.C.</v>
      </c>
      <c r="H69" s="34" t="n">
        <v>10</v>
      </c>
      <c r="J69" s="3" t="n">
        <v>10</v>
      </c>
      <c r="O69" s="35" t="n">
        <f aca="false">VLOOKUP($A69,'[1]Congest May00-Oct00'!$A$1:$I$1048576,COLUMN('[1]Congest May00-Oct00'!D$1:D$1048576),FALSE())-VLOOKUP($E69,'[1]Congest May00-Oct00'!$A$1:$I$1048576,COLUMN('[1]Congest May00-Oct00'!D$1:D$1048576),FALSE())</f>
        <v>0</v>
      </c>
      <c r="P69" s="36" t="n">
        <f aca="false">VLOOKUP($A69,'[1]Congest May00-Oct00'!$A$1:$I$1048576,COLUMN('[1]Congest May00-Oct00'!E$1:E$1048576),FALSE())-VLOOKUP($E69,'[1]Congest May00-Oct00'!$A$1:$I$1048576,COLUMN('[1]Congest May00-Oct00'!E$1:E$1048576),FALSE())</f>
        <v>0</v>
      </c>
      <c r="Q69" s="36" t="n">
        <f aca="false">VLOOKUP($A69,'[1]Congest May00-Oct00'!$A$1:$I$1048576,COLUMN('[1]Congest May00-Oct00'!F$1:F$1048576),FALSE())-VLOOKUP($E69,'[1]Congest May00-Oct00'!$A$1:$I$1048576,COLUMN('[1]Congest May00-Oct00'!F$1:F$1048576),FALSE())</f>
        <v>0</v>
      </c>
      <c r="R69" s="36" t="n">
        <f aca="false">VLOOKUP($A69,'[1]Congest May00-Oct00'!$A$1:$I$1048576,COLUMN('[1]Congest May00-Oct00'!G$1:G$1048576),FALSE())-VLOOKUP($E69,'[1]Congest May00-Oct00'!$A$1:$I$1048576,COLUMN('[1]Congest May00-Oct00'!G$1:G$1048576),FALSE())</f>
        <v>0</v>
      </c>
      <c r="S69" s="36" t="n">
        <f aca="false">VLOOKUP($A69,'[1]Congest May00-Oct00'!$A$1:$I$1048576,COLUMN('[1]Congest May00-Oct00'!H$1:H$1048576),FALSE())-VLOOKUP($E69,'[1]Congest May00-Oct00'!$A$1:$I$1048576,COLUMN('[1]Congest May00-Oct00'!H$1:H$1048576),FALSE())</f>
        <v>0</v>
      </c>
      <c r="T69" s="36" t="n">
        <f aca="false">VLOOKUP($A69,'[1]Congest May00-Oct00'!$A$1:$I$1048576,COLUMN('[1]Congest May00-Oct00'!I$1:I$1048576),FALSE())-VLOOKUP($E69,'[1]Congest May00-Oct00'!$A$1:$I$1048576,COLUMN('[1]Congest May00-Oct00'!I$1:I$1048576),FALSE())</f>
        <v>0</v>
      </c>
      <c r="U69" s="37" t="n">
        <f aca="false">VLOOKUP($A69,'[1]Congest Nov00-Apr01'!$A$1:$I$1048576,COLUMN('[1]Congest Nov00-Apr01'!D$1:D$1048576),FALSE())-VLOOKUP($E69,'[1]Congest Nov00-Apr01'!$A$1:$I$1048576,COLUMN('[1]Congest Nov00-Apr01'!D$1:D$1048576),FALSE())</f>
        <v>0</v>
      </c>
      <c r="V69" s="37" t="n">
        <f aca="false">VLOOKUP($A69,'[1]Congest Nov00-Apr01'!$A$1:$I$1048576,COLUMN('[1]Congest Nov00-Apr01'!E$1:E$1048576),FALSE())-VLOOKUP($E69,'[1]Congest Nov00-Apr01'!$A$1:$I$1048576,COLUMN('[1]Congest Nov00-Apr01'!E$1:E$1048576),FALSE())</f>
        <v>0</v>
      </c>
      <c r="W69" s="37" t="n">
        <f aca="false">VLOOKUP($A69,'[1]Congest Nov00-Apr01'!$A$1:$I$1048576,COLUMN('[1]Congest Nov00-Apr01'!F$1:F$1048576),FALSE())-VLOOKUP($E69,'[1]Congest Nov00-Apr01'!$A$1:$I$1048576,COLUMN('[1]Congest Nov00-Apr01'!F$1:F$1048576),FALSE())</f>
        <v>0</v>
      </c>
      <c r="X69" s="37" t="n">
        <f aca="false">VLOOKUP($A69,'[1]Congest Nov00-Apr01'!$A$1:$I$1048576,COLUMN('[1]Congest Nov00-Apr01'!G$1:G$1048576),FALSE())-VLOOKUP($E69,'[1]Congest Nov00-Apr01'!$A$1:$I$1048576,COLUMN('[1]Congest Nov00-Apr01'!G$1:G$1048576),FALSE())</f>
        <v>0</v>
      </c>
      <c r="Y69" s="37" t="n">
        <f aca="false">VLOOKUP($A69,'[1]Congest Nov00-Apr01'!$A$1:$I$1048576,COLUMN('[1]Congest Nov00-Apr01'!H$1:H$1048576),FALSE())-VLOOKUP($E69,'[1]Congest Nov00-Apr01'!$A$1:$I$1048576,COLUMN('[1]Congest Nov00-Apr01'!H$1:H$1048576),FALSE())</f>
        <v>0</v>
      </c>
      <c r="Z69" s="37" t="n">
        <f aca="false">VLOOKUP($A69,'[1]Congest Nov00-Apr01'!$A$1:$I$1048576,COLUMN('[1]Congest Nov00-Apr01'!I$1:I$1048576),FALSE())-VLOOKUP($E69,'[1]Congest Nov00-Apr01'!$A$1:$I$1048576,COLUMN('[1]Congest Nov00-Apr01'!I$1:I$1048576),FALSE())</f>
        <v>0</v>
      </c>
      <c r="AA69" s="36" t="n">
        <f aca="false">VLOOKUP($A69,'[1]Congest May01-Oct01'!$A$1:$I$1048576,COLUMN('[1]Congest May01-Oct01'!D$1:D$1048576),FALSE())-VLOOKUP($E69,'[1]Congest May01-Oct01'!$A$1:$I$1048576,COLUMN('[1]Congest May01-Oct01'!D$1:D$1048576),FALSE())</f>
        <v>0</v>
      </c>
      <c r="AB69" s="36" t="n">
        <f aca="false">VLOOKUP($A69,'[1]Congest May01-Oct01'!$A$1:$I$1048576,COLUMN('[1]Congest May01-Oct01'!E$1:E$1048576),FALSE())-VLOOKUP($E69,'[1]Congest May01-Oct01'!$A$1:$I$1048576,COLUMN('[1]Congest May01-Oct01'!E$1:E$1048576),FALSE())</f>
        <v>0</v>
      </c>
      <c r="AC69" s="36" t="n">
        <f aca="false">VLOOKUP($A69,'[1]Congest May01-Oct01'!$A$1:$I$1048576,COLUMN('[1]Congest May01-Oct01'!F$1:F$1048576),FALSE())-VLOOKUP($E69,'[1]Congest May01-Oct01'!$A$1:$I$1048576,COLUMN('[1]Congest May01-Oct01'!F$1:F$1048576),FALSE())</f>
        <v>0</v>
      </c>
      <c r="AD69" s="36" t="n">
        <f aca="false">VLOOKUP($A69,'[1]Congest May01-Oct01'!$A$1:$I$1048576,COLUMN('[1]Congest May01-Oct01'!G$1:G$1048576),FALSE())-VLOOKUP($E69,'[1]Congest May01-Oct01'!$A$1:$I$1048576,COLUMN('[1]Congest May01-Oct01'!G$1:G$1048576),FALSE())</f>
        <v>-23.3600000000001</v>
      </c>
      <c r="AE69" s="36" t="n">
        <f aca="false">VLOOKUP($A69,'[1]Congest May01-Oct01'!$A$1:$I$1048576,COLUMN('[1]Congest May01-Oct01'!H$1:H$1048576),FALSE())-VLOOKUP($E69,'[1]Congest May01-Oct01'!$A$1:$I$1048576,COLUMN('[1]Congest May01-Oct01'!H$1:H$1048576),FALSE())</f>
        <v>-0.00999999999999091</v>
      </c>
      <c r="AF69" s="36" t="n">
        <f aca="false">VLOOKUP($A69,'[1]Congest May01-Oct01'!$A$1:$I$1048576,COLUMN('[1]Congest May01-Oct01'!I$1:I$1048576),FALSE())-VLOOKUP($E69,'[1]Congest May01-Oct01'!$A$1:$I$1048576,COLUMN('[1]Congest May01-Oct01'!I$1:I$1048576),FALSE())</f>
        <v>-0.0199999999999818</v>
      </c>
      <c r="AG69" s="6" t="n">
        <f aca="false">+SUM(S69:AD69)</f>
        <v>-23.3600000000001</v>
      </c>
      <c r="AI69" s="39" t="n">
        <v>-254178.6</v>
      </c>
      <c r="AJ69" s="39" t="n">
        <f aca="false">+J69*SUM(O69:AE69)</f>
        <v>-233.700000000001</v>
      </c>
      <c r="AK69" s="39" t="n">
        <f aca="false">+AJ69-AI69</f>
        <v>253944.9</v>
      </c>
      <c r="AL69" s="39"/>
      <c r="AQ69" s="36"/>
    </row>
    <row r="70" customFormat="false" ht="12.75" hidden="false" customHeight="false" outlineLevel="0" collapsed="false">
      <c r="A70" s="7" t="n">
        <v>23534</v>
      </c>
      <c r="B70" s="7" t="s">
        <v>98</v>
      </c>
      <c r="C70" s="7" t="str">
        <f aca="false">+VLOOKUP(A70,[1]Congest!$A$1:$C$1048576,3,FALSE())</f>
        <v>N.Y.C.</v>
      </c>
      <c r="D70" s="7"/>
      <c r="E70" s="4" t="n">
        <v>24227</v>
      </c>
      <c r="F70" s="5" t="s">
        <v>97</v>
      </c>
      <c r="G70" s="7" t="str">
        <f aca="false">+VLOOKUP(E70,[1]Congest!$A$1:$C$1048576,3,FALSE())</f>
        <v>N.Y.C.</v>
      </c>
      <c r="H70" s="34" t="n">
        <v>10</v>
      </c>
      <c r="J70" s="3" t="n">
        <v>10</v>
      </c>
      <c r="O70" s="35" t="n">
        <f aca="false">VLOOKUP($A70,'[1]Congest May00-Oct00'!$A$1:$I$1048576,COLUMN('[1]Congest May00-Oct00'!D$1:D$1048576),FALSE())-VLOOKUP($E70,'[1]Congest May00-Oct00'!$A$1:$I$1048576,COLUMN('[1]Congest May00-Oct00'!D$1:D$1048576),FALSE())</f>
        <v>0</v>
      </c>
      <c r="P70" s="36" t="n">
        <f aca="false">VLOOKUP($A70,'[1]Congest May00-Oct00'!$A$1:$I$1048576,COLUMN('[1]Congest May00-Oct00'!E$1:E$1048576),FALSE())-VLOOKUP($E70,'[1]Congest May00-Oct00'!$A$1:$I$1048576,COLUMN('[1]Congest May00-Oct00'!E$1:E$1048576),FALSE())</f>
        <v>0</v>
      </c>
      <c r="Q70" s="36" t="n">
        <f aca="false">VLOOKUP($A70,'[1]Congest May00-Oct00'!$A$1:$I$1048576,COLUMN('[1]Congest May00-Oct00'!F$1:F$1048576),FALSE())-VLOOKUP($E70,'[1]Congest May00-Oct00'!$A$1:$I$1048576,COLUMN('[1]Congest May00-Oct00'!F$1:F$1048576),FALSE())</f>
        <v>0</v>
      </c>
      <c r="R70" s="36" t="n">
        <f aca="false">VLOOKUP($A70,'[1]Congest May00-Oct00'!$A$1:$I$1048576,COLUMN('[1]Congest May00-Oct00'!G$1:G$1048576),FALSE())-VLOOKUP($E70,'[1]Congest May00-Oct00'!$A$1:$I$1048576,COLUMN('[1]Congest May00-Oct00'!G$1:G$1048576),FALSE())</f>
        <v>0</v>
      </c>
      <c r="S70" s="36" t="n">
        <f aca="false">VLOOKUP($A70,'[1]Congest May00-Oct00'!$A$1:$I$1048576,COLUMN('[1]Congest May00-Oct00'!H$1:H$1048576),FALSE())-VLOOKUP($E70,'[1]Congest May00-Oct00'!$A$1:$I$1048576,COLUMN('[1]Congest May00-Oct00'!H$1:H$1048576),FALSE())</f>
        <v>0</v>
      </c>
      <c r="T70" s="36" t="n">
        <f aca="false">VLOOKUP($A70,'[1]Congest May00-Oct00'!$A$1:$I$1048576,COLUMN('[1]Congest May00-Oct00'!I$1:I$1048576),FALSE())-VLOOKUP($E70,'[1]Congest May00-Oct00'!$A$1:$I$1048576,COLUMN('[1]Congest May00-Oct00'!I$1:I$1048576),FALSE())</f>
        <v>0</v>
      </c>
      <c r="U70" s="37" t="n">
        <f aca="false">VLOOKUP($A70,'[1]Congest Nov00-Apr01'!$A$1:$I$1048576,COLUMN('[1]Congest Nov00-Apr01'!D$1:D$1048576),FALSE())-VLOOKUP($E70,'[1]Congest Nov00-Apr01'!$A$1:$I$1048576,COLUMN('[1]Congest Nov00-Apr01'!D$1:D$1048576),FALSE())</f>
        <v>0</v>
      </c>
      <c r="V70" s="37" t="n">
        <f aca="false">VLOOKUP($A70,'[1]Congest Nov00-Apr01'!$A$1:$I$1048576,COLUMN('[1]Congest Nov00-Apr01'!E$1:E$1048576),FALSE())-VLOOKUP($E70,'[1]Congest Nov00-Apr01'!$A$1:$I$1048576,COLUMN('[1]Congest Nov00-Apr01'!E$1:E$1048576),FALSE())</f>
        <v>0</v>
      </c>
      <c r="W70" s="37" t="n">
        <f aca="false">VLOOKUP($A70,'[1]Congest Nov00-Apr01'!$A$1:$I$1048576,COLUMN('[1]Congest Nov00-Apr01'!F$1:F$1048576),FALSE())-VLOOKUP($E70,'[1]Congest Nov00-Apr01'!$A$1:$I$1048576,COLUMN('[1]Congest Nov00-Apr01'!F$1:F$1048576),FALSE())</f>
        <v>0</v>
      </c>
      <c r="X70" s="37" t="n">
        <f aca="false">VLOOKUP($A70,'[1]Congest Nov00-Apr01'!$A$1:$I$1048576,COLUMN('[1]Congest Nov00-Apr01'!G$1:G$1048576),FALSE())-VLOOKUP($E70,'[1]Congest Nov00-Apr01'!$A$1:$I$1048576,COLUMN('[1]Congest Nov00-Apr01'!G$1:G$1048576),FALSE())</f>
        <v>0</v>
      </c>
      <c r="Y70" s="37" t="n">
        <f aca="false">VLOOKUP($A70,'[1]Congest Nov00-Apr01'!$A$1:$I$1048576,COLUMN('[1]Congest Nov00-Apr01'!H$1:H$1048576),FALSE())-VLOOKUP($E70,'[1]Congest Nov00-Apr01'!$A$1:$I$1048576,COLUMN('[1]Congest Nov00-Apr01'!H$1:H$1048576),FALSE())</f>
        <v>0</v>
      </c>
      <c r="Z70" s="37" t="n">
        <f aca="false">VLOOKUP($A70,'[1]Congest Nov00-Apr01'!$A$1:$I$1048576,COLUMN('[1]Congest Nov00-Apr01'!I$1:I$1048576),FALSE())-VLOOKUP($E70,'[1]Congest Nov00-Apr01'!$A$1:$I$1048576,COLUMN('[1]Congest Nov00-Apr01'!I$1:I$1048576),FALSE())</f>
        <v>0</v>
      </c>
      <c r="AA70" s="36" t="n">
        <f aca="false">VLOOKUP($A70,'[1]Congest May01-Oct01'!$A$1:$I$1048576,COLUMN('[1]Congest May01-Oct01'!D$1:D$1048576),FALSE())-VLOOKUP($E70,'[1]Congest May01-Oct01'!$A$1:$I$1048576,COLUMN('[1]Congest May01-Oct01'!D$1:D$1048576),FALSE())</f>
        <v>0</v>
      </c>
      <c r="AB70" s="36" t="n">
        <f aca="false">VLOOKUP($A70,'[1]Congest May01-Oct01'!$A$1:$I$1048576,COLUMN('[1]Congest May01-Oct01'!E$1:E$1048576),FALSE())-VLOOKUP($E70,'[1]Congest May01-Oct01'!$A$1:$I$1048576,COLUMN('[1]Congest May01-Oct01'!E$1:E$1048576),FALSE())</f>
        <v>0</v>
      </c>
      <c r="AC70" s="36" t="n">
        <f aca="false">VLOOKUP($A70,'[1]Congest May01-Oct01'!$A$1:$I$1048576,COLUMN('[1]Congest May01-Oct01'!F$1:F$1048576),FALSE())-VLOOKUP($E70,'[1]Congest May01-Oct01'!$A$1:$I$1048576,COLUMN('[1]Congest May01-Oct01'!F$1:F$1048576),FALSE())</f>
        <v>0</v>
      </c>
      <c r="AD70" s="36" t="n">
        <f aca="false">VLOOKUP($A70,'[1]Congest May01-Oct01'!$A$1:$I$1048576,COLUMN('[1]Congest May01-Oct01'!G$1:G$1048576),FALSE())-VLOOKUP($E70,'[1]Congest May01-Oct01'!$A$1:$I$1048576,COLUMN('[1]Congest May01-Oct01'!G$1:G$1048576),FALSE())</f>
        <v>-23.3600000000001</v>
      </c>
      <c r="AE70" s="36" t="n">
        <f aca="false">VLOOKUP($A70,'[1]Congest May01-Oct01'!$A$1:$I$1048576,COLUMN('[1]Congest May01-Oct01'!H$1:H$1048576),FALSE())-VLOOKUP($E70,'[1]Congest May01-Oct01'!$A$1:$I$1048576,COLUMN('[1]Congest May01-Oct01'!H$1:H$1048576),FALSE())</f>
        <v>-0.00999999999999091</v>
      </c>
      <c r="AF70" s="36" t="n">
        <f aca="false">VLOOKUP($A70,'[1]Congest May01-Oct01'!$A$1:$I$1048576,COLUMN('[1]Congest May01-Oct01'!I$1:I$1048576),FALSE())-VLOOKUP($E70,'[1]Congest May01-Oct01'!$A$1:$I$1048576,COLUMN('[1]Congest May01-Oct01'!I$1:I$1048576),FALSE())</f>
        <v>-0.0199999999999818</v>
      </c>
      <c r="AG70" s="6" t="n">
        <f aca="false">+SUM(S70:AD70)</f>
        <v>-23.3600000000001</v>
      </c>
      <c r="AI70" s="39" t="n">
        <v>-255742.6</v>
      </c>
      <c r="AJ70" s="39" t="n">
        <f aca="false">+J70*SUM(O70:AE70)</f>
        <v>-233.700000000001</v>
      </c>
      <c r="AK70" s="39" t="n">
        <f aca="false">+AJ70-AI70</f>
        <v>255508.9</v>
      </c>
      <c r="AL70" s="39"/>
      <c r="AQ70" s="36"/>
    </row>
    <row r="71" customFormat="false" ht="12.75" hidden="false" customHeight="false" outlineLevel="0" collapsed="false">
      <c r="A71" s="7" t="n">
        <v>23541</v>
      </c>
      <c r="B71" s="7" t="s">
        <v>67</v>
      </c>
      <c r="C71" s="7" t="str">
        <f aca="false">+VLOOKUP(A71,[1]Congest!$A$1:$C$1048576,3,FALSE())</f>
        <v>N.Y.C.</v>
      </c>
      <c r="D71" s="7"/>
      <c r="E71" s="4" t="n">
        <v>23519</v>
      </c>
      <c r="F71" s="5" t="s">
        <v>48</v>
      </c>
      <c r="G71" s="7" t="str">
        <f aca="false">+VLOOKUP(E71,[1]Congest!$A$1:$C$1048576,3,FALSE())</f>
        <v>N.Y.C.</v>
      </c>
      <c r="H71" s="34" t="n">
        <v>1</v>
      </c>
      <c r="N71" s="4" t="n">
        <v>1</v>
      </c>
      <c r="O71" s="35" t="n">
        <f aca="false">VLOOKUP($A71,'[1]Congest May00-Oct00'!$A$1:$I$1048576,COLUMN('[1]Congest May00-Oct00'!D$1:D$1048576),FALSE())-VLOOKUP($E71,'[1]Congest May00-Oct00'!$A$1:$I$1048576,COLUMN('[1]Congest May00-Oct00'!D$1:D$1048576),FALSE())</f>
        <v>0</v>
      </c>
      <c r="P71" s="36" t="n">
        <f aca="false">VLOOKUP($A71,'[1]Congest May00-Oct00'!$A$1:$I$1048576,COLUMN('[1]Congest May00-Oct00'!E$1:E$1048576),FALSE())-VLOOKUP($E71,'[1]Congest May00-Oct00'!$A$1:$I$1048576,COLUMN('[1]Congest May00-Oct00'!E$1:E$1048576),FALSE())</f>
        <v>0</v>
      </c>
      <c r="Q71" s="36" t="n">
        <f aca="false">VLOOKUP($A71,'[1]Congest May00-Oct00'!$A$1:$I$1048576,COLUMN('[1]Congest May00-Oct00'!F$1:F$1048576),FALSE())-VLOOKUP($E71,'[1]Congest May00-Oct00'!$A$1:$I$1048576,COLUMN('[1]Congest May00-Oct00'!F$1:F$1048576),FALSE())</f>
        <v>0</v>
      </c>
      <c r="R71" s="36" t="n">
        <f aca="false">VLOOKUP($A71,'[1]Congest May00-Oct00'!$A$1:$I$1048576,COLUMN('[1]Congest May00-Oct00'!G$1:G$1048576),FALSE())-VLOOKUP($E71,'[1]Congest May00-Oct00'!$A$1:$I$1048576,COLUMN('[1]Congest May00-Oct00'!G$1:G$1048576),FALSE())</f>
        <v>0</v>
      </c>
      <c r="S71" s="36" t="n">
        <f aca="false">VLOOKUP($A71,'[1]Congest May00-Oct00'!$A$1:$I$1048576,COLUMN('[1]Congest May00-Oct00'!H$1:H$1048576),FALSE())-VLOOKUP($E71,'[1]Congest May00-Oct00'!$A$1:$I$1048576,COLUMN('[1]Congest May00-Oct00'!H$1:H$1048576),FALSE())</f>
        <v>0</v>
      </c>
      <c r="T71" s="36" t="n">
        <f aca="false">VLOOKUP($A71,'[1]Congest May00-Oct00'!$A$1:$I$1048576,COLUMN('[1]Congest May00-Oct00'!I$1:I$1048576),FALSE())-VLOOKUP($E71,'[1]Congest May00-Oct00'!$A$1:$I$1048576,COLUMN('[1]Congest May00-Oct00'!I$1:I$1048576),FALSE())</f>
        <v>0</v>
      </c>
      <c r="U71" s="37" t="n">
        <f aca="false">VLOOKUP($A71,'[1]Congest Nov00-Apr01'!$A$1:$I$1048576,COLUMN('[1]Congest Nov00-Apr01'!D$1:D$1048576),FALSE())-VLOOKUP($E71,'[1]Congest Nov00-Apr01'!$A$1:$I$1048576,COLUMN('[1]Congest Nov00-Apr01'!D$1:D$1048576),FALSE())</f>
        <v>-0.0499999999997272</v>
      </c>
      <c r="V71" s="37" t="n">
        <f aca="false">VLOOKUP($A71,'[1]Congest Nov00-Apr01'!$A$1:$I$1048576,COLUMN('[1]Congest Nov00-Apr01'!E$1:E$1048576),FALSE())-VLOOKUP($E71,'[1]Congest Nov00-Apr01'!$A$1:$I$1048576,COLUMN('[1]Congest Nov00-Apr01'!E$1:E$1048576),FALSE())</f>
        <v>-0.170000000000073</v>
      </c>
      <c r="W71" s="37" t="n">
        <f aca="false">VLOOKUP($A71,'[1]Congest Nov00-Apr01'!$A$1:$I$1048576,COLUMN('[1]Congest Nov00-Apr01'!F$1:F$1048576),FALSE())-VLOOKUP($E71,'[1]Congest Nov00-Apr01'!$A$1:$I$1048576,COLUMN('[1]Congest Nov00-Apr01'!F$1:F$1048576),FALSE())</f>
        <v>-0.650000000000546</v>
      </c>
      <c r="X71" s="37" t="n">
        <f aca="false">VLOOKUP($A71,'[1]Congest Nov00-Apr01'!$A$1:$I$1048576,COLUMN('[1]Congest Nov00-Apr01'!G$1:G$1048576),FALSE())-VLOOKUP($E71,'[1]Congest Nov00-Apr01'!$A$1:$I$1048576,COLUMN('[1]Congest Nov00-Apr01'!G$1:G$1048576),FALSE())</f>
        <v>-0.480000000000018</v>
      </c>
      <c r="Y71" s="37" t="n">
        <f aca="false">VLOOKUP($A71,'[1]Congest Nov00-Apr01'!$A$1:$I$1048576,COLUMN('[1]Congest Nov00-Apr01'!H$1:H$1048576),FALSE())-VLOOKUP($E71,'[1]Congest Nov00-Apr01'!$A$1:$I$1048576,COLUMN('[1]Congest Nov00-Apr01'!H$1:H$1048576),FALSE())</f>
        <v>1.78000000000065</v>
      </c>
      <c r="Z71" s="37" t="n">
        <f aca="false">VLOOKUP($A71,'[1]Congest Nov00-Apr01'!$A$1:$I$1048576,COLUMN('[1]Congest Nov00-Apr01'!I$1:I$1048576),FALSE())-VLOOKUP($E71,'[1]Congest Nov00-Apr01'!$A$1:$I$1048576,COLUMN('[1]Congest Nov00-Apr01'!I$1:I$1048576),FALSE())</f>
        <v>1210.8</v>
      </c>
      <c r="AA71" s="36" t="n">
        <f aca="false">VLOOKUP($A71,'[1]Congest May01-Oct01'!$A$1:$I$1048576,COLUMN('[1]Congest May01-Oct01'!D$1:D$1048576),FALSE())-VLOOKUP($E71,'[1]Congest May01-Oct01'!$A$1:$I$1048576,COLUMN('[1]Congest May01-Oct01'!D$1:D$1048576),FALSE())</f>
        <v>-0.0500000000001819</v>
      </c>
      <c r="AB71" s="36" t="n">
        <f aca="false">VLOOKUP($A71,'[1]Congest May01-Oct01'!$A$1:$I$1048576,COLUMN('[1]Congest May01-Oct01'!E$1:E$1048576),FALSE())-VLOOKUP($E71,'[1]Congest May01-Oct01'!$A$1:$I$1048576,COLUMN('[1]Congest May01-Oct01'!E$1:E$1048576),FALSE())</f>
        <v>-0.349999999999454</v>
      </c>
      <c r="AC71" s="36" t="n">
        <f aca="false">VLOOKUP($A71,'[1]Congest May01-Oct01'!$A$1:$I$1048576,COLUMN('[1]Congest May01-Oct01'!F$1:F$1048576),FALSE())-VLOOKUP($E71,'[1]Congest May01-Oct01'!$A$1:$I$1048576,COLUMN('[1]Congest May01-Oct01'!F$1:F$1048576),FALSE())</f>
        <v>-0.169999999999618</v>
      </c>
      <c r="AD71" s="36" t="n">
        <f aca="false">VLOOKUP($A71,'[1]Congest May01-Oct01'!$A$1:$I$1048576,COLUMN('[1]Congest May01-Oct01'!G$1:G$1048576),FALSE())-VLOOKUP($E71,'[1]Congest May01-Oct01'!$A$1:$I$1048576,COLUMN('[1]Congest May01-Oct01'!G$1:G$1048576),FALSE())</f>
        <v>0.6299999999992</v>
      </c>
      <c r="AE71" s="36" t="n">
        <f aca="false">VLOOKUP($A71,'[1]Congest May01-Oct01'!$A$1:$I$1048576,COLUMN('[1]Congest May01-Oct01'!H$1:H$1048576),FALSE())-VLOOKUP($E71,'[1]Congest May01-Oct01'!$A$1:$I$1048576,COLUMN('[1]Congest May01-Oct01'!H$1:H$1048576),FALSE())</f>
        <v>0.460000000000036</v>
      </c>
      <c r="AF71" s="36" t="n">
        <f aca="false">VLOOKUP($A71,'[1]Congest May01-Oct01'!$A$1:$I$1048576,COLUMN('[1]Congest May01-Oct01'!I$1:I$1048576),FALSE())-VLOOKUP($E71,'[1]Congest May01-Oct01'!$A$1:$I$1048576,COLUMN('[1]Congest May01-Oct01'!I$1:I$1048576),FALSE())</f>
        <v>0</v>
      </c>
      <c r="AG71" s="6" t="n">
        <f aca="false">+SUM(S71:AD71)</f>
        <v>1211.29</v>
      </c>
      <c r="AI71" s="39" t="n">
        <v>-199.99</v>
      </c>
      <c r="AJ71" s="39" t="n">
        <f aca="false">+H71*SUM(U71:AE71)</f>
        <v>1211.75</v>
      </c>
      <c r="AK71" s="39" t="n">
        <f aca="false">+AJ71-AI71</f>
        <v>1411.74</v>
      </c>
      <c r="AL71" s="39"/>
      <c r="AQ71" s="36"/>
    </row>
    <row r="72" customFormat="false" ht="12.75" hidden="false" customHeight="false" outlineLevel="0" collapsed="false">
      <c r="A72" s="7" t="n">
        <v>23541</v>
      </c>
      <c r="B72" s="7" t="s">
        <v>67</v>
      </c>
      <c r="C72" s="7" t="str">
        <f aca="false">+VLOOKUP(A72,[1]Congest!$A$1:$C$1048576,3,FALSE())</f>
        <v>N.Y.C.</v>
      </c>
      <c r="D72" s="7"/>
      <c r="E72" s="4" t="n">
        <v>23540</v>
      </c>
      <c r="F72" s="5" t="s">
        <v>94</v>
      </c>
      <c r="G72" s="7" t="str">
        <f aca="false">+VLOOKUP(E72,[1]Congest!$A$1:$C$1048576,3,FALSE())</f>
        <v>N.Y.C.</v>
      </c>
      <c r="H72" s="34" t="n">
        <v>109</v>
      </c>
      <c r="K72" s="4" t="n">
        <v>59</v>
      </c>
      <c r="N72" s="4" t="n">
        <v>50</v>
      </c>
      <c r="O72" s="35" t="n">
        <f aca="false">VLOOKUP($A72,'[1]Congest May00-Oct00'!$A$1:$I$1048576,COLUMN('[1]Congest May00-Oct00'!D$1:D$1048576),FALSE())-VLOOKUP($E72,'[1]Congest May00-Oct00'!$A$1:$I$1048576,COLUMN('[1]Congest May00-Oct00'!D$1:D$1048576),FALSE())</f>
        <v>0</v>
      </c>
      <c r="P72" s="36" t="n">
        <f aca="false">VLOOKUP($A72,'[1]Congest May00-Oct00'!$A$1:$I$1048576,COLUMN('[1]Congest May00-Oct00'!E$1:E$1048576),FALSE())-VLOOKUP($E72,'[1]Congest May00-Oct00'!$A$1:$I$1048576,COLUMN('[1]Congest May00-Oct00'!E$1:E$1048576),FALSE())</f>
        <v>0</v>
      </c>
      <c r="Q72" s="36" t="n">
        <f aca="false">VLOOKUP($A72,'[1]Congest May00-Oct00'!$A$1:$I$1048576,COLUMN('[1]Congest May00-Oct00'!F$1:F$1048576),FALSE())-VLOOKUP($E72,'[1]Congest May00-Oct00'!$A$1:$I$1048576,COLUMN('[1]Congest May00-Oct00'!F$1:F$1048576),FALSE())</f>
        <v>0</v>
      </c>
      <c r="R72" s="36" t="n">
        <f aca="false">VLOOKUP($A72,'[1]Congest May00-Oct00'!$A$1:$I$1048576,COLUMN('[1]Congest May00-Oct00'!G$1:G$1048576),FALSE())-VLOOKUP($E72,'[1]Congest May00-Oct00'!$A$1:$I$1048576,COLUMN('[1]Congest May00-Oct00'!G$1:G$1048576),FALSE())</f>
        <v>0</v>
      </c>
      <c r="S72" s="36" t="n">
        <f aca="false">VLOOKUP($A72,'[1]Congest May00-Oct00'!$A$1:$I$1048576,COLUMN('[1]Congest May00-Oct00'!H$1:H$1048576),FALSE())-VLOOKUP($E72,'[1]Congest May00-Oct00'!$A$1:$I$1048576,COLUMN('[1]Congest May00-Oct00'!H$1:H$1048576),FALSE())</f>
        <v>0</v>
      </c>
      <c r="T72" s="36" t="n">
        <f aca="false">VLOOKUP($A72,'[1]Congest May00-Oct00'!$A$1:$I$1048576,COLUMN('[1]Congest May00-Oct00'!I$1:I$1048576),FALSE())-VLOOKUP($E72,'[1]Congest May00-Oct00'!$A$1:$I$1048576,COLUMN('[1]Congest May00-Oct00'!I$1:I$1048576),FALSE())</f>
        <v>0</v>
      </c>
      <c r="U72" s="37" t="n">
        <f aca="false">VLOOKUP($A72,'[1]Congest Nov00-Apr01'!$A$1:$I$1048576,COLUMN('[1]Congest Nov00-Apr01'!D$1:D$1048576),FALSE())-VLOOKUP($E72,'[1]Congest Nov00-Apr01'!$A$1:$I$1048576,COLUMN('[1]Congest Nov00-Apr01'!D$1:D$1048576),FALSE())</f>
        <v>0</v>
      </c>
      <c r="V72" s="37" t="n">
        <f aca="false">VLOOKUP($A72,'[1]Congest Nov00-Apr01'!$A$1:$I$1048576,COLUMN('[1]Congest Nov00-Apr01'!E$1:E$1048576),FALSE())-VLOOKUP($E72,'[1]Congest Nov00-Apr01'!$A$1:$I$1048576,COLUMN('[1]Congest Nov00-Apr01'!E$1:E$1048576),FALSE())</f>
        <v>0</v>
      </c>
      <c r="W72" s="37" t="n">
        <f aca="false">VLOOKUP($A72,'[1]Congest Nov00-Apr01'!$A$1:$I$1048576,COLUMN('[1]Congest Nov00-Apr01'!F$1:F$1048576),FALSE())-VLOOKUP($E72,'[1]Congest Nov00-Apr01'!$A$1:$I$1048576,COLUMN('[1]Congest Nov00-Apr01'!F$1:F$1048576),FALSE())</f>
        <v>0</v>
      </c>
      <c r="X72" s="37" t="n">
        <f aca="false">VLOOKUP($A72,'[1]Congest Nov00-Apr01'!$A$1:$I$1048576,COLUMN('[1]Congest Nov00-Apr01'!G$1:G$1048576),FALSE())-VLOOKUP($E72,'[1]Congest Nov00-Apr01'!$A$1:$I$1048576,COLUMN('[1]Congest Nov00-Apr01'!G$1:G$1048576),FALSE())</f>
        <v>0</v>
      </c>
      <c r="Y72" s="37" t="n">
        <f aca="false">VLOOKUP($A72,'[1]Congest Nov00-Apr01'!$A$1:$I$1048576,COLUMN('[1]Congest Nov00-Apr01'!H$1:H$1048576),FALSE())-VLOOKUP($E72,'[1]Congest Nov00-Apr01'!$A$1:$I$1048576,COLUMN('[1]Congest Nov00-Apr01'!H$1:H$1048576),FALSE())</f>
        <v>0</v>
      </c>
      <c r="Z72" s="37" t="n">
        <f aca="false">VLOOKUP($A72,'[1]Congest Nov00-Apr01'!$A$1:$I$1048576,COLUMN('[1]Congest Nov00-Apr01'!I$1:I$1048576),FALSE())-VLOOKUP($E72,'[1]Congest Nov00-Apr01'!$A$1:$I$1048576,COLUMN('[1]Congest Nov00-Apr01'!I$1:I$1048576),FALSE())</f>
        <v>15.1799999999994</v>
      </c>
      <c r="AA72" s="36" t="n">
        <f aca="false">VLOOKUP($A72,'[1]Congest May01-Oct01'!$A$1:$I$1048576,COLUMN('[1]Congest May01-Oct01'!D$1:D$1048576),FALSE())-VLOOKUP($E72,'[1]Congest May01-Oct01'!$A$1:$I$1048576,COLUMN('[1]Congest May01-Oct01'!D$1:D$1048576),FALSE())</f>
        <v>0</v>
      </c>
      <c r="AB72" s="36" t="n">
        <f aca="false">VLOOKUP($A72,'[1]Congest May01-Oct01'!$A$1:$I$1048576,COLUMN('[1]Congest May01-Oct01'!E$1:E$1048576),FALSE())-VLOOKUP($E72,'[1]Congest May01-Oct01'!$A$1:$I$1048576,COLUMN('[1]Congest May01-Oct01'!E$1:E$1048576),FALSE())</f>
        <v>0</v>
      </c>
      <c r="AC72" s="36" t="n">
        <f aca="false">VLOOKUP($A72,'[1]Congest May01-Oct01'!$A$1:$I$1048576,COLUMN('[1]Congest May01-Oct01'!F$1:F$1048576),FALSE())-VLOOKUP($E72,'[1]Congest May01-Oct01'!$A$1:$I$1048576,COLUMN('[1]Congest May01-Oct01'!F$1:F$1048576),FALSE())</f>
        <v>0</v>
      </c>
      <c r="AD72" s="36" t="n">
        <f aca="false">VLOOKUP($A72,'[1]Congest May01-Oct01'!$A$1:$I$1048576,COLUMN('[1]Congest May01-Oct01'!G$1:G$1048576),FALSE())-VLOOKUP($E72,'[1]Congest May01-Oct01'!$A$1:$I$1048576,COLUMN('[1]Congest May01-Oct01'!G$1:G$1048576),FALSE())</f>
        <v>0</v>
      </c>
      <c r="AE72" s="36" t="n">
        <f aca="false">VLOOKUP($A72,'[1]Congest May01-Oct01'!$A$1:$I$1048576,COLUMN('[1]Congest May01-Oct01'!H$1:H$1048576),FALSE())-VLOOKUP($E72,'[1]Congest May01-Oct01'!$A$1:$I$1048576,COLUMN('[1]Congest May01-Oct01'!H$1:H$1048576),FALSE())</f>
        <v>0</v>
      </c>
      <c r="AF72" s="36" t="n">
        <f aca="false">VLOOKUP($A72,'[1]Congest May01-Oct01'!$A$1:$I$1048576,COLUMN('[1]Congest May01-Oct01'!I$1:I$1048576),FALSE())-VLOOKUP($E72,'[1]Congest May01-Oct01'!$A$1:$I$1048576,COLUMN('[1]Congest May01-Oct01'!I$1:I$1048576),FALSE())</f>
        <v>0</v>
      </c>
      <c r="AG72" s="6" t="n">
        <f aca="false">+SUM(S72:AD72)</f>
        <v>15.1799999999994</v>
      </c>
      <c r="AI72" s="39" t="n">
        <f aca="false">-12819.41-12342</f>
        <v>-25161.41</v>
      </c>
      <c r="AJ72" s="39" t="n">
        <f aca="false">+H72*SUM(U72:AE72)</f>
        <v>1654.61999999993</v>
      </c>
      <c r="AK72" s="39" t="n">
        <f aca="false">+AJ72-AI72</f>
        <v>26816.0299999999</v>
      </c>
      <c r="AL72" s="39"/>
      <c r="AQ72" s="36"/>
    </row>
    <row r="73" customFormat="false" ht="12.75" hidden="false" customHeight="false" outlineLevel="0" collapsed="false">
      <c r="A73" s="7" t="n">
        <v>23655</v>
      </c>
      <c r="B73" s="7" t="s">
        <v>47</v>
      </c>
      <c r="C73" s="7" t="str">
        <f aca="false">+VLOOKUP(A73,[1]Congest!$A$1:$C$1048576,3,FALSE())</f>
        <v>DUNWOD</v>
      </c>
      <c r="D73" s="7"/>
      <c r="E73" s="4" t="n">
        <v>61760</v>
      </c>
      <c r="F73" s="5" t="s">
        <v>50</v>
      </c>
      <c r="G73" s="7" t="str">
        <f aca="false">+VLOOKUP(E73,[1]Congest!$A$1:$C$1048576,3,FALSE())</f>
        <v>DUNWOD</v>
      </c>
      <c r="H73" s="34" t="n">
        <v>105</v>
      </c>
      <c r="J73" s="3" t="n">
        <v>70</v>
      </c>
      <c r="N73" s="4" t="n">
        <v>35</v>
      </c>
      <c r="O73" s="35" t="n">
        <f aca="false">VLOOKUP($A73,'[1]Congest May00-Oct00'!$A$1:$I$1048576,COLUMN('[1]Congest May00-Oct00'!D$1:D$1048576),FALSE())-VLOOKUP($E73,'[1]Congest May00-Oct00'!$A$1:$I$1048576,COLUMN('[1]Congest May00-Oct00'!D$1:D$1048576),FALSE())</f>
        <v>0</v>
      </c>
      <c r="P73" s="36" t="n">
        <f aca="false">VLOOKUP($A73,'[1]Congest May00-Oct00'!$A$1:$I$1048576,COLUMN('[1]Congest May00-Oct00'!E$1:E$1048576),FALSE())-VLOOKUP($E73,'[1]Congest May00-Oct00'!$A$1:$I$1048576,COLUMN('[1]Congest May00-Oct00'!E$1:E$1048576),FALSE())</f>
        <v>0</v>
      </c>
      <c r="Q73" s="36" t="n">
        <f aca="false">VLOOKUP($A73,'[1]Congest May00-Oct00'!$A$1:$I$1048576,COLUMN('[1]Congest May00-Oct00'!F$1:F$1048576),FALSE())-VLOOKUP($E73,'[1]Congest May00-Oct00'!$A$1:$I$1048576,COLUMN('[1]Congest May00-Oct00'!F$1:F$1048576),FALSE())</f>
        <v>0</v>
      </c>
      <c r="R73" s="36" t="n">
        <f aca="false">VLOOKUP($A73,'[1]Congest May00-Oct00'!$A$1:$I$1048576,COLUMN('[1]Congest May00-Oct00'!G$1:G$1048576),FALSE())-VLOOKUP($E73,'[1]Congest May00-Oct00'!$A$1:$I$1048576,COLUMN('[1]Congest May00-Oct00'!G$1:G$1048576),FALSE())</f>
        <v>0</v>
      </c>
      <c r="S73" s="36" t="n">
        <f aca="false">VLOOKUP($A73,'[1]Congest May00-Oct00'!$A$1:$I$1048576,COLUMN('[1]Congest May00-Oct00'!H$1:H$1048576),FALSE())-VLOOKUP($E73,'[1]Congest May00-Oct00'!$A$1:$I$1048576,COLUMN('[1]Congest May00-Oct00'!H$1:H$1048576),FALSE())</f>
        <v>0</v>
      </c>
      <c r="T73" s="36" t="n">
        <f aca="false">VLOOKUP($A73,'[1]Congest May00-Oct00'!$A$1:$I$1048576,COLUMN('[1]Congest May00-Oct00'!I$1:I$1048576),FALSE())-VLOOKUP($E73,'[1]Congest May00-Oct00'!$A$1:$I$1048576,COLUMN('[1]Congest May00-Oct00'!I$1:I$1048576),FALSE())</f>
        <v>0</v>
      </c>
      <c r="U73" s="37" t="n">
        <f aca="false">VLOOKUP($A73,'[1]Congest Nov00-Apr01'!$A$1:$I$1048576,COLUMN('[1]Congest Nov00-Apr01'!D$1:D$1048576),FALSE())-VLOOKUP($E73,'[1]Congest Nov00-Apr01'!$A$1:$I$1048576,COLUMN('[1]Congest Nov00-Apr01'!D$1:D$1048576),FALSE())</f>
        <v>0</v>
      </c>
      <c r="V73" s="37" t="n">
        <f aca="false">VLOOKUP($A73,'[1]Congest Nov00-Apr01'!$A$1:$I$1048576,COLUMN('[1]Congest Nov00-Apr01'!E$1:E$1048576),FALSE())-VLOOKUP($E73,'[1]Congest Nov00-Apr01'!$A$1:$I$1048576,COLUMN('[1]Congest Nov00-Apr01'!E$1:E$1048576),FALSE())</f>
        <v>0</v>
      </c>
      <c r="W73" s="37" t="n">
        <f aca="false">VLOOKUP($A73,'[1]Congest Nov00-Apr01'!$A$1:$I$1048576,COLUMN('[1]Congest Nov00-Apr01'!F$1:F$1048576),FALSE())-VLOOKUP($E73,'[1]Congest Nov00-Apr01'!$A$1:$I$1048576,COLUMN('[1]Congest Nov00-Apr01'!F$1:F$1048576),FALSE())</f>
        <v>-2.88000000000011</v>
      </c>
      <c r="X73" s="37" t="n">
        <f aca="false">VLOOKUP($A73,'[1]Congest Nov00-Apr01'!$A$1:$I$1048576,COLUMN('[1]Congest Nov00-Apr01'!G$1:G$1048576),FALSE())-VLOOKUP($E73,'[1]Congest Nov00-Apr01'!$A$1:$I$1048576,COLUMN('[1]Congest Nov00-Apr01'!G$1:G$1048576),FALSE())</f>
        <v>0</v>
      </c>
      <c r="Y73" s="37" t="n">
        <f aca="false">VLOOKUP($A73,'[1]Congest Nov00-Apr01'!$A$1:$I$1048576,COLUMN('[1]Congest Nov00-Apr01'!H$1:H$1048576),FALSE())-VLOOKUP($E73,'[1]Congest Nov00-Apr01'!$A$1:$I$1048576,COLUMN('[1]Congest Nov00-Apr01'!H$1:H$1048576),FALSE())</f>
        <v>0</v>
      </c>
      <c r="Z73" s="37" t="n">
        <f aca="false">VLOOKUP($A73,'[1]Congest Nov00-Apr01'!$A$1:$I$1048576,COLUMN('[1]Congest Nov00-Apr01'!I$1:I$1048576),FALSE())-VLOOKUP($E73,'[1]Congest Nov00-Apr01'!$A$1:$I$1048576,COLUMN('[1]Congest Nov00-Apr01'!I$1:I$1048576),FALSE())</f>
        <v>0</v>
      </c>
      <c r="AA73" s="36" t="n">
        <f aca="false">VLOOKUP($A73,'[1]Congest May01-Oct01'!$A$1:$I$1048576,COLUMN('[1]Congest May01-Oct01'!D$1:D$1048576),FALSE())-VLOOKUP($E73,'[1]Congest May01-Oct01'!$A$1:$I$1048576,COLUMN('[1]Congest May01-Oct01'!D$1:D$1048576),FALSE())</f>
        <v>0</v>
      </c>
      <c r="AB73" s="36" t="n">
        <f aca="false">VLOOKUP($A73,'[1]Congest May01-Oct01'!$A$1:$I$1048576,COLUMN('[1]Congest May01-Oct01'!E$1:E$1048576),FALSE())-VLOOKUP($E73,'[1]Congest May01-Oct01'!$A$1:$I$1048576,COLUMN('[1]Congest May01-Oct01'!E$1:E$1048576),FALSE())</f>
        <v>0</v>
      </c>
      <c r="AC73" s="36" t="n">
        <f aca="false">VLOOKUP($A73,'[1]Congest May01-Oct01'!$A$1:$I$1048576,COLUMN('[1]Congest May01-Oct01'!F$1:F$1048576),FALSE())-VLOOKUP($E73,'[1]Congest May01-Oct01'!$A$1:$I$1048576,COLUMN('[1]Congest May01-Oct01'!F$1:F$1048576),FALSE())</f>
        <v>0</v>
      </c>
      <c r="AD73" s="36" t="n">
        <f aca="false">VLOOKUP($A73,'[1]Congest May01-Oct01'!$A$1:$I$1048576,COLUMN('[1]Congest May01-Oct01'!G$1:G$1048576),FALSE())-VLOOKUP($E73,'[1]Congest May01-Oct01'!$A$1:$I$1048576,COLUMN('[1]Congest May01-Oct01'!G$1:G$1048576),FALSE())</f>
        <v>0</v>
      </c>
      <c r="AE73" s="36" t="n">
        <f aca="false">VLOOKUP($A73,'[1]Congest May01-Oct01'!$A$1:$I$1048576,COLUMN('[1]Congest May01-Oct01'!H$1:H$1048576),FALSE())-VLOOKUP($E73,'[1]Congest May01-Oct01'!$A$1:$I$1048576,COLUMN('[1]Congest May01-Oct01'!H$1:H$1048576),FALSE())</f>
        <v>0</v>
      </c>
      <c r="AF73" s="36" t="n">
        <f aca="false">VLOOKUP($A73,'[1]Congest May01-Oct01'!$A$1:$I$1048576,COLUMN('[1]Congest May01-Oct01'!I$1:I$1048576),FALSE())-VLOOKUP($E73,'[1]Congest May01-Oct01'!$A$1:$I$1048576,COLUMN('[1]Congest May01-Oct01'!I$1:I$1048576),FALSE())</f>
        <v>0</v>
      </c>
      <c r="AG73" s="6" t="n">
        <f aca="false">+SUM(S73:AD73)</f>
        <v>-2.88000000000011</v>
      </c>
      <c r="AI73" s="39" t="n">
        <f aca="false">-17159.5000000001-25826.7</f>
        <v>-42986.2000000001</v>
      </c>
      <c r="AJ73" s="39" t="n">
        <f aca="false">+H73*SUM(U73:AE73)</f>
        <v>-302.400000000011</v>
      </c>
      <c r="AK73" s="39" t="n">
        <f aca="false">+AJ73-AI73</f>
        <v>42683.8000000001</v>
      </c>
      <c r="AL73" s="39"/>
      <c r="AQ73" s="36"/>
    </row>
    <row r="74" customFormat="false" ht="12.75" hidden="false" customHeight="false" outlineLevel="0" collapsed="false">
      <c r="A74" s="7" t="n">
        <v>23770</v>
      </c>
      <c r="B74" s="7" t="s">
        <v>42</v>
      </c>
      <c r="C74" s="7" t="str">
        <f aca="false">+VLOOKUP(A74,[1]Congest!$A$1:$C$1048576,3,FALSE())</f>
        <v>N.Y.C.</v>
      </c>
      <c r="D74" s="7"/>
      <c r="E74" s="4" t="n">
        <v>23520</v>
      </c>
      <c r="F74" s="5" t="s">
        <v>99</v>
      </c>
      <c r="G74" s="7" t="str">
        <f aca="false">+VLOOKUP(E74,[1]Congest!$A$1:$C$1048576,3,FALSE())</f>
        <v>N.Y.C.</v>
      </c>
      <c r="H74" s="4" t="n">
        <v>87</v>
      </c>
      <c r="J74" s="3" t="n">
        <v>87</v>
      </c>
      <c r="O74" s="35" t="n">
        <f aca="false">VLOOKUP($A74,'[1]Congest May00-Oct00'!$A$1:$I$1048576,COLUMN('[1]Congest May00-Oct00'!D$1:D$1048576),FALSE())-VLOOKUP($E74,'[1]Congest May00-Oct00'!$A$1:$I$1048576,COLUMN('[1]Congest May00-Oct00'!D$1:D$1048576),FALSE())</f>
        <v>0</v>
      </c>
      <c r="P74" s="36" t="n">
        <f aca="false">VLOOKUP($A74,'[1]Congest May00-Oct00'!$A$1:$I$1048576,COLUMN('[1]Congest May00-Oct00'!E$1:E$1048576),FALSE())-VLOOKUP($E74,'[1]Congest May00-Oct00'!$A$1:$I$1048576,COLUMN('[1]Congest May00-Oct00'!E$1:E$1048576),FALSE())</f>
        <v>0</v>
      </c>
      <c r="Q74" s="36" t="n">
        <f aca="false">VLOOKUP($A74,'[1]Congest May00-Oct00'!$A$1:$I$1048576,COLUMN('[1]Congest May00-Oct00'!F$1:F$1048576),FALSE())-VLOOKUP($E74,'[1]Congest May00-Oct00'!$A$1:$I$1048576,COLUMN('[1]Congest May00-Oct00'!F$1:F$1048576),FALSE())</f>
        <v>0</v>
      </c>
      <c r="R74" s="36" t="n">
        <f aca="false">VLOOKUP($A74,'[1]Congest May00-Oct00'!$A$1:$I$1048576,COLUMN('[1]Congest May00-Oct00'!G$1:G$1048576),FALSE())-VLOOKUP($E74,'[1]Congest May00-Oct00'!$A$1:$I$1048576,COLUMN('[1]Congest May00-Oct00'!G$1:G$1048576),FALSE())</f>
        <v>0</v>
      </c>
      <c r="S74" s="36" t="n">
        <f aca="false">VLOOKUP($A74,'[1]Congest May00-Oct00'!$A$1:$I$1048576,COLUMN('[1]Congest May00-Oct00'!H$1:H$1048576),FALSE())-VLOOKUP($E74,'[1]Congest May00-Oct00'!$A$1:$I$1048576,COLUMN('[1]Congest May00-Oct00'!H$1:H$1048576),FALSE())</f>
        <v>0</v>
      </c>
      <c r="T74" s="36" t="n">
        <f aca="false">VLOOKUP($A74,'[1]Congest May00-Oct00'!$A$1:$I$1048576,COLUMN('[1]Congest May00-Oct00'!I$1:I$1048576),FALSE())-VLOOKUP($E74,'[1]Congest May00-Oct00'!$A$1:$I$1048576,COLUMN('[1]Congest May00-Oct00'!I$1:I$1048576),FALSE())</f>
        <v>0</v>
      </c>
      <c r="U74" s="37" t="n">
        <f aca="false">VLOOKUP($A74,'[1]Congest Nov00-Apr01'!$A$1:$I$1048576,COLUMN('[1]Congest Nov00-Apr01'!D$1:D$1048576),FALSE())-VLOOKUP($E74,'[1]Congest Nov00-Apr01'!$A$1:$I$1048576,COLUMN('[1]Congest Nov00-Apr01'!D$1:D$1048576),FALSE())</f>
        <v>0</v>
      </c>
      <c r="V74" s="37" t="n">
        <f aca="false">VLOOKUP($A74,'[1]Congest Nov00-Apr01'!$A$1:$I$1048576,COLUMN('[1]Congest Nov00-Apr01'!E$1:E$1048576),FALSE())-VLOOKUP($E74,'[1]Congest Nov00-Apr01'!$A$1:$I$1048576,COLUMN('[1]Congest Nov00-Apr01'!E$1:E$1048576),FALSE())</f>
        <v>0</v>
      </c>
      <c r="W74" s="37" t="n">
        <f aca="false">VLOOKUP($A74,'[1]Congest Nov00-Apr01'!$A$1:$I$1048576,COLUMN('[1]Congest Nov00-Apr01'!F$1:F$1048576),FALSE())-VLOOKUP($E74,'[1]Congest Nov00-Apr01'!$A$1:$I$1048576,COLUMN('[1]Congest Nov00-Apr01'!F$1:F$1048576),FALSE())</f>
        <v>0</v>
      </c>
      <c r="X74" s="37" t="n">
        <f aca="false">VLOOKUP($A74,'[1]Congest Nov00-Apr01'!$A$1:$I$1048576,COLUMN('[1]Congest Nov00-Apr01'!G$1:G$1048576),FALSE())-VLOOKUP($E74,'[1]Congest Nov00-Apr01'!$A$1:$I$1048576,COLUMN('[1]Congest Nov00-Apr01'!G$1:G$1048576),FALSE())</f>
        <v>0</v>
      </c>
      <c r="Y74" s="37" t="n">
        <f aca="false">VLOOKUP($A74,'[1]Congest Nov00-Apr01'!$A$1:$I$1048576,COLUMN('[1]Congest Nov00-Apr01'!H$1:H$1048576),FALSE())-VLOOKUP($E74,'[1]Congest Nov00-Apr01'!$A$1:$I$1048576,COLUMN('[1]Congest Nov00-Apr01'!H$1:H$1048576),FALSE())</f>
        <v>0</v>
      </c>
      <c r="Z74" s="37" t="n">
        <f aca="false">VLOOKUP($A74,'[1]Congest Nov00-Apr01'!$A$1:$I$1048576,COLUMN('[1]Congest Nov00-Apr01'!I$1:I$1048576),FALSE())-VLOOKUP($E74,'[1]Congest Nov00-Apr01'!$A$1:$I$1048576,COLUMN('[1]Congest Nov00-Apr01'!I$1:I$1048576),FALSE())</f>
        <v>0</v>
      </c>
      <c r="AA74" s="36" t="n">
        <f aca="false">VLOOKUP($A74,'[1]Congest May01-Oct01'!$A$1:$I$1048576,COLUMN('[1]Congest May01-Oct01'!D$1:D$1048576),FALSE())-VLOOKUP($E74,'[1]Congest May01-Oct01'!$A$1:$I$1048576,COLUMN('[1]Congest May01-Oct01'!D$1:D$1048576),FALSE())</f>
        <v>0</v>
      </c>
      <c r="AB74" s="36" t="n">
        <f aca="false">VLOOKUP($A74,'[1]Congest May01-Oct01'!$A$1:$I$1048576,COLUMN('[1]Congest May01-Oct01'!E$1:E$1048576),FALSE())-VLOOKUP($E74,'[1]Congest May01-Oct01'!$A$1:$I$1048576,COLUMN('[1]Congest May01-Oct01'!E$1:E$1048576),FALSE())</f>
        <v>0</v>
      </c>
      <c r="AC74" s="36" t="n">
        <f aca="false">VLOOKUP($A74,'[1]Congest May01-Oct01'!$A$1:$I$1048576,COLUMN('[1]Congest May01-Oct01'!F$1:F$1048576),FALSE())-VLOOKUP($E74,'[1]Congest May01-Oct01'!$A$1:$I$1048576,COLUMN('[1]Congest May01-Oct01'!F$1:F$1048576),FALSE())</f>
        <v>0</v>
      </c>
      <c r="AD74" s="36" t="n">
        <f aca="false">VLOOKUP($A74,'[1]Congest May01-Oct01'!$A$1:$I$1048576,COLUMN('[1]Congest May01-Oct01'!G$1:G$1048576),FALSE())-VLOOKUP($E74,'[1]Congest May01-Oct01'!$A$1:$I$1048576,COLUMN('[1]Congest May01-Oct01'!G$1:G$1048576),FALSE())</f>
        <v>0</v>
      </c>
      <c r="AE74" s="36" t="n">
        <f aca="false">VLOOKUP($A74,'[1]Congest May01-Oct01'!$A$1:$I$1048576,COLUMN('[1]Congest May01-Oct01'!H$1:H$1048576),FALSE())-VLOOKUP($E74,'[1]Congest May01-Oct01'!$A$1:$I$1048576,COLUMN('[1]Congest May01-Oct01'!H$1:H$1048576),FALSE())</f>
        <v>0</v>
      </c>
      <c r="AF74" s="36" t="n">
        <f aca="false">VLOOKUP($A74,'[1]Congest May01-Oct01'!$A$1:$I$1048576,COLUMN('[1]Congest May01-Oct01'!I$1:I$1048576),FALSE())-VLOOKUP($E74,'[1]Congest May01-Oct01'!$A$1:$I$1048576,COLUMN('[1]Congest May01-Oct01'!I$1:I$1048576),FALSE())</f>
        <v>0</v>
      </c>
      <c r="AG74" s="6" t="n">
        <f aca="false">+SUM(S74:AD74)</f>
        <v>0</v>
      </c>
      <c r="AI74" s="39" t="n">
        <v>-25230</v>
      </c>
      <c r="AJ74" s="39" t="n">
        <f aca="false">+J74*SUM(AA74:AE74)</f>
        <v>0</v>
      </c>
      <c r="AK74" s="39" t="n">
        <f aca="false">+AJ74-AI74</f>
        <v>25230</v>
      </c>
      <c r="AL74" s="39"/>
      <c r="AQ74" s="36"/>
    </row>
    <row r="75" customFormat="false" ht="12.75" hidden="false" customHeight="false" outlineLevel="0" collapsed="false">
      <c r="A75" s="7" t="n">
        <v>24049</v>
      </c>
      <c r="B75" s="7" t="s">
        <v>100</v>
      </c>
      <c r="C75" s="7" t="str">
        <f aca="false">+VLOOKUP(A75,[1]Congest!$A$1:$C$1048576,3,FALSE())</f>
        <v>MHK VL</v>
      </c>
      <c r="D75" s="7"/>
      <c r="E75" s="4" t="n">
        <v>23807</v>
      </c>
      <c r="F75" s="5" t="s">
        <v>81</v>
      </c>
      <c r="G75" s="7" t="str">
        <f aca="false">+VLOOKUP(E75,[1]Congest!$A$1:$C$1048576,3,FALSE())</f>
        <v>CAPITL</v>
      </c>
      <c r="H75" s="34" t="n">
        <v>0</v>
      </c>
      <c r="K75" s="4" t="n">
        <v>-2</v>
      </c>
      <c r="N75" s="4" t="n">
        <v>2</v>
      </c>
      <c r="O75" s="35" t="n">
        <f aca="false">VLOOKUP($A75,'[1]Congest May00-Oct00'!$A$1:$I$1048576,COLUMN('[1]Congest May00-Oct00'!D$1:D$1048576),FALSE())-VLOOKUP($E75,'[1]Congest May00-Oct00'!$A$1:$I$1048576,COLUMN('[1]Congest May00-Oct00'!D$1:D$1048576),FALSE())</f>
        <v>0</v>
      </c>
      <c r="P75" s="36" t="n">
        <f aca="false">VLOOKUP($A75,'[1]Congest May00-Oct00'!$A$1:$I$1048576,COLUMN('[1]Congest May00-Oct00'!E$1:E$1048576),FALSE())-VLOOKUP($E75,'[1]Congest May00-Oct00'!$A$1:$I$1048576,COLUMN('[1]Congest May00-Oct00'!E$1:E$1048576),FALSE())</f>
        <v>0</v>
      </c>
      <c r="Q75" s="36" t="n">
        <f aca="false">VLOOKUP($A75,'[1]Congest May00-Oct00'!$A$1:$I$1048576,COLUMN('[1]Congest May00-Oct00'!F$1:F$1048576),FALSE())-VLOOKUP($E75,'[1]Congest May00-Oct00'!$A$1:$I$1048576,COLUMN('[1]Congest May00-Oct00'!F$1:F$1048576),FALSE())</f>
        <v>0</v>
      </c>
      <c r="R75" s="36" t="n">
        <f aca="false">VLOOKUP($A75,'[1]Congest May00-Oct00'!$A$1:$I$1048576,COLUMN('[1]Congest May00-Oct00'!G$1:G$1048576),FALSE())-VLOOKUP($E75,'[1]Congest May00-Oct00'!$A$1:$I$1048576,COLUMN('[1]Congest May00-Oct00'!G$1:G$1048576),FALSE())</f>
        <v>0</v>
      </c>
      <c r="S75" s="36" t="n">
        <f aca="false">VLOOKUP($A75,'[1]Congest May00-Oct00'!$A$1:$I$1048576,COLUMN('[1]Congest May00-Oct00'!H$1:H$1048576),FALSE())-VLOOKUP($E75,'[1]Congest May00-Oct00'!$A$1:$I$1048576,COLUMN('[1]Congest May00-Oct00'!H$1:H$1048576),FALSE())</f>
        <v>0</v>
      </c>
      <c r="T75" s="36" t="n">
        <f aca="false">VLOOKUP($A75,'[1]Congest May00-Oct00'!$A$1:$I$1048576,COLUMN('[1]Congest May00-Oct00'!I$1:I$1048576),FALSE())-VLOOKUP($E75,'[1]Congest May00-Oct00'!$A$1:$I$1048576,COLUMN('[1]Congest May00-Oct00'!I$1:I$1048576),FALSE())</f>
        <v>0</v>
      </c>
      <c r="U75" s="37" t="n">
        <f aca="false">VLOOKUP($A75,'[1]Congest Nov00-Apr01'!$A$1:$I$1048576,COLUMN('[1]Congest Nov00-Apr01'!D$1:D$1048576),FALSE())-VLOOKUP($E75,'[1]Congest Nov00-Apr01'!$A$1:$I$1048576,COLUMN('[1]Congest Nov00-Apr01'!D$1:D$1048576),FALSE())</f>
        <v>0</v>
      </c>
      <c r="V75" s="37" t="n">
        <f aca="false">VLOOKUP($A75,'[1]Congest Nov00-Apr01'!$A$1:$I$1048576,COLUMN('[1]Congest Nov00-Apr01'!E$1:E$1048576),FALSE())-VLOOKUP($E75,'[1]Congest Nov00-Apr01'!$A$1:$I$1048576,COLUMN('[1]Congest Nov00-Apr01'!E$1:E$1048576),FALSE())</f>
        <v>0</v>
      </c>
      <c r="W75" s="37" t="n">
        <f aca="false">VLOOKUP($A75,'[1]Congest Nov00-Apr01'!$A$1:$I$1048576,COLUMN('[1]Congest Nov00-Apr01'!F$1:F$1048576),FALSE())-VLOOKUP($E75,'[1]Congest Nov00-Apr01'!$A$1:$I$1048576,COLUMN('[1]Congest Nov00-Apr01'!F$1:F$1048576),FALSE())</f>
        <v>0</v>
      </c>
      <c r="X75" s="37" t="n">
        <f aca="false">VLOOKUP($A75,'[1]Congest Nov00-Apr01'!$A$1:$I$1048576,COLUMN('[1]Congest Nov00-Apr01'!G$1:G$1048576),FALSE())-VLOOKUP($E75,'[1]Congest Nov00-Apr01'!$A$1:$I$1048576,COLUMN('[1]Congest Nov00-Apr01'!G$1:G$1048576),FALSE())</f>
        <v>0</v>
      </c>
      <c r="Y75" s="37" t="n">
        <f aca="false">VLOOKUP($A75,'[1]Congest Nov00-Apr01'!$A$1:$I$1048576,COLUMN('[1]Congest Nov00-Apr01'!H$1:H$1048576),FALSE())-VLOOKUP($E75,'[1]Congest Nov00-Apr01'!$A$1:$I$1048576,COLUMN('[1]Congest Nov00-Apr01'!H$1:H$1048576),FALSE())</f>
        <v>0</v>
      </c>
      <c r="Z75" s="37" t="n">
        <f aca="false">VLOOKUP($A75,'[1]Congest Nov00-Apr01'!$A$1:$I$1048576,COLUMN('[1]Congest Nov00-Apr01'!I$1:I$1048576),FALSE())-VLOOKUP($E75,'[1]Congest Nov00-Apr01'!$A$1:$I$1048576,COLUMN('[1]Congest Nov00-Apr01'!I$1:I$1048576),FALSE())</f>
        <v>0</v>
      </c>
      <c r="AA75" s="36" t="n">
        <f aca="false">VLOOKUP($A75,'[1]Congest May01-Oct01'!$A$1:$I$1048576,COLUMN('[1]Congest May01-Oct01'!D$1:D$1048576),FALSE())-VLOOKUP($E75,'[1]Congest May01-Oct01'!$A$1:$I$1048576,COLUMN('[1]Congest May01-Oct01'!D$1:D$1048576),FALSE())</f>
        <v>0</v>
      </c>
      <c r="AB75" s="36" t="n">
        <f aca="false">VLOOKUP($A75,'[1]Congest May01-Oct01'!$A$1:$I$1048576,COLUMN('[1]Congest May01-Oct01'!E$1:E$1048576),FALSE())-VLOOKUP($E75,'[1]Congest May01-Oct01'!$A$1:$I$1048576,COLUMN('[1]Congest May01-Oct01'!E$1:E$1048576),FALSE())</f>
        <v>0</v>
      </c>
      <c r="AC75" s="36" t="n">
        <f aca="false">VLOOKUP($A75,'[1]Congest May01-Oct01'!$A$1:$I$1048576,COLUMN('[1]Congest May01-Oct01'!F$1:F$1048576),FALSE())-VLOOKUP($E75,'[1]Congest May01-Oct01'!$A$1:$I$1048576,COLUMN('[1]Congest May01-Oct01'!F$1:F$1048576),FALSE())</f>
        <v>0</v>
      </c>
      <c r="AD75" s="36" t="n">
        <f aca="false">VLOOKUP($A75,'[1]Congest May01-Oct01'!$A$1:$I$1048576,COLUMN('[1]Congest May01-Oct01'!G$1:G$1048576),FALSE())-VLOOKUP($E75,'[1]Congest May01-Oct01'!$A$1:$I$1048576,COLUMN('[1]Congest May01-Oct01'!G$1:G$1048576),FALSE())</f>
        <v>0</v>
      </c>
      <c r="AE75" s="36" t="n">
        <f aca="false">VLOOKUP($A75,'[1]Congest May01-Oct01'!$A$1:$I$1048576,COLUMN('[1]Congest May01-Oct01'!H$1:H$1048576),FALSE())-VLOOKUP($E75,'[1]Congest May01-Oct01'!$A$1:$I$1048576,COLUMN('[1]Congest May01-Oct01'!H$1:H$1048576),FALSE())</f>
        <v>0</v>
      </c>
      <c r="AF75" s="36" t="n">
        <f aca="false">VLOOKUP($A75,'[1]Congest May01-Oct01'!$A$1:$I$1048576,COLUMN('[1]Congest May01-Oct01'!I$1:I$1048576),FALSE())-VLOOKUP($E75,'[1]Congest May01-Oct01'!$A$1:$I$1048576,COLUMN('[1]Congest May01-Oct01'!I$1:I$1048576),FALSE())</f>
        <v>0</v>
      </c>
      <c r="AG75" s="6" t="n">
        <f aca="false">+SUM(S75:AD75)</f>
        <v>0</v>
      </c>
      <c r="AI75" s="39" t="n">
        <f aca="false">-4226.32-1992.02</f>
        <v>-6218.34</v>
      </c>
      <c r="AJ75" s="39" t="n">
        <f aca="false">+H75*SUM(O75:AE75)</f>
        <v>0</v>
      </c>
      <c r="AK75" s="39" t="n">
        <f aca="false">+AJ75-AI75</f>
        <v>6218.34</v>
      </c>
      <c r="AL75" s="39"/>
      <c r="AQ75" s="36"/>
    </row>
    <row r="76" customFormat="false" ht="12.75" hidden="false" customHeight="false" outlineLevel="0" collapsed="false">
      <c r="A76" s="7" t="n">
        <v>24079</v>
      </c>
      <c r="B76" s="7" t="s">
        <v>101</v>
      </c>
      <c r="C76" s="7" t="str">
        <f aca="false">+VLOOKUP(A76,[1]Congest!$A$1:$C$1048576,3,FALSE())</f>
        <v>N.Y.C.</v>
      </c>
      <c r="D76" s="7"/>
      <c r="E76" s="4" t="n">
        <v>23512</v>
      </c>
      <c r="F76" s="5" t="s">
        <v>36</v>
      </c>
      <c r="G76" s="7" t="str">
        <f aca="false">+VLOOKUP(E76,[1]Congest!$A$1:$C$1048576,3,FALSE())</f>
        <v>N.Y.C.</v>
      </c>
      <c r="H76" s="34" t="n">
        <v>10</v>
      </c>
      <c r="N76" s="4" t="n">
        <v>10</v>
      </c>
      <c r="O76" s="35" t="n">
        <f aca="false">VLOOKUP($A76,'[1]Congest May00-Oct00'!$A$1:$I$1048576,COLUMN('[1]Congest May00-Oct00'!D$1:D$1048576),FALSE())-VLOOKUP($E76,'[1]Congest May00-Oct00'!$A$1:$I$1048576,COLUMN('[1]Congest May00-Oct00'!D$1:D$1048576),FALSE())</f>
        <v>0</v>
      </c>
      <c r="P76" s="36" t="n">
        <f aca="false">VLOOKUP($A76,'[1]Congest May00-Oct00'!$A$1:$I$1048576,COLUMN('[1]Congest May00-Oct00'!E$1:E$1048576),FALSE())-VLOOKUP($E76,'[1]Congest May00-Oct00'!$A$1:$I$1048576,COLUMN('[1]Congest May00-Oct00'!E$1:E$1048576),FALSE())</f>
        <v>0</v>
      </c>
      <c r="Q76" s="36" t="n">
        <f aca="false">VLOOKUP($A76,'[1]Congest May00-Oct00'!$A$1:$I$1048576,COLUMN('[1]Congest May00-Oct00'!F$1:F$1048576),FALSE())-VLOOKUP($E76,'[1]Congest May00-Oct00'!$A$1:$I$1048576,COLUMN('[1]Congest May00-Oct00'!F$1:F$1048576),FALSE())</f>
        <v>0</v>
      </c>
      <c r="R76" s="36" t="n">
        <f aca="false">VLOOKUP($A76,'[1]Congest May00-Oct00'!$A$1:$I$1048576,COLUMN('[1]Congest May00-Oct00'!G$1:G$1048576),FALSE())-VLOOKUP($E76,'[1]Congest May00-Oct00'!$A$1:$I$1048576,COLUMN('[1]Congest May00-Oct00'!G$1:G$1048576),FALSE())</f>
        <v>0</v>
      </c>
      <c r="S76" s="36" t="n">
        <f aca="false">VLOOKUP($A76,'[1]Congest May00-Oct00'!$A$1:$I$1048576,COLUMN('[1]Congest May00-Oct00'!H$1:H$1048576),FALSE())-VLOOKUP($E76,'[1]Congest May00-Oct00'!$A$1:$I$1048576,COLUMN('[1]Congest May00-Oct00'!H$1:H$1048576),FALSE())</f>
        <v>0</v>
      </c>
      <c r="T76" s="36" t="n">
        <f aca="false">VLOOKUP($A76,'[1]Congest May00-Oct00'!$A$1:$I$1048576,COLUMN('[1]Congest May00-Oct00'!I$1:I$1048576),FALSE())-VLOOKUP($E76,'[1]Congest May00-Oct00'!$A$1:$I$1048576,COLUMN('[1]Congest May00-Oct00'!I$1:I$1048576),FALSE())</f>
        <v>0</v>
      </c>
      <c r="U76" s="37" t="n">
        <f aca="false">VLOOKUP($A76,'[1]Congest Nov00-Apr01'!$A$1:$I$1048576,COLUMN('[1]Congest Nov00-Apr01'!D$1:D$1048576),FALSE())-VLOOKUP($E76,'[1]Congest Nov00-Apr01'!$A$1:$I$1048576,COLUMN('[1]Congest Nov00-Apr01'!D$1:D$1048576),FALSE())</f>
        <v>-25.2599999999998</v>
      </c>
      <c r="V76" s="37" t="n">
        <f aca="false">VLOOKUP($A76,'[1]Congest Nov00-Apr01'!$A$1:$I$1048576,COLUMN('[1]Congest Nov00-Apr01'!E$1:E$1048576),FALSE())-VLOOKUP($E76,'[1]Congest Nov00-Apr01'!$A$1:$I$1048576,COLUMN('[1]Congest Nov00-Apr01'!E$1:E$1048576),FALSE())</f>
        <v>0</v>
      </c>
      <c r="W76" s="37" t="n">
        <f aca="false">VLOOKUP($A76,'[1]Congest Nov00-Apr01'!$A$1:$I$1048576,COLUMN('[1]Congest Nov00-Apr01'!F$1:F$1048576),FALSE())-VLOOKUP($E76,'[1]Congest Nov00-Apr01'!$A$1:$I$1048576,COLUMN('[1]Congest Nov00-Apr01'!F$1:F$1048576),FALSE())</f>
        <v>0</v>
      </c>
      <c r="X76" s="37" t="n">
        <f aca="false">VLOOKUP($A76,'[1]Congest Nov00-Apr01'!$A$1:$I$1048576,COLUMN('[1]Congest Nov00-Apr01'!G$1:G$1048576),FALSE())-VLOOKUP($E76,'[1]Congest Nov00-Apr01'!$A$1:$I$1048576,COLUMN('[1]Congest Nov00-Apr01'!G$1:G$1048576),FALSE())</f>
        <v>0</v>
      </c>
      <c r="Y76" s="37" t="n">
        <f aca="false">VLOOKUP($A76,'[1]Congest Nov00-Apr01'!$A$1:$I$1048576,COLUMN('[1]Congest Nov00-Apr01'!H$1:H$1048576),FALSE())-VLOOKUP($E76,'[1]Congest Nov00-Apr01'!$A$1:$I$1048576,COLUMN('[1]Congest Nov00-Apr01'!H$1:H$1048576),FALSE())</f>
        <v>0</v>
      </c>
      <c r="Z76" s="37" t="n">
        <f aca="false">VLOOKUP($A76,'[1]Congest Nov00-Apr01'!$A$1:$I$1048576,COLUMN('[1]Congest Nov00-Apr01'!I$1:I$1048576),FALSE())-VLOOKUP($E76,'[1]Congest Nov00-Apr01'!$A$1:$I$1048576,COLUMN('[1]Congest Nov00-Apr01'!I$1:I$1048576),FALSE())</f>
        <v>0</v>
      </c>
      <c r="AA76" s="36" t="n">
        <f aca="false">VLOOKUP($A76,'[1]Congest May01-Oct01'!$A$1:$I$1048576,COLUMN('[1]Congest May01-Oct01'!D$1:D$1048576),FALSE())-VLOOKUP($E76,'[1]Congest May01-Oct01'!$A$1:$I$1048576,COLUMN('[1]Congest May01-Oct01'!D$1:D$1048576),FALSE())</f>
        <v>0</v>
      </c>
      <c r="AB76" s="36" t="n">
        <f aca="false">VLOOKUP($A76,'[1]Congest May01-Oct01'!$A$1:$I$1048576,COLUMN('[1]Congest May01-Oct01'!E$1:E$1048576),FALSE())-VLOOKUP($E76,'[1]Congest May01-Oct01'!$A$1:$I$1048576,COLUMN('[1]Congest May01-Oct01'!E$1:E$1048576),FALSE())</f>
        <v>0</v>
      </c>
      <c r="AC76" s="36" t="n">
        <f aca="false">VLOOKUP($A76,'[1]Congest May01-Oct01'!$A$1:$I$1048576,COLUMN('[1]Congest May01-Oct01'!F$1:F$1048576),FALSE())-VLOOKUP($E76,'[1]Congest May01-Oct01'!$A$1:$I$1048576,COLUMN('[1]Congest May01-Oct01'!F$1:F$1048576),FALSE())</f>
        <v>0</v>
      </c>
      <c r="AD76" s="36" t="n">
        <f aca="false">VLOOKUP($A76,'[1]Congest May01-Oct01'!$A$1:$I$1048576,COLUMN('[1]Congest May01-Oct01'!G$1:G$1048576),FALSE())-VLOOKUP($E76,'[1]Congest May01-Oct01'!$A$1:$I$1048576,COLUMN('[1]Congest May01-Oct01'!G$1:G$1048576),FALSE())</f>
        <v>0</v>
      </c>
      <c r="AE76" s="36" t="n">
        <f aca="false">VLOOKUP($A76,'[1]Congest May01-Oct01'!$A$1:$I$1048576,COLUMN('[1]Congest May01-Oct01'!H$1:H$1048576),FALSE())-VLOOKUP($E76,'[1]Congest May01-Oct01'!$A$1:$I$1048576,COLUMN('[1]Congest May01-Oct01'!H$1:H$1048576),FALSE())</f>
        <v>0</v>
      </c>
      <c r="AF76" s="36" t="n">
        <f aca="false">VLOOKUP($A76,'[1]Congest May01-Oct01'!$A$1:$I$1048576,COLUMN('[1]Congest May01-Oct01'!I$1:I$1048576),FALSE())-VLOOKUP($E76,'[1]Congest May01-Oct01'!$A$1:$I$1048576,COLUMN('[1]Congest May01-Oct01'!I$1:I$1048576),FALSE())</f>
        <v>0</v>
      </c>
      <c r="AG76" s="6" t="n">
        <f aca="false">+SUM(S76:AD76)</f>
        <v>-25.2599999999998</v>
      </c>
      <c r="AI76" s="39" t="n">
        <v>16.6</v>
      </c>
      <c r="AJ76" s="39" t="n">
        <f aca="false">+H76*SUM(U76:AE76)</f>
        <v>-252.599999999998</v>
      </c>
      <c r="AK76" s="39" t="n">
        <f aca="false">+AJ76-AI76</f>
        <v>-269.199999999998</v>
      </c>
      <c r="AL76" s="39"/>
      <c r="AQ76" s="36"/>
    </row>
    <row r="77" customFormat="false" ht="12.75" hidden="false" customHeight="false" outlineLevel="0" collapsed="false">
      <c r="A77" s="7" t="n">
        <v>24079</v>
      </c>
      <c r="B77" s="7" t="s">
        <v>101</v>
      </c>
      <c r="C77" s="7" t="str">
        <f aca="false">+VLOOKUP(A77,[1]Congest!$A$1:$C$1048576,3,FALSE())</f>
        <v>N.Y.C.</v>
      </c>
      <c r="D77" s="7"/>
      <c r="E77" s="4" t="n">
        <v>23520</v>
      </c>
      <c r="F77" s="5" t="s">
        <v>99</v>
      </c>
      <c r="G77" s="7" t="str">
        <f aca="false">+VLOOKUP(E77,[1]Congest!$A$1:$C$1048576,3,FALSE())</f>
        <v>N.Y.C.</v>
      </c>
      <c r="H77" s="34" t="n">
        <v>10</v>
      </c>
      <c r="N77" s="4" t="n">
        <v>10</v>
      </c>
      <c r="O77" s="35" t="n">
        <f aca="false">VLOOKUP($A77,'[1]Congest May00-Oct00'!$A$1:$I$1048576,COLUMN('[1]Congest May00-Oct00'!D$1:D$1048576),FALSE())-VLOOKUP($E77,'[1]Congest May00-Oct00'!$A$1:$I$1048576,COLUMN('[1]Congest May00-Oct00'!D$1:D$1048576),FALSE())</f>
        <v>0</v>
      </c>
      <c r="P77" s="36" t="n">
        <f aca="false">VLOOKUP($A77,'[1]Congest May00-Oct00'!$A$1:$I$1048576,COLUMN('[1]Congest May00-Oct00'!E$1:E$1048576),FALSE())-VLOOKUP($E77,'[1]Congest May00-Oct00'!$A$1:$I$1048576,COLUMN('[1]Congest May00-Oct00'!E$1:E$1048576),FALSE())</f>
        <v>0</v>
      </c>
      <c r="Q77" s="36" t="n">
        <f aca="false">VLOOKUP($A77,'[1]Congest May00-Oct00'!$A$1:$I$1048576,COLUMN('[1]Congest May00-Oct00'!F$1:F$1048576),FALSE())-VLOOKUP($E77,'[1]Congest May00-Oct00'!$A$1:$I$1048576,COLUMN('[1]Congest May00-Oct00'!F$1:F$1048576),FALSE())</f>
        <v>0</v>
      </c>
      <c r="R77" s="36" t="n">
        <f aca="false">VLOOKUP($A77,'[1]Congest May00-Oct00'!$A$1:$I$1048576,COLUMN('[1]Congest May00-Oct00'!G$1:G$1048576),FALSE())-VLOOKUP($E77,'[1]Congest May00-Oct00'!$A$1:$I$1048576,COLUMN('[1]Congest May00-Oct00'!G$1:G$1048576),FALSE())</f>
        <v>0</v>
      </c>
      <c r="S77" s="36" t="n">
        <f aca="false">VLOOKUP($A77,'[1]Congest May00-Oct00'!$A$1:$I$1048576,COLUMN('[1]Congest May00-Oct00'!H$1:H$1048576),FALSE())-VLOOKUP($E77,'[1]Congest May00-Oct00'!$A$1:$I$1048576,COLUMN('[1]Congest May00-Oct00'!H$1:H$1048576),FALSE())</f>
        <v>0</v>
      </c>
      <c r="T77" s="36" t="n">
        <f aca="false">VLOOKUP($A77,'[1]Congest May00-Oct00'!$A$1:$I$1048576,COLUMN('[1]Congest May00-Oct00'!I$1:I$1048576),FALSE())-VLOOKUP($E77,'[1]Congest May00-Oct00'!$A$1:$I$1048576,COLUMN('[1]Congest May00-Oct00'!I$1:I$1048576),FALSE())</f>
        <v>0</v>
      </c>
      <c r="U77" s="37" t="n">
        <f aca="false">VLOOKUP($A77,'[1]Congest Nov00-Apr01'!$A$1:$I$1048576,COLUMN('[1]Congest Nov00-Apr01'!D$1:D$1048576),FALSE())-VLOOKUP($E77,'[1]Congest Nov00-Apr01'!$A$1:$I$1048576,COLUMN('[1]Congest Nov00-Apr01'!D$1:D$1048576),FALSE())</f>
        <v>0</v>
      </c>
      <c r="V77" s="37" t="n">
        <f aca="false">VLOOKUP($A77,'[1]Congest Nov00-Apr01'!$A$1:$I$1048576,COLUMN('[1]Congest Nov00-Apr01'!E$1:E$1048576),FALSE())-VLOOKUP($E77,'[1]Congest Nov00-Apr01'!$A$1:$I$1048576,COLUMN('[1]Congest Nov00-Apr01'!E$1:E$1048576),FALSE())</f>
        <v>0</v>
      </c>
      <c r="W77" s="37" t="n">
        <f aca="false">VLOOKUP($A77,'[1]Congest Nov00-Apr01'!$A$1:$I$1048576,COLUMN('[1]Congest Nov00-Apr01'!F$1:F$1048576),FALSE())-VLOOKUP($E77,'[1]Congest Nov00-Apr01'!$A$1:$I$1048576,COLUMN('[1]Congest Nov00-Apr01'!F$1:F$1048576),FALSE())</f>
        <v>0</v>
      </c>
      <c r="X77" s="37" t="n">
        <f aca="false">VLOOKUP($A77,'[1]Congest Nov00-Apr01'!$A$1:$I$1048576,COLUMN('[1]Congest Nov00-Apr01'!G$1:G$1048576),FALSE())-VLOOKUP($E77,'[1]Congest Nov00-Apr01'!$A$1:$I$1048576,COLUMN('[1]Congest Nov00-Apr01'!G$1:G$1048576),FALSE())</f>
        <v>0</v>
      </c>
      <c r="Y77" s="37" t="n">
        <f aca="false">VLOOKUP($A77,'[1]Congest Nov00-Apr01'!$A$1:$I$1048576,COLUMN('[1]Congest Nov00-Apr01'!H$1:H$1048576),FALSE())-VLOOKUP($E77,'[1]Congest Nov00-Apr01'!$A$1:$I$1048576,COLUMN('[1]Congest Nov00-Apr01'!H$1:H$1048576),FALSE())</f>
        <v>0</v>
      </c>
      <c r="Z77" s="37" t="n">
        <f aca="false">VLOOKUP($A77,'[1]Congest Nov00-Apr01'!$A$1:$I$1048576,COLUMN('[1]Congest Nov00-Apr01'!I$1:I$1048576),FALSE())-VLOOKUP($E77,'[1]Congest Nov00-Apr01'!$A$1:$I$1048576,COLUMN('[1]Congest Nov00-Apr01'!I$1:I$1048576),FALSE())</f>
        <v>0</v>
      </c>
      <c r="AA77" s="36" t="n">
        <f aca="false">VLOOKUP($A77,'[1]Congest May01-Oct01'!$A$1:$I$1048576,COLUMN('[1]Congest May01-Oct01'!D$1:D$1048576),FALSE())-VLOOKUP($E77,'[1]Congest May01-Oct01'!$A$1:$I$1048576,COLUMN('[1]Congest May01-Oct01'!D$1:D$1048576),FALSE())</f>
        <v>0</v>
      </c>
      <c r="AB77" s="36" t="n">
        <f aca="false">VLOOKUP($A77,'[1]Congest May01-Oct01'!$A$1:$I$1048576,COLUMN('[1]Congest May01-Oct01'!E$1:E$1048576),FALSE())-VLOOKUP($E77,'[1]Congest May01-Oct01'!$A$1:$I$1048576,COLUMN('[1]Congest May01-Oct01'!E$1:E$1048576),FALSE())</f>
        <v>0</v>
      </c>
      <c r="AC77" s="36" t="n">
        <f aca="false">VLOOKUP($A77,'[1]Congest May01-Oct01'!$A$1:$I$1048576,COLUMN('[1]Congest May01-Oct01'!F$1:F$1048576),FALSE())-VLOOKUP($E77,'[1]Congest May01-Oct01'!$A$1:$I$1048576,COLUMN('[1]Congest May01-Oct01'!F$1:F$1048576),FALSE())</f>
        <v>0</v>
      </c>
      <c r="AD77" s="36" t="n">
        <f aca="false">VLOOKUP($A77,'[1]Congest May01-Oct01'!$A$1:$I$1048576,COLUMN('[1]Congest May01-Oct01'!G$1:G$1048576),FALSE())-VLOOKUP($E77,'[1]Congest May01-Oct01'!$A$1:$I$1048576,COLUMN('[1]Congest May01-Oct01'!G$1:G$1048576),FALSE())</f>
        <v>0</v>
      </c>
      <c r="AE77" s="36" t="n">
        <f aca="false">VLOOKUP($A77,'[1]Congest May01-Oct01'!$A$1:$I$1048576,COLUMN('[1]Congest May01-Oct01'!H$1:H$1048576),FALSE())-VLOOKUP($E77,'[1]Congest May01-Oct01'!$A$1:$I$1048576,COLUMN('[1]Congest May01-Oct01'!H$1:H$1048576),FALSE())</f>
        <v>0</v>
      </c>
      <c r="AF77" s="36" t="n">
        <f aca="false">VLOOKUP($A77,'[1]Congest May01-Oct01'!$A$1:$I$1048576,COLUMN('[1]Congest May01-Oct01'!I$1:I$1048576),FALSE())-VLOOKUP($E77,'[1]Congest May01-Oct01'!$A$1:$I$1048576,COLUMN('[1]Congest May01-Oct01'!I$1:I$1048576),FALSE())</f>
        <v>0</v>
      </c>
      <c r="AG77" s="6" t="n">
        <f aca="false">+SUM(S77:AD77)</f>
        <v>0</v>
      </c>
      <c r="AI77" s="39" t="n">
        <v>16.6</v>
      </c>
      <c r="AJ77" s="39" t="n">
        <f aca="false">+H77*SUM(U77:AE77)</f>
        <v>0</v>
      </c>
      <c r="AK77" s="39" t="n">
        <f aca="false">+AJ77-AI77</f>
        <v>-16.6</v>
      </c>
      <c r="AL77" s="39"/>
      <c r="AQ77" s="36"/>
    </row>
    <row r="78" customFormat="false" ht="12.75" hidden="false" customHeight="false" outlineLevel="0" collapsed="false">
      <c r="A78" s="7" t="n">
        <v>24138</v>
      </c>
      <c r="B78" s="7" t="s">
        <v>64</v>
      </c>
      <c r="C78" s="7" t="str">
        <f aca="false">+VLOOKUP(A78,[1]Congest!$A$1:$C$1048576,3,FALSE())</f>
        <v>N.Y.C.</v>
      </c>
      <c r="D78" s="7"/>
      <c r="E78" s="4" t="n">
        <v>23541</v>
      </c>
      <c r="F78" s="5" t="s">
        <v>67</v>
      </c>
      <c r="G78" s="7" t="str">
        <f aca="false">+VLOOKUP(E78,[1]Congest!$A$1:$C$1048576,3,FALSE())</f>
        <v>N.Y.C.</v>
      </c>
      <c r="H78" s="34" t="n">
        <v>6</v>
      </c>
      <c r="K78" s="4" t="n">
        <v>-1</v>
      </c>
      <c r="N78" s="4" t="n">
        <v>7</v>
      </c>
      <c r="O78" s="35" t="n">
        <f aca="false">VLOOKUP($A78,'[1]Congest May00-Oct00'!$A$1:$I$1048576,COLUMN('[1]Congest May00-Oct00'!D$1:D$1048576),FALSE())-VLOOKUP($E78,'[1]Congest May00-Oct00'!$A$1:$I$1048576,COLUMN('[1]Congest May00-Oct00'!D$1:D$1048576),FALSE())</f>
        <v>-0.0399999999999636</v>
      </c>
      <c r="P78" s="36" t="n">
        <f aca="false">VLOOKUP($A78,'[1]Congest May00-Oct00'!$A$1:$I$1048576,COLUMN('[1]Congest May00-Oct00'!E$1:E$1048576),FALSE())-VLOOKUP($E78,'[1]Congest May00-Oct00'!$A$1:$I$1048576,COLUMN('[1]Congest May00-Oct00'!E$1:E$1048576),FALSE())</f>
        <v>5.17000000000189</v>
      </c>
      <c r="Q78" s="36" t="n">
        <f aca="false">VLOOKUP($A78,'[1]Congest May00-Oct00'!$A$1:$I$1048576,COLUMN('[1]Congest May00-Oct00'!F$1:F$1048576),FALSE())-VLOOKUP($E78,'[1]Congest May00-Oct00'!$A$1:$I$1048576,COLUMN('[1]Congest May00-Oct00'!F$1:F$1048576),FALSE())</f>
        <v>0.199999999998909</v>
      </c>
      <c r="R78" s="36" t="n">
        <f aca="false">VLOOKUP($A78,'[1]Congest May00-Oct00'!$A$1:$I$1048576,COLUMN('[1]Congest May00-Oct00'!G$1:G$1048576),FALSE())-VLOOKUP($E78,'[1]Congest May00-Oct00'!$A$1:$I$1048576,COLUMN('[1]Congest May00-Oct00'!G$1:G$1048576),FALSE())</f>
        <v>0.510000000002037</v>
      </c>
      <c r="S78" s="36" t="n">
        <f aca="false">VLOOKUP($A78,'[1]Congest May00-Oct00'!$A$1:$I$1048576,COLUMN('[1]Congest May00-Oct00'!H$1:H$1048576),FALSE())-VLOOKUP($E78,'[1]Congest May00-Oct00'!$A$1:$I$1048576,COLUMN('[1]Congest May00-Oct00'!H$1:H$1048576),FALSE())</f>
        <v>0.569999999999709</v>
      </c>
      <c r="T78" s="36" t="n">
        <f aca="false">VLOOKUP($A78,'[1]Congest May00-Oct00'!$A$1:$I$1048576,COLUMN('[1]Congest May00-Oct00'!I$1:I$1048576),FALSE())-VLOOKUP($E78,'[1]Congest May00-Oct00'!$A$1:$I$1048576,COLUMN('[1]Congest May00-Oct00'!I$1:I$1048576),FALSE())</f>
        <v>-1.76999999999998</v>
      </c>
      <c r="U78" s="37" t="n">
        <f aca="false">VLOOKUP($A78,'[1]Congest Nov00-Apr01'!$A$1:$I$1048576,COLUMN('[1]Congest Nov00-Apr01'!D$1:D$1048576),FALSE())-VLOOKUP($E78,'[1]Congest Nov00-Apr01'!$A$1:$I$1048576,COLUMN('[1]Congest Nov00-Apr01'!D$1:D$1048576),FALSE())</f>
        <v>-4.08000000000038</v>
      </c>
      <c r="V78" s="37" t="n">
        <f aca="false">VLOOKUP($A78,'[1]Congest Nov00-Apr01'!$A$1:$I$1048576,COLUMN('[1]Congest Nov00-Apr01'!E$1:E$1048576),FALSE())-VLOOKUP($E78,'[1]Congest Nov00-Apr01'!$A$1:$I$1048576,COLUMN('[1]Congest Nov00-Apr01'!E$1:E$1048576),FALSE())</f>
        <v>-66.7299999999998</v>
      </c>
      <c r="W78" s="37" t="n">
        <f aca="false">VLOOKUP($A78,'[1]Congest Nov00-Apr01'!$A$1:$I$1048576,COLUMN('[1]Congest Nov00-Apr01'!F$1:F$1048576),FALSE())-VLOOKUP($E78,'[1]Congest Nov00-Apr01'!$A$1:$I$1048576,COLUMN('[1]Congest Nov00-Apr01'!F$1:F$1048576),FALSE())</f>
        <v>0</v>
      </c>
      <c r="X78" s="37" t="n">
        <f aca="false">VLOOKUP($A78,'[1]Congest Nov00-Apr01'!$A$1:$I$1048576,COLUMN('[1]Congest Nov00-Apr01'!G$1:G$1048576),FALSE())-VLOOKUP($E78,'[1]Congest Nov00-Apr01'!$A$1:$I$1048576,COLUMN('[1]Congest Nov00-Apr01'!G$1:G$1048576),FALSE())</f>
        <v>0</v>
      </c>
      <c r="Y78" s="37" t="n">
        <f aca="false">VLOOKUP($A78,'[1]Congest Nov00-Apr01'!$A$1:$I$1048576,COLUMN('[1]Congest Nov00-Apr01'!H$1:H$1048576),FALSE())-VLOOKUP($E78,'[1]Congest Nov00-Apr01'!$A$1:$I$1048576,COLUMN('[1]Congest Nov00-Apr01'!H$1:H$1048576),FALSE())</f>
        <v>0</v>
      </c>
      <c r="Z78" s="37" t="n">
        <f aca="false">VLOOKUP($A78,'[1]Congest Nov00-Apr01'!$A$1:$I$1048576,COLUMN('[1]Congest Nov00-Apr01'!I$1:I$1048576),FALSE())-VLOOKUP($E78,'[1]Congest Nov00-Apr01'!$A$1:$I$1048576,COLUMN('[1]Congest Nov00-Apr01'!I$1:I$1048576),FALSE())</f>
        <v>-15.1799999999994</v>
      </c>
      <c r="AA78" s="36" t="n">
        <f aca="false">VLOOKUP($A78,'[1]Congest May01-Oct01'!$A$1:$I$1048576,COLUMN('[1]Congest May01-Oct01'!D$1:D$1048576),FALSE())-VLOOKUP($E78,'[1]Congest May01-Oct01'!$A$1:$I$1048576,COLUMN('[1]Congest May01-Oct01'!D$1:D$1048576),FALSE())</f>
        <v>0</v>
      </c>
      <c r="AB78" s="36" t="n">
        <f aca="false">VLOOKUP($A78,'[1]Congest May01-Oct01'!$A$1:$I$1048576,COLUMN('[1]Congest May01-Oct01'!E$1:E$1048576),FALSE())-VLOOKUP($E78,'[1]Congest May01-Oct01'!$A$1:$I$1048576,COLUMN('[1]Congest May01-Oct01'!E$1:E$1048576),FALSE())</f>
        <v>0</v>
      </c>
      <c r="AC78" s="36" t="n">
        <f aca="false">VLOOKUP($A78,'[1]Congest May01-Oct01'!$A$1:$I$1048576,COLUMN('[1]Congest May01-Oct01'!F$1:F$1048576),FALSE())-VLOOKUP($E78,'[1]Congest May01-Oct01'!$A$1:$I$1048576,COLUMN('[1]Congest May01-Oct01'!F$1:F$1048576),FALSE())</f>
        <v>0</v>
      </c>
      <c r="AD78" s="36" t="n">
        <f aca="false">VLOOKUP($A78,'[1]Congest May01-Oct01'!$A$1:$I$1048576,COLUMN('[1]Congest May01-Oct01'!G$1:G$1048576),FALSE())-VLOOKUP($E78,'[1]Congest May01-Oct01'!$A$1:$I$1048576,COLUMN('[1]Congest May01-Oct01'!G$1:G$1048576),FALSE())</f>
        <v>0</v>
      </c>
      <c r="AE78" s="36" t="n">
        <f aca="false">VLOOKUP($A78,'[1]Congest May01-Oct01'!$A$1:$I$1048576,COLUMN('[1]Congest May01-Oct01'!H$1:H$1048576),FALSE())-VLOOKUP($E78,'[1]Congest May01-Oct01'!$A$1:$I$1048576,COLUMN('[1]Congest May01-Oct01'!H$1:H$1048576),FALSE())</f>
        <v>0</v>
      </c>
      <c r="AF78" s="36" t="n">
        <f aca="false">VLOOKUP($A78,'[1]Congest May01-Oct01'!$A$1:$I$1048576,COLUMN('[1]Congest May01-Oct01'!I$1:I$1048576),FALSE())-VLOOKUP($E78,'[1]Congest May01-Oct01'!$A$1:$I$1048576,COLUMN('[1]Congest May01-Oct01'!I$1:I$1048576),FALSE())</f>
        <v>0</v>
      </c>
      <c r="AG78" s="6" t="n">
        <f aca="false">+SUM(S78:AD78)</f>
        <v>-87.1899999999998</v>
      </c>
      <c r="AI78" s="39" t="n">
        <f aca="false">29.99-1448</f>
        <v>-1418.01</v>
      </c>
      <c r="AJ78" s="39" t="n">
        <f aca="false">+H78*SUM(U78:AE78)</f>
        <v>-515.939999999997</v>
      </c>
      <c r="AK78" s="39" t="n">
        <f aca="false">+AJ78-AI78</f>
        <v>902.070000000003</v>
      </c>
      <c r="AL78" s="39"/>
      <c r="AQ78" s="36"/>
    </row>
    <row r="79" customFormat="false" ht="12.75" hidden="false" customHeight="false" outlineLevel="0" collapsed="false">
      <c r="A79" s="7" t="n">
        <v>24138</v>
      </c>
      <c r="B79" s="7" t="s">
        <v>64</v>
      </c>
      <c r="C79" s="7" t="str">
        <f aca="false">+VLOOKUP(A79,[1]Congest!$A$1:$C$1048576,3,FALSE())</f>
        <v>N.Y.C.</v>
      </c>
      <c r="D79" s="7"/>
      <c r="E79" s="4" t="n">
        <v>24261</v>
      </c>
      <c r="F79" s="5" t="s">
        <v>77</v>
      </c>
      <c r="G79" s="7" t="str">
        <f aca="false">+VLOOKUP(E79,[1]Congest!$A$1:$C$1048576,3,FALSE())</f>
        <v>N.Y.C.</v>
      </c>
      <c r="H79" s="34" t="n">
        <v>3</v>
      </c>
      <c r="K79" s="4" t="n">
        <v>3</v>
      </c>
      <c r="O79" s="35" t="n">
        <f aca="false">VLOOKUP($A79,'[1]Congest May00-Oct00'!$A$1:$I$1048576,COLUMN('[1]Congest May00-Oct00'!D$1:D$1048576),FALSE())-VLOOKUP($E79,'[1]Congest May00-Oct00'!$A$1:$I$1048576,COLUMN('[1]Congest May00-Oct00'!D$1:D$1048576),FALSE())</f>
        <v>-0.0399999999999636</v>
      </c>
      <c r="P79" s="36" t="n">
        <f aca="false">VLOOKUP($A79,'[1]Congest May00-Oct00'!$A$1:$I$1048576,COLUMN('[1]Congest May00-Oct00'!E$1:E$1048576),FALSE())-VLOOKUP($E79,'[1]Congest May00-Oct00'!$A$1:$I$1048576,COLUMN('[1]Congest May00-Oct00'!E$1:E$1048576),FALSE())</f>
        <v>10.3299999999981</v>
      </c>
      <c r="Q79" s="36" t="n">
        <f aca="false">VLOOKUP($A79,'[1]Congest May00-Oct00'!$A$1:$I$1048576,COLUMN('[1]Congest May00-Oct00'!F$1:F$1048576),FALSE())-VLOOKUP($E79,'[1]Congest May00-Oct00'!$A$1:$I$1048576,COLUMN('[1]Congest May00-Oct00'!F$1:F$1048576),FALSE())</f>
        <v>1.14999999999782</v>
      </c>
      <c r="R79" s="36" t="n">
        <f aca="false">VLOOKUP($A79,'[1]Congest May00-Oct00'!$A$1:$I$1048576,COLUMN('[1]Congest May00-Oct00'!G$1:G$1048576),FALSE())-VLOOKUP($E79,'[1]Congest May00-Oct00'!$A$1:$I$1048576,COLUMN('[1]Congest May00-Oct00'!G$1:G$1048576),FALSE())</f>
        <v>1.24000000000342</v>
      </c>
      <c r="S79" s="36" t="n">
        <f aca="false">VLOOKUP($A79,'[1]Congest May00-Oct00'!$A$1:$I$1048576,COLUMN('[1]Congest May00-Oct00'!H$1:H$1048576),FALSE())-VLOOKUP($E79,'[1]Congest May00-Oct00'!$A$1:$I$1048576,COLUMN('[1]Congest May00-Oct00'!H$1:H$1048576),FALSE())</f>
        <v>0.170000000000528</v>
      </c>
      <c r="T79" s="36" t="n">
        <f aca="false">VLOOKUP($A79,'[1]Congest May00-Oct00'!$A$1:$I$1048576,COLUMN('[1]Congest May00-Oct00'!I$1:I$1048576),FALSE())-VLOOKUP($E79,'[1]Congest May00-Oct00'!$A$1:$I$1048576,COLUMN('[1]Congest May00-Oct00'!I$1:I$1048576),FALSE())</f>
        <v>-3.26999999999998</v>
      </c>
      <c r="U79" s="37" t="n">
        <f aca="false">VLOOKUP($A79,'[1]Congest Nov00-Apr01'!$A$1:$I$1048576,COLUMN('[1]Congest Nov00-Apr01'!D$1:D$1048576),FALSE())-VLOOKUP($E79,'[1]Congest Nov00-Apr01'!$A$1:$I$1048576,COLUMN('[1]Congest Nov00-Apr01'!D$1:D$1048576),FALSE())</f>
        <v>-7.92000000000053</v>
      </c>
      <c r="V79" s="37" t="n">
        <f aca="false">VLOOKUP($A79,'[1]Congest Nov00-Apr01'!$A$1:$I$1048576,COLUMN('[1]Congest Nov00-Apr01'!E$1:E$1048576),FALSE())-VLOOKUP($E79,'[1]Congest Nov00-Apr01'!$A$1:$I$1048576,COLUMN('[1]Congest Nov00-Apr01'!E$1:E$1048576),FALSE())</f>
        <v>-127.6</v>
      </c>
      <c r="W79" s="37" t="n">
        <f aca="false">VLOOKUP($A79,'[1]Congest Nov00-Apr01'!$A$1:$I$1048576,COLUMN('[1]Congest Nov00-Apr01'!F$1:F$1048576),FALSE())-VLOOKUP($E79,'[1]Congest Nov00-Apr01'!$A$1:$I$1048576,COLUMN('[1]Congest Nov00-Apr01'!F$1:F$1048576),FALSE())</f>
        <v>0</v>
      </c>
      <c r="X79" s="37" t="n">
        <f aca="false">VLOOKUP($A79,'[1]Congest Nov00-Apr01'!$A$1:$I$1048576,COLUMN('[1]Congest Nov00-Apr01'!G$1:G$1048576),FALSE())-VLOOKUP($E79,'[1]Congest Nov00-Apr01'!$A$1:$I$1048576,COLUMN('[1]Congest Nov00-Apr01'!G$1:G$1048576),FALSE())</f>
        <v>0</v>
      </c>
      <c r="Y79" s="37" t="n">
        <f aca="false">VLOOKUP($A79,'[1]Congest Nov00-Apr01'!$A$1:$I$1048576,COLUMN('[1]Congest Nov00-Apr01'!H$1:H$1048576),FALSE())-VLOOKUP($E79,'[1]Congest Nov00-Apr01'!$A$1:$I$1048576,COLUMN('[1]Congest Nov00-Apr01'!H$1:H$1048576),FALSE())</f>
        <v>0</v>
      </c>
      <c r="Z79" s="37" t="n">
        <f aca="false">VLOOKUP($A79,'[1]Congest Nov00-Apr01'!$A$1:$I$1048576,COLUMN('[1]Congest Nov00-Apr01'!I$1:I$1048576),FALSE())-VLOOKUP($E79,'[1]Congest Nov00-Apr01'!$A$1:$I$1048576,COLUMN('[1]Congest Nov00-Apr01'!I$1:I$1048576),FALSE())</f>
        <v>0</v>
      </c>
      <c r="AA79" s="36" t="n">
        <f aca="false">VLOOKUP($A79,'[1]Congest May01-Oct01'!$A$1:$I$1048576,COLUMN('[1]Congest May01-Oct01'!D$1:D$1048576),FALSE())-VLOOKUP($E79,'[1]Congest May01-Oct01'!$A$1:$I$1048576,COLUMN('[1]Congest May01-Oct01'!D$1:D$1048576),FALSE())</f>
        <v>0</v>
      </c>
      <c r="AB79" s="36" t="n">
        <f aca="false">VLOOKUP($A79,'[1]Congest May01-Oct01'!$A$1:$I$1048576,COLUMN('[1]Congest May01-Oct01'!E$1:E$1048576),FALSE())-VLOOKUP($E79,'[1]Congest May01-Oct01'!$A$1:$I$1048576,COLUMN('[1]Congest May01-Oct01'!E$1:E$1048576),FALSE())</f>
        <v>0</v>
      </c>
      <c r="AC79" s="36" t="n">
        <f aca="false">VLOOKUP($A79,'[1]Congest May01-Oct01'!$A$1:$I$1048576,COLUMN('[1]Congest May01-Oct01'!F$1:F$1048576),FALSE())-VLOOKUP($E79,'[1]Congest May01-Oct01'!$A$1:$I$1048576,COLUMN('[1]Congest May01-Oct01'!F$1:F$1048576),FALSE())</f>
        <v>0</v>
      </c>
      <c r="AD79" s="36" t="n">
        <f aca="false">VLOOKUP($A79,'[1]Congest May01-Oct01'!$A$1:$I$1048576,COLUMN('[1]Congest May01-Oct01'!G$1:G$1048576),FALSE())-VLOOKUP($E79,'[1]Congest May01-Oct01'!$A$1:$I$1048576,COLUMN('[1]Congest May01-Oct01'!G$1:G$1048576),FALSE())</f>
        <v>0</v>
      </c>
      <c r="AE79" s="36" t="n">
        <f aca="false">VLOOKUP($A79,'[1]Congest May01-Oct01'!$A$1:$I$1048576,COLUMN('[1]Congest May01-Oct01'!H$1:H$1048576),FALSE())-VLOOKUP($E79,'[1]Congest May01-Oct01'!$A$1:$I$1048576,COLUMN('[1]Congest May01-Oct01'!H$1:H$1048576),FALSE())</f>
        <v>0</v>
      </c>
      <c r="AF79" s="36" t="n">
        <f aca="false">VLOOKUP($A79,'[1]Congest May01-Oct01'!$A$1:$I$1048576,COLUMN('[1]Congest May01-Oct01'!I$1:I$1048576),FALSE())-VLOOKUP($E79,'[1]Congest May01-Oct01'!$A$1:$I$1048576,COLUMN('[1]Congest May01-Oct01'!I$1:I$1048576),FALSE())</f>
        <v>0</v>
      </c>
      <c r="AG79" s="6" t="n">
        <f aca="false">+SUM(S79:AD79)</f>
        <v>-138.62</v>
      </c>
      <c r="AI79" s="39" t="n">
        <v>-599.97</v>
      </c>
      <c r="AJ79" s="39" t="n">
        <f aca="false">+K79*SUM(U79:AE79)</f>
        <v>-406.560000000001</v>
      </c>
      <c r="AK79" s="39" t="n">
        <f aca="false">+AJ79-AI79</f>
        <v>193.409999999999</v>
      </c>
      <c r="AL79" s="39"/>
      <c r="AQ79" s="36"/>
    </row>
    <row r="80" customFormat="false" ht="12.75" hidden="false" customHeight="false" outlineLevel="0" collapsed="false">
      <c r="A80" s="7" t="n">
        <v>24227</v>
      </c>
      <c r="B80" s="7" t="s">
        <v>97</v>
      </c>
      <c r="C80" s="7" t="str">
        <f aca="false">+VLOOKUP(A80,[1]Congest!$A$1:$C$1048576,3,FALSE())</f>
        <v>N.Y.C.</v>
      </c>
      <c r="D80" s="7"/>
      <c r="E80" s="4" t="n">
        <v>24107</v>
      </c>
      <c r="F80" s="5" t="s">
        <v>40</v>
      </c>
      <c r="G80" s="7" t="str">
        <f aca="false">+VLOOKUP(E80,[1]Congest!$A$1:$C$1048576,3,FALSE())</f>
        <v>N.Y.C.</v>
      </c>
      <c r="H80" s="34" t="n">
        <v>16</v>
      </c>
      <c r="N80" s="4" t="n">
        <v>16</v>
      </c>
      <c r="O80" s="35" t="n">
        <f aca="false">VLOOKUP($A80,'[1]Congest May00-Oct00'!$A$1:$I$1048576,COLUMN('[1]Congest May00-Oct00'!D$1:D$1048576),FALSE())-VLOOKUP($E80,'[1]Congest May00-Oct00'!$A$1:$I$1048576,COLUMN('[1]Congest May00-Oct00'!D$1:D$1048576),FALSE())</f>
        <v>0</v>
      </c>
      <c r="P80" s="36" t="n">
        <f aca="false">VLOOKUP($A80,'[1]Congest May00-Oct00'!$A$1:$I$1048576,COLUMN('[1]Congest May00-Oct00'!E$1:E$1048576),FALSE())-VLOOKUP($E80,'[1]Congest May00-Oct00'!$A$1:$I$1048576,COLUMN('[1]Congest May00-Oct00'!E$1:E$1048576),FALSE())</f>
        <v>0</v>
      </c>
      <c r="Q80" s="36" t="n">
        <f aca="false">VLOOKUP($A80,'[1]Congest May00-Oct00'!$A$1:$I$1048576,COLUMN('[1]Congest May00-Oct00'!F$1:F$1048576),FALSE())-VLOOKUP($E80,'[1]Congest May00-Oct00'!$A$1:$I$1048576,COLUMN('[1]Congest May00-Oct00'!F$1:F$1048576),FALSE())</f>
        <v>0</v>
      </c>
      <c r="R80" s="36" t="n">
        <f aca="false">VLOOKUP($A80,'[1]Congest May00-Oct00'!$A$1:$I$1048576,COLUMN('[1]Congest May00-Oct00'!G$1:G$1048576),FALSE())-VLOOKUP($E80,'[1]Congest May00-Oct00'!$A$1:$I$1048576,COLUMN('[1]Congest May00-Oct00'!G$1:G$1048576),FALSE())</f>
        <v>0</v>
      </c>
      <c r="S80" s="36" t="n">
        <f aca="false">VLOOKUP($A80,'[1]Congest May00-Oct00'!$A$1:$I$1048576,COLUMN('[1]Congest May00-Oct00'!H$1:H$1048576),FALSE())-VLOOKUP($E80,'[1]Congest May00-Oct00'!$A$1:$I$1048576,COLUMN('[1]Congest May00-Oct00'!H$1:H$1048576),FALSE())</f>
        <v>0</v>
      </c>
      <c r="T80" s="36" t="n">
        <f aca="false">VLOOKUP($A80,'[1]Congest May00-Oct00'!$A$1:$I$1048576,COLUMN('[1]Congest May00-Oct00'!I$1:I$1048576),FALSE())-VLOOKUP($E80,'[1]Congest May00-Oct00'!$A$1:$I$1048576,COLUMN('[1]Congest May00-Oct00'!I$1:I$1048576),FALSE())</f>
        <v>0</v>
      </c>
      <c r="U80" s="37" t="n">
        <f aca="false">VLOOKUP($A80,'[1]Congest Nov00-Apr01'!$A$1:$I$1048576,COLUMN('[1]Congest Nov00-Apr01'!D$1:D$1048576),FALSE())-VLOOKUP($E80,'[1]Congest Nov00-Apr01'!$A$1:$I$1048576,COLUMN('[1]Congest Nov00-Apr01'!D$1:D$1048576),FALSE())</f>
        <v>0</v>
      </c>
      <c r="V80" s="37" t="n">
        <f aca="false">VLOOKUP($A80,'[1]Congest Nov00-Apr01'!$A$1:$I$1048576,COLUMN('[1]Congest Nov00-Apr01'!E$1:E$1048576),FALSE())-VLOOKUP($E80,'[1]Congest Nov00-Apr01'!$A$1:$I$1048576,COLUMN('[1]Congest Nov00-Apr01'!E$1:E$1048576),FALSE())</f>
        <v>0</v>
      </c>
      <c r="W80" s="37" t="n">
        <f aca="false">VLOOKUP($A80,'[1]Congest Nov00-Apr01'!$A$1:$I$1048576,COLUMN('[1]Congest Nov00-Apr01'!F$1:F$1048576),FALSE())-VLOOKUP($E80,'[1]Congest Nov00-Apr01'!$A$1:$I$1048576,COLUMN('[1]Congest Nov00-Apr01'!F$1:F$1048576),FALSE())</f>
        <v>0</v>
      </c>
      <c r="X80" s="37" t="n">
        <f aca="false">VLOOKUP($A80,'[1]Congest Nov00-Apr01'!$A$1:$I$1048576,COLUMN('[1]Congest Nov00-Apr01'!G$1:G$1048576),FALSE())-VLOOKUP($E80,'[1]Congest Nov00-Apr01'!$A$1:$I$1048576,COLUMN('[1]Congest Nov00-Apr01'!G$1:G$1048576),FALSE())</f>
        <v>0</v>
      </c>
      <c r="Y80" s="37" t="n">
        <f aca="false">VLOOKUP($A80,'[1]Congest Nov00-Apr01'!$A$1:$I$1048576,COLUMN('[1]Congest Nov00-Apr01'!H$1:H$1048576),FALSE())-VLOOKUP($E80,'[1]Congest Nov00-Apr01'!$A$1:$I$1048576,COLUMN('[1]Congest Nov00-Apr01'!H$1:H$1048576),FALSE())</f>
        <v>0</v>
      </c>
      <c r="Z80" s="37" t="n">
        <f aca="false">VLOOKUP($A80,'[1]Congest Nov00-Apr01'!$A$1:$I$1048576,COLUMN('[1]Congest Nov00-Apr01'!I$1:I$1048576),FALSE())-VLOOKUP($E80,'[1]Congest Nov00-Apr01'!$A$1:$I$1048576,COLUMN('[1]Congest Nov00-Apr01'!I$1:I$1048576),FALSE())</f>
        <v>0</v>
      </c>
      <c r="AA80" s="36" t="n">
        <f aca="false">VLOOKUP($A80,'[1]Congest May01-Oct01'!$A$1:$I$1048576,COLUMN('[1]Congest May01-Oct01'!D$1:D$1048576),FALSE())-VLOOKUP($E80,'[1]Congest May01-Oct01'!$A$1:$I$1048576,COLUMN('[1]Congest May01-Oct01'!D$1:D$1048576),FALSE())</f>
        <v>5.85000000000036</v>
      </c>
      <c r="AB80" s="36" t="n">
        <f aca="false">VLOOKUP($A80,'[1]Congest May01-Oct01'!$A$1:$I$1048576,COLUMN('[1]Congest May01-Oct01'!E$1:E$1048576),FALSE())-VLOOKUP($E80,'[1]Congest May01-Oct01'!$A$1:$I$1048576,COLUMN('[1]Congest May01-Oct01'!E$1:E$1048576),FALSE())</f>
        <v>4.03000000000066</v>
      </c>
      <c r="AC80" s="36" t="n">
        <f aca="false">VLOOKUP($A80,'[1]Congest May01-Oct01'!$A$1:$I$1048576,COLUMN('[1]Congest May01-Oct01'!F$1:F$1048576),FALSE())-VLOOKUP($E80,'[1]Congest May01-Oct01'!$A$1:$I$1048576,COLUMN('[1]Congest May01-Oct01'!F$1:F$1048576),FALSE())</f>
        <v>0</v>
      </c>
      <c r="AD80" s="36" t="n">
        <f aca="false">VLOOKUP($A80,'[1]Congest May01-Oct01'!$A$1:$I$1048576,COLUMN('[1]Congest May01-Oct01'!G$1:G$1048576),FALSE())-VLOOKUP($E80,'[1]Congest May01-Oct01'!$A$1:$I$1048576,COLUMN('[1]Congest May01-Oct01'!G$1:G$1048576),FALSE())</f>
        <v>-5.23000000000002</v>
      </c>
      <c r="AE80" s="36" t="n">
        <f aca="false">VLOOKUP($A80,'[1]Congest May01-Oct01'!$A$1:$I$1048576,COLUMN('[1]Congest May01-Oct01'!H$1:H$1048576),FALSE())-VLOOKUP($E80,'[1]Congest May01-Oct01'!$A$1:$I$1048576,COLUMN('[1]Congest May01-Oct01'!H$1:H$1048576),FALSE())</f>
        <v>0</v>
      </c>
      <c r="AF80" s="36" t="n">
        <f aca="false">VLOOKUP($A80,'[1]Congest May01-Oct01'!$A$1:$I$1048576,COLUMN('[1]Congest May01-Oct01'!I$1:I$1048576),FALSE())-VLOOKUP($E80,'[1]Congest May01-Oct01'!$A$1:$I$1048576,COLUMN('[1]Congest May01-Oct01'!I$1:I$1048576),FALSE())</f>
        <v>0</v>
      </c>
      <c r="AG80" s="6" t="n">
        <f aca="false">+SUM(S80:AD80)</f>
        <v>4.650000000001</v>
      </c>
      <c r="AI80" s="39" t="n">
        <v>-3012.11</v>
      </c>
      <c r="AJ80" s="39" t="n">
        <f aca="false">+H80*SUM(U80:AE80)</f>
        <v>74.400000000016</v>
      </c>
      <c r="AK80" s="39" t="n">
        <f aca="false">+AJ80-AI80</f>
        <v>3086.51000000002</v>
      </c>
      <c r="AL80" s="39"/>
      <c r="AQ80" s="36"/>
    </row>
    <row r="81" customFormat="false" ht="12.75" hidden="false" customHeight="false" outlineLevel="0" collapsed="false">
      <c r="A81" s="7" t="n">
        <v>24232</v>
      </c>
      <c r="B81" s="7" t="s">
        <v>102</v>
      </c>
      <c r="C81" s="7" t="str">
        <f aca="false">+VLOOKUP(A81,[1]Congest!$A$1:$C$1048576,3,FALSE())</f>
        <v>N.Y.C.</v>
      </c>
      <c r="D81" s="7"/>
      <c r="E81" s="4" t="n">
        <v>23520</v>
      </c>
      <c r="F81" s="5" t="s">
        <v>99</v>
      </c>
      <c r="G81" s="7" t="str">
        <f aca="false">+VLOOKUP(E81,[1]Congest!$A$1:$C$1048576,3,FALSE())</f>
        <v>N.Y.C.</v>
      </c>
      <c r="H81" s="34" t="n">
        <v>0</v>
      </c>
      <c r="K81" s="4" t="n">
        <v>-1</v>
      </c>
      <c r="N81" s="4" t="n">
        <v>1</v>
      </c>
      <c r="O81" s="35" t="n">
        <f aca="false">VLOOKUP($A81,'[1]Congest May00-Oct00'!$A$1:$I$1048576,COLUMN('[1]Congest May00-Oct00'!D$1:D$1048576),FALSE())-VLOOKUP($E81,'[1]Congest May00-Oct00'!$A$1:$I$1048576,COLUMN('[1]Congest May00-Oct00'!D$1:D$1048576),FALSE())</f>
        <v>0</v>
      </c>
      <c r="P81" s="36" t="n">
        <f aca="false">VLOOKUP($A81,'[1]Congest May00-Oct00'!$A$1:$I$1048576,COLUMN('[1]Congest May00-Oct00'!E$1:E$1048576),FALSE())-VLOOKUP($E81,'[1]Congest May00-Oct00'!$A$1:$I$1048576,COLUMN('[1]Congest May00-Oct00'!E$1:E$1048576),FALSE())</f>
        <v>0</v>
      </c>
      <c r="Q81" s="36" t="n">
        <f aca="false">VLOOKUP($A81,'[1]Congest May00-Oct00'!$A$1:$I$1048576,COLUMN('[1]Congest May00-Oct00'!F$1:F$1048576),FALSE())-VLOOKUP($E81,'[1]Congest May00-Oct00'!$A$1:$I$1048576,COLUMN('[1]Congest May00-Oct00'!F$1:F$1048576),FALSE())</f>
        <v>0</v>
      </c>
      <c r="R81" s="36" t="n">
        <f aca="false">VLOOKUP($A81,'[1]Congest May00-Oct00'!$A$1:$I$1048576,COLUMN('[1]Congest May00-Oct00'!G$1:G$1048576),FALSE())-VLOOKUP($E81,'[1]Congest May00-Oct00'!$A$1:$I$1048576,COLUMN('[1]Congest May00-Oct00'!G$1:G$1048576),FALSE())</f>
        <v>0</v>
      </c>
      <c r="S81" s="36" t="n">
        <f aca="false">VLOOKUP($A81,'[1]Congest May00-Oct00'!$A$1:$I$1048576,COLUMN('[1]Congest May00-Oct00'!H$1:H$1048576),FALSE())-VLOOKUP($E81,'[1]Congest May00-Oct00'!$A$1:$I$1048576,COLUMN('[1]Congest May00-Oct00'!H$1:H$1048576),FALSE())</f>
        <v>0</v>
      </c>
      <c r="T81" s="36" t="n">
        <f aca="false">VLOOKUP($A81,'[1]Congest May00-Oct00'!$A$1:$I$1048576,COLUMN('[1]Congest May00-Oct00'!I$1:I$1048576),FALSE())-VLOOKUP($E81,'[1]Congest May00-Oct00'!$A$1:$I$1048576,COLUMN('[1]Congest May00-Oct00'!I$1:I$1048576),FALSE())</f>
        <v>0</v>
      </c>
      <c r="U81" s="37" t="n">
        <f aca="false">VLOOKUP($A81,'[1]Congest Nov00-Apr01'!$A$1:$I$1048576,COLUMN('[1]Congest Nov00-Apr01'!D$1:D$1048576),FALSE())-VLOOKUP($E81,'[1]Congest Nov00-Apr01'!$A$1:$I$1048576,COLUMN('[1]Congest Nov00-Apr01'!D$1:D$1048576),FALSE())</f>
        <v>0</v>
      </c>
      <c r="V81" s="37" t="n">
        <f aca="false">VLOOKUP($A81,'[1]Congest Nov00-Apr01'!$A$1:$I$1048576,COLUMN('[1]Congest Nov00-Apr01'!E$1:E$1048576),FALSE())-VLOOKUP($E81,'[1]Congest Nov00-Apr01'!$A$1:$I$1048576,COLUMN('[1]Congest Nov00-Apr01'!E$1:E$1048576),FALSE())</f>
        <v>0</v>
      </c>
      <c r="W81" s="37" t="n">
        <f aca="false">VLOOKUP($A81,'[1]Congest Nov00-Apr01'!$A$1:$I$1048576,COLUMN('[1]Congest Nov00-Apr01'!F$1:F$1048576),FALSE())-VLOOKUP($E81,'[1]Congest Nov00-Apr01'!$A$1:$I$1048576,COLUMN('[1]Congest Nov00-Apr01'!F$1:F$1048576),FALSE())</f>
        <v>0</v>
      </c>
      <c r="X81" s="37" t="n">
        <f aca="false">VLOOKUP($A81,'[1]Congest Nov00-Apr01'!$A$1:$I$1048576,COLUMN('[1]Congest Nov00-Apr01'!G$1:G$1048576),FALSE())-VLOOKUP($E81,'[1]Congest Nov00-Apr01'!$A$1:$I$1048576,COLUMN('[1]Congest Nov00-Apr01'!G$1:G$1048576),FALSE())</f>
        <v>0</v>
      </c>
      <c r="Y81" s="37" t="n">
        <f aca="false">VLOOKUP($A81,'[1]Congest Nov00-Apr01'!$A$1:$I$1048576,COLUMN('[1]Congest Nov00-Apr01'!H$1:H$1048576),FALSE())-VLOOKUP($E81,'[1]Congest Nov00-Apr01'!$A$1:$I$1048576,COLUMN('[1]Congest Nov00-Apr01'!H$1:H$1048576),FALSE())</f>
        <v>0</v>
      </c>
      <c r="Z81" s="37" t="n">
        <f aca="false">VLOOKUP($A81,'[1]Congest Nov00-Apr01'!$A$1:$I$1048576,COLUMN('[1]Congest Nov00-Apr01'!I$1:I$1048576),FALSE())-VLOOKUP($E81,'[1]Congest Nov00-Apr01'!$A$1:$I$1048576,COLUMN('[1]Congest Nov00-Apr01'!I$1:I$1048576),FALSE())</f>
        <v>0</v>
      </c>
      <c r="AA81" s="36" t="n">
        <f aca="false">VLOOKUP($A81,'[1]Congest May01-Oct01'!$A$1:$I$1048576,COLUMN('[1]Congest May01-Oct01'!D$1:D$1048576),FALSE())-VLOOKUP($E81,'[1]Congest May01-Oct01'!$A$1:$I$1048576,COLUMN('[1]Congest May01-Oct01'!D$1:D$1048576),FALSE())</f>
        <v>0</v>
      </c>
      <c r="AB81" s="36" t="n">
        <f aca="false">VLOOKUP($A81,'[1]Congest May01-Oct01'!$A$1:$I$1048576,COLUMN('[1]Congest May01-Oct01'!E$1:E$1048576),FALSE())-VLOOKUP($E81,'[1]Congest May01-Oct01'!$A$1:$I$1048576,COLUMN('[1]Congest May01-Oct01'!E$1:E$1048576),FALSE())</f>
        <v>0</v>
      </c>
      <c r="AC81" s="36" t="n">
        <f aca="false">VLOOKUP($A81,'[1]Congest May01-Oct01'!$A$1:$I$1048576,COLUMN('[1]Congest May01-Oct01'!F$1:F$1048576),FALSE())-VLOOKUP($E81,'[1]Congest May01-Oct01'!$A$1:$I$1048576,COLUMN('[1]Congest May01-Oct01'!F$1:F$1048576),FALSE())</f>
        <v>0</v>
      </c>
      <c r="AD81" s="36" t="n">
        <f aca="false">VLOOKUP($A81,'[1]Congest May01-Oct01'!$A$1:$I$1048576,COLUMN('[1]Congest May01-Oct01'!G$1:G$1048576),FALSE())-VLOOKUP($E81,'[1]Congest May01-Oct01'!$A$1:$I$1048576,COLUMN('[1]Congest May01-Oct01'!G$1:G$1048576),FALSE())</f>
        <v>0</v>
      </c>
      <c r="AE81" s="36" t="n">
        <f aca="false">VLOOKUP($A81,'[1]Congest May01-Oct01'!$A$1:$I$1048576,COLUMN('[1]Congest May01-Oct01'!H$1:H$1048576),FALSE())-VLOOKUP($E81,'[1]Congest May01-Oct01'!$A$1:$I$1048576,COLUMN('[1]Congest May01-Oct01'!H$1:H$1048576),FALSE())</f>
        <v>0</v>
      </c>
      <c r="AF81" s="36" t="n">
        <f aca="false">VLOOKUP($A81,'[1]Congest May01-Oct01'!$A$1:$I$1048576,COLUMN('[1]Congest May01-Oct01'!I$1:I$1048576),FALSE())-VLOOKUP($E81,'[1]Congest May01-Oct01'!$A$1:$I$1048576,COLUMN('[1]Congest May01-Oct01'!I$1:I$1048576),FALSE())</f>
        <v>0</v>
      </c>
      <c r="AG81" s="6" t="n">
        <f aca="false">+SUM(S81:AD81)</f>
        <v>0</v>
      </c>
      <c r="AI81" s="39" t="n">
        <f aca="false">0.82+1.66</f>
        <v>2.48</v>
      </c>
      <c r="AJ81" s="39" t="n">
        <f aca="false">+H81*SUM(U81:AE81)</f>
        <v>0</v>
      </c>
      <c r="AK81" s="39" t="n">
        <f aca="false">+AJ81-AI81</f>
        <v>-2.48</v>
      </c>
      <c r="AL81" s="39"/>
      <c r="AQ81" s="36"/>
    </row>
    <row r="82" customFormat="false" ht="12.75" hidden="false" customHeight="false" outlineLevel="0" collapsed="false">
      <c r="A82" s="7" t="n">
        <v>24232</v>
      </c>
      <c r="B82" s="7" t="s">
        <v>102</v>
      </c>
      <c r="C82" s="7" t="str">
        <f aca="false">+VLOOKUP(A82,[1]Congest!$A$1:$C$1048576,3,FALSE())</f>
        <v>N.Y.C.</v>
      </c>
      <c r="D82" s="7"/>
      <c r="E82" s="4" t="n">
        <v>23533</v>
      </c>
      <c r="F82" s="5" t="s">
        <v>39</v>
      </c>
      <c r="G82" s="7" t="str">
        <f aca="false">+VLOOKUP(E82,[1]Congest!$A$1:$C$1048576,3,FALSE())</f>
        <v>N.Y.C.</v>
      </c>
      <c r="H82" s="34" t="n">
        <v>0</v>
      </c>
      <c r="K82" s="4" t="n">
        <v>-1</v>
      </c>
      <c r="N82" s="4" t="n">
        <v>1</v>
      </c>
      <c r="O82" s="35" t="n">
        <f aca="false">VLOOKUP($A82,'[1]Congest May00-Oct00'!$A$1:$I$1048576,COLUMN('[1]Congest May00-Oct00'!D$1:D$1048576),FALSE())-VLOOKUP($E82,'[1]Congest May00-Oct00'!$A$1:$I$1048576,COLUMN('[1]Congest May00-Oct00'!D$1:D$1048576),FALSE())</f>
        <v>0</v>
      </c>
      <c r="P82" s="36" t="n">
        <f aca="false">VLOOKUP($A82,'[1]Congest May00-Oct00'!$A$1:$I$1048576,COLUMN('[1]Congest May00-Oct00'!E$1:E$1048576),FALSE())-VLOOKUP($E82,'[1]Congest May00-Oct00'!$A$1:$I$1048576,COLUMN('[1]Congest May00-Oct00'!E$1:E$1048576),FALSE())</f>
        <v>0</v>
      </c>
      <c r="Q82" s="36" t="n">
        <f aca="false">VLOOKUP($A82,'[1]Congest May00-Oct00'!$A$1:$I$1048576,COLUMN('[1]Congest May00-Oct00'!F$1:F$1048576),FALSE())-VLOOKUP($E82,'[1]Congest May00-Oct00'!$A$1:$I$1048576,COLUMN('[1]Congest May00-Oct00'!F$1:F$1048576),FALSE())</f>
        <v>0</v>
      </c>
      <c r="R82" s="36" t="n">
        <f aca="false">VLOOKUP($A82,'[1]Congest May00-Oct00'!$A$1:$I$1048576,COLUMN('[1]Congest May00-Oct00'!G$1:G$1048576),FALSE())-VLOOKUP($E82,'[1]Congest May00-Oct00'!$A$1:$I$1048576,COLUMN('[1]Congest May00-Oct00'!G$1:G$1048576),FALSE())</f>
        <v>0</v>
      </c>
      <c r="S82" s="36" t="n">
        <f aca="false">VLOOKUP($A82,'[1]Congest May00-Oct00'!$A$1:$I$1048576,COLUMN('[1]Congest May00-Oct00'!H$1:H$1048576),FALSE())-VLOOKUP($E82,'[1]Congest May00-Oct00'!$A$1:$I$1048576,COLUMN('[1]Congest May00-Oct00'!H$1:H$1048576),FALSE())</f>
        <v>0</v>
      </c>
      <c r="T82" s="36" t="n">
        <f aca="false">VLOOKUP($A82,'[1]Congest May00-Oct00'!$A$1:$I$1048576,COLUMN('[1]Congest May00-Oct00'!I$1:I$1048576),FALSE())-VLOOKUP($E82,'[1]Congest May00-Oct00'!$A$1:$I$1048576,COLUMN('[1]Congest May00-Oct00'!I$1:I$1048576),FALSE())</f>
        <v>0</v>
      </c>
      <c r="U82" s="37" t="n">
        <f aca="false">VLOOKUP($A82,'[1]Congest Nov00-Apr01'!$A$1:$I$1048576,COLUMN('[1]Congest Nov00-Apr01'!D$1:D$1048576),FALSE())-VLOOKUP($E82,'[1]Congest Nov00-Apr01'!$A$1:$I$1048576,COLUMN('[1]Congest Nov00-Apr01'!D$1:D$1048576),FALSE())</f>
        <v>0</v>
      </c>
      <c r="V82" s="37" t="n">
        <f aca="false">VLOOKUP($A82,'[1]Congest Nov00-Apr01'!$A$1:$I$1048576,COLUMN('[1]Congest Nov00-Apr01'!E$1:E$1048576),FALSE())-VLOOKUP($E82,'[1]Congest Nov00-Apr01'!$A$1:$I$1048576,COLUMN('[1]Congest Nov00-Apr01'!E$1:E$1048576),FALSE())</f>
        <v>0</v>
      </c>
      <c r="W82" s="37" t="n">
        <f aca="false">VLOOKUP($A82,'[1]Congest Nov00-Apr01'!$A$1:$I$1048576,COLUMN('[1]Congest Nov00-Apr01'!F$1:F$1048576),FALSE())-VLOOKUP($E82,'[1]Congest Nov00-Apr01'!$A$1:$I$1048576,COLUMN('[1]Congest Nov00-Apr01'!F$1:F$1048576),FALSE())</f>
        <v>0</v>
      </c>
      <c r="X82" s="37" t="n">
        <f aca="false">VLOOKUP($A82,'[1]Congest Nov00-Apr01'!$A$1:$I$1048576,COLUMN('[1]Congest Nov00-Apr01'!G$1:G$1048576),FALSE())-VLOOKUP($E82,'[1]Congest Nov00-Apr01'!$A$1:$I$1048576,COLUMN('[1]Congest Nov00-Apr01'!G$1:G$1048576),FALSE())</f>
        <v>0</v>
      </c>
      <c r="Y82" s="37" t="n">
        <f aca="false">VLOOKUP($A82,'[1]Congest Nov00-Apr01'!$A$1:$I$1048576,COLUMN('[1]Congest Nov00-Apr01'!H$1:H$1048576),FALSE())-VLOOKUP($E82,'[1]Congest Nov00-Apr01'!$A$1:$I$1048576,COLUMN('[1]Congest Nov00-Apr01'!H$1:H$1048576),FALSE())</f>
        <v>0</v>
      </c>
      <c r="Z82" s="37" t="n">
        <f aca="false">VLOOKUP($A82,'[1]Congest Nov00-Apr01'!$A$1:$I$1048576,COLUMN('[1]Congest Nov00-Apr01'!I$1:I$1048576),FALSE())-VLOOKUP($E82,'[1]Congest Nov00-Apr01'!$A$1:$I$1048576,COLUMN('[1]Congest Nov00-Apr01'!I$1:I$1048576),FALSE())</f>
        <v>0</v>
      </c>
      <c r="AA82" s="36" t="n">
        <f aca="false">VLOOKUP($A82,'[1]Congest May01-Oct01'!$A$1:$I$1048576,COLUMN('[1]Congest May01-Oct01'!D$1:D$1048576),FALSE())-VLOOKUP($E82,'[1]Congest May01-Oct01'!$A$1:$I$1048576,COLUMN('[1]Congest May01-Oct01'!D$1:D$1048576),FALSE())</f>
        <v>0</v>
      </c>
      <c r="AB82" s="36" t="n">
        <f aca="false">VLOOKUP($A82,'[1]Congest May01-Oct01'!$A$1:$I$1048576,COLUMN('[1]Congest May01-Oct01'!E$1:E$1048576),FALSE())-VLOOKUP($E82,'[1]Congest May01-Oct01'!$A$1:$I$1048576,COLUMN('[1]Congest May01-Oct01'!E$1:E$1048576),FALSE())</f>
        <v>0</v>
      </c>
      <c r="AC82" s="36" t="n">
        <f aca="false">VLOOKUP($A82,'[1]Congest May01-Oct01'!$A$1:$I$1048576,COLUMN('[1]Congest May01-Oct01'!F$1:F$1048576),FALSE())-VLOOKUP($E82,'[1]Congest May01-Oct01'!$A$1:$I$1048576,COLUMN('[1]Congest May01-Oct01'!F$1:F$1048576),FALSE())</f>
        <v>0</v>
      </c>
      <c r="AD82" s="36" t="n">
        <f aca="false">VLOOKUP($A82,'[1]Congest May01-Oct01'!$A$1:$I$1048576,COLUMN('[1]Congest May01-Oct01'!G$1:G$1048576),FALSE())-VLOOKUP($E82,'[1]Congest May01-Oct01'!$A$1:$I$1048576,COLUMN('[1]Congest May01-Oct01'!G$1:G$1048576),FALSE())</f>
        <v>0</v>
      </c>
      <c r="AE82" s="36" t="n">
        <f aca="false">VLOOKUP($A82,'[1]Congest May01-Oct01'!$A$1:$I$1048576,COLUMN('[1]Congest May01-Oct01'!H$1:H$1048576),FALSE())-VLOOKUP($E82,'[1]Congest May01-Oct01'!$A$1:$I$1048576,COLUMN('[1]Congest May01-Oct01'!H$1:H$1048576),FALSE())</f>
        <v>0</v>
      </c>
      <c r="AF82" s="36" t="n">
        <f aca="false">VLOOKUP($A82,'[1]Congest May01-Oct01'!$A$1:$I$1048576,COLUMN('[1]Congest May01-Oct01'!I$1:I$1048576),FALSE())-VLOOKUP($E82,'[1]Congest May01-Oct01'!$A$1:$I$1048576,COLUMN('[1]Congest May01-Oct01'!I$1:I$1048576),FALSE())</f>
        <v>0</v>
      </c>
      <c r="AG82" s="6" t="n">
        <f aca="false">+SUM(S82:AD82)</f>
        <v>0</v>
      </c>
      <c r="AI82" s="39" t="n">
        <f aca="false">0-1476.06</f>
        <v>-1476.06</v>
      </c>
      <c r="AJ82" s="39" t="n">
        <f aca="false">+H82*SUM(U82:AE82)</f>
        <v>0</v>
      </c>
      <c r="AK82" s="39" t="n">
        <f aca="false">+AJ82-AI82</f>
        <v>1476.06</v>
      </c>
      <c r="AL82" s="39"/>
      <c r="AQ82" s="36"/>
    </row>
    <row r="83" customFormat="false" ht="12.75" hidden="false" customHeight="false" outlineLevel="0" collapsed="false">
      <c r="A83" s="7" t="n">
        <v>24243</v>
      </c>
      <c r="B83" s="7" t="s">
        <v>103</v>
      </c>
      <c r="C83" s="7" t="str">
        <f aca="false">+VLOOKUP(A83,[1]Congest!$A$1:$C$1048576,3,FALSE())</f>
        <v>N.Y.C.</v>
      </c>
      <c r="D83" s="7"/>
      <c r="E83" s="4" t="n">
        <v>24105</v>
      </c>
      <c r="F83" s="5" t="s">
        <v>45</v>
      </c>
      <c r="G83" s="7" t="str">
        <f aca="false">+VLOOKUP(E83,[1]Congest!$A$1:$C$1048576,3,FALSE())</f>
        <v>N.Y.C.</v>
      </c>
      <c r="H83" s="4" t="n">
        <v>29</v>
      </c>
      <c r="M83" s="4" t="n">
        <v>29</v>
      </c>
      <c r="O83" s="35" t="n">
        <f aca="false">VLOOKUP($A83,'[1]Congest May00-Oct00'!$A$1:$I$1048576,COLUMN('[1]Congest May00-Oct00'!D$1:D$1048576),FALSE())-VLOOKUP($E83,'[1]Congest May00-Oct00'!$A$1:$I$1048576,COLUMN('[1]Congest May00-Oct00'!D$1:D$1048576),FALSE())</f>
        <v>0</v>
      </c>
      <c r="P83" s="36" t="n">
        <f aca="false">VLOOKUP($A83,'[1]Congest May00-Oct00'!$A$1:$I$1048576,COLUMN('[1]Congest May00-Oct00'!E$1:E$1048576),FALSE())-VLOOKUP($E83,'[1]Congest May00-Oct00'!$A$1:$I$1048576,COLUMN('[1]Congest May00-Oct00'!E$1:E$1048576),FALSE())</f>
        <v>0</v>
      </c>
      <c r="Q83" s="36" t="n">
        <f aca="false">VLOOKUP($A83,'[1]Congest May00-Oct00'!$A$1:$I$1048576,COLUMN('[1]Congest May00-Oct00'!F$1:F$1048576),FALSE())-VLOOKUP($E83,'[1]Congest May00-Oct00'!$A$1:$I$1048576,COLUMN('[1]Congest May00-Oct00'!F$1:F$1048576),FALSE())</f>
        <v>0</v>
      </c>
      <c r="R83" s="36" t="n">
        <f aca="false">VLOOKUP($A83,'[1]Congest May00-Oct00'!$A$1:$I$1048576,COLUMN('[1]Congest May00-Oct00'!G$1:G$1048576),FALSE())-VLOOKUP($E83,'[1]Congest May00-Oct00'!$A$1:$I$1048576,COLUMN('[1]Congest May00-Oct00'!G$1:G$1048576),FALSE())</f>
        <v>0</v>
      </c>
      <c r="S83" s="36" t="n">
        <f aca="false">VLOOKUP($A83,'[1]Congest May00-Oct00'!$A$1:$I$1048576,COLUMN('[1]Congest May00-Oct00'!H$1:H$1048576),FALSE())-VLOOKUP($E83,'[1]Congest May00-Oct00'!$A$1:$I$1048576,COLUMN('[1]Congest May00-Oct00'!H$1:H$1048576),FALSE())</f>
        <v>0</v>
      </c>
      <c r="T83" s="36" t="n">
        <f aca="false">VLOOKUP($A83,'[1]Congest May00-Oct00'!$A$1:$I$1048576,COLUMN('[1]Congest May00-Oct00'!I$1:I$1048576),FALSE())-VLOOKUP($E83,'[1]Congest May00-Oct00'!$A$1:$I$1048576,COLUMN('[1]Congest May00-Oct00'!I$1:I$1048576),FALSE())</f>
        <v>0</v>
      </c>
      <c r="U83" s="37" t="n">
        <f aca="false">VLOOKUP($A83,'[1]Congest Nov00-Apr01'!$A$1:$I$1048576,COLUMN('[1]Congest Nov00-Apr01'!D$1:D$1048576),FALSE())-VLOOKUP($E83,'[1]Congest Nov00-Apr01'!$A$1:$I$1048576,COLUMN('[1]Congest Nov00-Apr01'!D$1:D$1048576),FALSE())</f>
        <v>0</v>
      </c>
      <c r="V83" s="37" t="n">
        <f aca="false">VLOOKUP($A83,'[1]Congest Nov00-Apr01'!$A$1:$I$1048576,COLUMN('[1]Congest Nov00-Apr01'!E$1:E$1048576),FALSE())-VLOOKUP($E83,'[1]Congest Nov00-Apr01'!$A$1:$I$1048576,COLUMN('[1]Congest Nov00-Apr01'!E$1:E$1048576),FALSE())</f>
        <v>0</v>
      </c>
      <c r="W83" s="37" t="n">
        <f aca="false">VLOOKUP($A83,'[1]Congest Nov00-Apr01'!$A$1:$I$1048576,COLUMN('[1]Congest Nov00-Apr01'!F$1:F$1048576),FALSE())-VLOOKUP($E83,'[1]Congest Nov00-Apr01'!$A$1:$I$1048576,COLUMN('[1]Congest Nov00-Apr01'!F$1:F$1048576),FALSE())</f>
        <v>0</v>
      </c>
      <c r="X83" s="37" t="n">
        <f aca="false">VLOOKUP($A83,'[1]Congest Nov00-Apr01'!$A$1:$I$1048576,COLUMN('[1]Congest Nov00-Apr01'!G$1:G$1048576),FALSE())-VLOOKUP($E83,'[1]Congest Nov00-Apr01'!$A$1:$I$1048576,COLUMN('[1]Congest Nov00-Apr01'!G$1:G$1048576),FALSE())</f>
        <v>0</v>
      </c>
      <c r="Y83" s="37" t="n">
        <f aca="false">VLOOKUP($A83,'[1]Congest Nov00-Apr01'!$A$1:$I$1048576,COLUMN('[1]Congest Nov00-Apr01'!H$1:H$1048576),FALSE())-VLOOKUP($E83,'[1]Congest Nov00-Apr01'!$A$1:$I$1048576,COLUMN('[1]Congest Nov00-Apr01'!H$1:H$1048576),FALSE())</f>
        <v>0</v>
      </c>
      <c r="Z83" s="37" t="n">
        <f aca="false">VLOOKUP($A83,'[1]Congest Nov00-Apr01'!$A$1:$I$1048576,COLUMN('[1]Congest Nov00-Apr01'!I$1:I$1048576),FALSE())-VLOOKUP($E83,'[1]Congest Nov00-Apr01'!$A$1:$I$1048576,COLUMN('[1]Congest Nov00-Apr01'!I$1:I$1048576),FALSE())</f>
        <v>0</v>
      </c>
      <c r="AA83" s="36" t="n">
        <f aca="false">VLOOKUP($A83,'[1]Congest May01-Oct01'!$A$1:$I$1048576,COLUMN('[1]Congest May01-Oct01'!D$1:D$1048576),FALSE())-VLOOKUP($E83,'[1]Congest May01-Oct01'!$A$1:$I$1048576,COLUMN('[1]Congest May01-Oct01'!D$1:D$1048576),FALSE())</f>
        <v>5.85000000000036</v>
      </c>
      <c r="AB83" s="36" t="n">
        <f aca="false">VLOOKUP($A83,'[1]Congest May01-Oct01'!$A$1:$I$1048576,COLUMN('[1]Congest May01-Oct01'!E$1:E$1048576),FALSE())-VLOOKUP($E83,'[1]Congest May01-Oct01'!$A$1:$I$1048576,COLUMN('[1]Congest May01-Oct01'!E$1:E$1048576),FALSE())</f>
        <v>4.03000000000066</v>
      </c>
      <c r="AC83" s="36" t="n">
        <f aca="false">VLOOKUP($A83,'[1]Congest May01-Oct01'!$A$1:$I$1048576,COLUMN('[1]Congest May01-Oct01'!F$1:F$1048576),FALSE())-VLOOKUP($E83,'[1]Congest May01-Oct01'!$A$1:$I$1048576,COLUMN('[1]Congest May01-Oct01'!F$1:F$1048576),FALSE())</f>
        <v>0</v>
      </c>
      <c r="AD83" s="36" t="n">
        <f aca="false">VLOOKUP($A83,'[1]Congest May01-Oct01'!$A$1:$I$1048576,COLUMN('[1]Congest May01-Oct01'!G$1:G$1048576),FALSE())-VLOOKUP($E83,'[1]Congest May01-Oct01'!$A$1:$I$1048576,COLUMN('[1]Congest May01-Oct01'!G$1:G$1048576),FALSE())</f>
        <v>-28.5900000000001</v>
      </c>
      <c r="AE83" s="36" t="n">
        <f aca="false">VLOOKUP($A83,'[1]Congest May01-Oct01'!$A$1:$I$1048576,COLUMN('[1]Congest May01-Oct01'!H$1:H$1048576),FALSE())-VLOOKUP($E83,'[1]Congest May01-Oct01'!$A$1:$I$1048576,COLUMN('[1]Congest May01-Oct01'!H$1:H$1048576),FALSE())</f>
        <v>-0.00999999999999091</v>
      </c>
      <c r="AF83" s="36" t="n">
        <f aca="false">VLOOKUP($A83,'[1]Congest May01-Oct01'!$A$1:$I$1048576,COLUMN('[1]Congest May01-Oct01'!I$1:I$1048576),FALSE())-VLOOKUP($E83,'[1]Congest May01-Oct01'!$A$1:$I$1048576,COLUMN('[1]Congest May01-Oct01'!I$1:I$1048576),FALSE())</f>
        <v>-0.0199999999999818</v>
      </c>
      <c r="AG83" s="6" t="n">
        <f aca="false">+SUM(S83:AD83)</f>
        <v>-18.7099999999991</v>
      </c>
      <c r="AI83" s="39" t="n">
        <v>-9280</v>
      </c>
      <c r="AJ83" s="39" t="n">
        <f aca="false">+H83*SUM(AA83:AE83)</f>
        <v>-542.879999999974</v>
      </c>
      <c r="AK83" s="39" t="n">
        <f aca="false">+AJ83-AI83</f>
        <v>8737.12000000003</v>
      </c>
      <c r="AL83" s="39"/>
      <c r="AQ83" s="36"/>
    </row>
    <row r="84" customFormat="false" ht="15.75" hidden="false" customHeight="false" outlineLevel="0" collapsed="false">
      <c r="A84" s="30" t="s">
        <v>104</v>
      </c>
      <c r="B84" s="7"/>
      <c r="C84" s="7"/>
      <c r="D84" s="7"/>
      <c r="E84" s="7"/>
      <c r="F84" s="7"/>
      <c r="G84" s="7"/>
      <c r="H84" s="31"/>
      <c r="I84" s="31"/>
      <c r="J84" s="31"/>
      <c r="K84" s="31"/>
      <c r="L84" s="31"/>
      <c r="M84" s="31"/>
      <c r="N84" s="31"/>
      <c r="O84" s="48"/>
      <c r="P84" s="49"/>
      <c r="Q84" s="31"/>
      <c r="R84" s="31"/>
      <c r="S84" s="31"/>
      <c r="T84" s="31"/>
      <c r="U84" s="33"/>
      <c r="V84" s="33"/>
      <c r="W84" s="33"/>
      <c r="X84" s="33"/>
      <c r="Y84" s="33"/>
      <c r="Z84" s="33"/>
      <c r="AA84" s="31"/>
      <c r="AB84" s="49"/>
      <c r="AC84" s="49"/>
      <c r="AD84" s="36"/>
      <c r="AE84" s="36"/>
      <c r="AF84" s="36"/>
      <c r="AH84" s="7"/>
      <c r="AI84" s="40" t="n">
        <f aca="false">+SUM(AI66:AI83)</f>
        <v>-703801.7</v>
      </c>
      <c r="AJ84" s="40" t="n">
        <f aca="false">+SUM(AJ66:AJ83)</f>
        <v>76622.9400000001</v>
      </c>
      <c r="AK84" s="40" t="n">
        <f aca="false">+SUM(AK66:AK83)</f>
        <v>780424.64</v>
      </c>
      <c r="AL84" s="7"/>
      <c r="AM84" s="7"/>
      <c r="AN84" s="32"/>
      <c r="AO84" s="32"/>
      <c r="AP84" s="32"/>
      <c r="AQ84" s="31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  <c r="HO84" s="32"/>
      <c r="HP84" s="32"/>
      <c r="HQ84" s="32"/>
      <c r="HR84" s="32"/>
      <c r="HS84" s="32"/>
      <c r="HT84" s="32"/>
      <c r="HU84" s="32"/>
      <c r="HV84" s="32"/>
      <c r="HW84" s="32"/>
      <c r="HX84" s="32"/>
      <c r="HY84" s="32"/>
      <c r="HZ84" s="32"/>
      <c r="IA84" s="32"/>
      <c r="IB84" s="32"/>
      <c r="IC84" s="32"/>
      <c r="ID84" s="32"/>
      <c r="IE84" s="32"/>
      <c r="IF84" s="32"/>
      <c r="IG84" s="32"/>
      <c r="IH84" s="32"/>
      <c r="II84" s="32"/>
      <c r="IJ84" s="32"/>
      <c r="IK84" s="32"/>
      <c r="IL84" s="32"/>
      <c r="IM84" s="32"/>
      <c r="IN84" s="32"/>
      <c r="IO84" s="32"/>
      <c r="IP84" s="32"/>
      <c r="IQ84" s="32"/>
      <c r="IR84" s="32"/>
      <c r="IS84" s="32"/>
      <c r="IT84" s="32"/>
      <c r="IU84" s="32"/>
      <c r="IV84" s="32"/>
      <c r="IW84" s="32"/>
    </row>
    <row r="85" customFormat="false" ht="12.75" hidden="false" customHeight="false" outlineLevel="0" collapsed="false">
      <c r="A85" s="7" t="n">
        <v>23513</v>
      </c>
      <c r="B85" s="7" t="s">
        <v>35</v>
      </c>
      <c r="C85" s="7" t="str">
        <f aca="false">+VLOOKUP(A85,[1]Congest!$A$1:$C$1048576,3,FALSE())</f>
        <v>N.Y.C.</v>
      </c>
      <c r="D85" s="7"/>
      <c r="E85" s="4" t="n">
        <v>23515</v>
      </c>
      <c r="F85" s="5" t="s">
        <v>75</v>
      </c>
      <c r="G85" s="7" t="str">
        <f aca="false">+VLOOKUP(E85,[1]Congest!$A$1:$C$1048576,3,FALSE())</f>
        <v>N.Y.C.</v>
      </c>
      <c r="H85" s="4" t="n">
        <v>5</v>
      </c>
      <c r="I85" s="4" t="n">
        <v>5</v>
      </c>
      <c r="O85" s="35" t="n">
        <f aca="false">VLOOKUP($A85,'[1]Congest May00-Oct00'!$A$1:$I$1048576,COLUMN('[1]Congest May00-Oct00'!D$1:D$1048576),FALSE())-VLOOKUP($E85,'[1]Congest May00-Oct00'!$A$1:$I$1048576,COLUMN('[1]Congest May00-Oct00'!D$1:D$1048576),FALSE())</f>
        <v>241.82</v>
      </c>
      <c r="P85" s="36" t="n">
        <f aca="false">VLOOKUP($A85,'[1]Congest May00-Oct00'!$A$1:$I$1048576,COLUMN('[1]Congest May00-Oct00'!E$1:E$1048576),FALSE())-VLOOKUP($E85,'[1]Congest May00-Oct00'!$A$1:$I$1048576,COLUMN('[1]Congest May00-Oct00'!E$1:E$1048576),FALSE())</f>
        <v>3668.36000000001</v>
      </c>
      <c r="Q85" s="36" t="n">
        <f aca="false">VLOOKUP($A85,'[1]Congest May00-Oct00'!$A$1:$I$1048576,COLUMN('[1]Congest May00-Oct00'!F$1:F$1048576),FALSE())-VLOOKUP($E85,'[1]Congest May00-Oct00'!$A$1:$I$1048576,COLUMN('[1]Congest May00-Oct00'!F$1:F$1048576),FALSE())</f>
        <v>1905.4</v>
      </c>
      <c r="R85" s="36" t="n">
        <f aca="false">VLOOKUP($A85,'[1]Congest May00-Oct00'!$A$1:$I$1048576,COLUMN('[1]Congest May00-Oct00'!G$1:G$1048576),FALSE())-VLOOKUP($E85,'[1]Congest May00-Oct00'!$A$1:$I$1048576,COLUMN('[1]Congest May00-Oct00'!G$1:G$1048576),FALSE())</f>
        <v>4022.39</v>
      </c>
      <c r="S85" s="36" t="n">
        <f aca="false">VLOOKUP($A85,'[1]Congest May00-Oct00'!$A$1:$I$1048576,COLUMN('[1]Congest May00-Oct00'!H$1:H$1048576),FALSE())-VLOOKUP($E85,'[1]Congest May00-Oct00'!$A$1:$I$1048576,COLUMN('[1]Congest May00-Oct00'!H$1:H$1048576),FALSE())</f>
        <v>0</v>
      </c>
      <c r="T85" s="36" t="n">
        <f aca="false">VLOOKUP($A85,'[1]Congest May00-Oct00'!$A$1:$I$1048576,COLUMN('[1]Congest May00-Oct00'!I$1:I$1048576),FALSE())-VLOOKUP($E85,'[1]Congest May00-Oct00'!$A$1:$I$1048576,COLUMN('[1]Congest May00-Oct00'!I$1:I$1048576),FALSE())</f>
        <v>0</v>
      </c>
      <c r="U85" s="37" t="n">
        <f aca="false">VLOOKUP($A85,'[1]Congest Nov00-Apr01'!$A$1:$I$1048576,COLUMN('[1]Congest Nov00-Apr01'!D$1:D$1048576),FALSE())-VLOOKUP($E85,'[1]Congest Nov00-Apr01'!$A$1:$I$1048576,COLUMN('[1]Congest Nov00-Apr01'!D$1:D$1048576),FALSE())</f>
        <v>0</v>
      </c>
      <c r="V85" s="37" t="n">
        <f aca="false">VLOOKUP($A85,'[1]Congest Nov00-Apr01'!$A$1:$I$1048576,COLUMN('[1]Congest Nov00-Apr01'!E$1:E$1048576),FALSE())-VLOOKUP($E85,'[1]Congest Nov00-Apr01'!$A$1:$I$1048576,COLUMN('[1]Congest Nov00-Apr01'!E$1:E$1048576),FALSE())</f>
        <v>0</v>
      </c>
      <c r="W85" s="37" t="n">
        <f aca="false">VLOOKUP($A85,'[1]Congest Nov00-Apr01'!$A$1:$I$1048576,COLUMN('[1]Congest Nov00-Apr01'!F$1:F$1048576),FALSE())-VLOOKUP($E85,'[1]Congest Nov00-Apr01'!$A$1:$I$1048576,COLUMN('[1]Congest Nov00-Apr01'!F$1:F$1048576),FALSE())</f>
        <v>0</v>
      </c>
      <c r="X85" s="37" t="n">
        <f aca="false">VLOOKUP($A85,'[1]Congest Nov00-Apr01'!$A$1:$I$1048576,COLUMN('[1]Congest Nov00-Apr01'!G$1:G$1048576),FALSE())-VLOOKUP($E85,'[1]Congest Nov00-Apr01'!$A$1:$I$1048576,COLUMN('[1]Congest Nov00-Apr01'!G$1:G$1048576),FALSE())</f>
        <v>-150.75</v>
      </c>
      <c r="Y85" s="37" t="n">
        <f aca="false">VLOOKUP($A85,'[1]Congest Nov00-Apr01'!$A$1:$I$1048576,COLUMN('[1]Congest Nov00-Apr01'!H$1:H$1048576),FALSE())-VLOOKUP($E85,'[1]Congest Nov00-Apr01'!$A$1:$I$1048576,COLUMN('[1]Congest Nov00-Apr01'!H$1:H$1048576),FALSE())</f>
        <v>15.46</v>
      </c>
      <c r="Z85" s="37" t="n">
        <f aca="false">VLOOKUP($A85,'[1]Congest Nov00-Apr01'!$A$1:$I$1048576,COLUMN('[1]Congest Nov00-Apr01'!I$1:I$1048576),FALSE())-VLOOKUP($E85,'[1]Congest Nov00-Apr01'!$A$1:$I$1048576,COLUMN('[1]Congest Nov00-Apr01'!I$1:I$1048576),FALSE())</f>
        <v>-631.200000000001</v>
      </c>
      <c r="AA85" s="36" t="n">
        <f aca="false">VLOOKUP($A85,'[1]Congest May01-Oct01'!$A$1:$I$1048576,COLUMN('[1]Congest May01-Oct01'!D$1:D$1048576),FALSE())-VLOOKUP($E85,'[1]Congest May01-Oct01'!$A$1:$I$1048576,COLUMN('[1]Congest May01-Oct01'!D$1:D$1048576),FALSE())</f>
        <v>320.650000000001</v>
      </c>
      <c r="AB85" s="36" t="n">
        <f aca="false">VLOOKUP($A85,'[1]Congest May01-Oct01'!$A$1:$I$1048576,COLUMN('[1]Congest May01-Oct01'!E$1:E$1048576),FALSE())-VLOOKUP($E85,'[1]Congest May01-Oct01'!$A$1:$I$1048576,COLUMN('[1]Congest May01-Oct01'!E$1:E$1048576),FALSE())</f>
        <v>-61.5</v>
      </c>
      <c r="AC85" s="36" t="n">
        <f aca="false">VLOOKUP($A85,'[1]Congest May01-Oct01'!$A$1:$I$1048576,COLUMN('[1]Congest May01-Oct01'!F$1:F$1048576),FALSE())-VLOOKUP($E85,'[1]Congest May01-Oct01'!$A$1:$I$1048576,COLUMN('[1]Congest May01-Oct01'!F$1:F$1048576),FALSE())</f>
        <v>417.06</v>
      </c>
      <c r="AD85" s="36" t="n">
        <f aca="false">VLOOKUP($A85,'[1]Congest May01-Oct01'!$A$1:$I$1048576,COLUMN('[1]Congest May01-Oct01'!G$1:G$1048576),FALSE())-VLOOKUP($E85,'[1]Congest May01-Oct01'!$A$1:$I$1048576,COLUMN('[1]Congest May01-Oct01'!G$1:G$1048576),FALSE())</f>
        <v>2161.39</v>
      </c>
      <c r="AE85" s="36" t="n">
        <f aca="false">VLOOKUP($A85,'[1]Congest May01-Oct01'!$A$1:$I$1048576,COLUMN('[1]Congest May01-Oct01'!H$1:H$1048576),FALSE())-VLOOKUP($E85,'[1]Congest May01-Oct01'!$A$1:$I$1048576,COLUMN('[1]Congest May01-Oct01'!H$1:H$1048576),FALSE())</f>
        <v>1261.27</v>
      </c>
      <c r="AF85" s="36" t="n">
        <f aca="false">VLOOKUP($A85,'[1]Congest May01-Oct01'!$A$1:$I$1048576,COLUMN('[1]Congest May01-Oct01'!I$1:I$1048576),FALSE())-VLOOKUP($E85,'[1]Congest May01-Oct01'!$A$1:$I$1048576,COLUMN('[1]Congest May01-Oct01'!I$1:I$1048576),FALSE())</f>
        <v>862.09</v>
      </c>
      <c r="AG85" s="6" t="n">
        <f aca="false">+SUM(S85:AD85)</f>
        <v>2071.11</v>
      </c>
      <c r="AI85" s="39" t="n">
        <v>5409.4</v>
      </c>
      <c r="AJ85" s="39" t="n">
        <f aca="false">+I85*SUM(AA85:AE85)</f>
        <v>20494.35</v>
      </c>
      <c r="AK85" s="39" t="n">
        <f aca="false">+AJ85-AI85</f>
        <v>15084.95</v>
      </c>
      <c r="AL85" s="39"/>
      <c r="AQ85" s="36"/>
    </row>
    <row r="86" customFormat="false" ht="12.75" hidden="false" customHeight="false" outlineLevel="0" collapsed="false">
      <c r="A86" s="7" t="n">
        <v>23513</v>
      </c>
      <c r="B86" s="7" t="s">
        <v>35</v>
      </c>
      <c r="C86" s="7" t="str">
        <f aca="false">+VLOOKUP(A86,[1]Congest!$A$1:$C$1048576,3,FALSE())</f>
        <v>N.Y.C.</v>
      </c>
      <c r="D86" s="7"/>
      <c r="E86" s="4" t="n">
        <v>23519</v>
      </c>
      <c r="F86" s="5" t="s">
        <v>48</v>
      </c>
      <c r="G86" s="7" t="str">
        <f aca="false">+VLOOKUP(E86,[1]Congest!$A$1:$C$1048576,3,FALSE())</f>
        <v>N.Y.C.</v>
      </c>
      <c r="H86" s="4" t="n">
        <v>10</v>
      </c>
      <c r="I86" s="4" t="n">
        <v>10</v>
      </c>
      <c r="O86" s="35" t="n">
        <f aca="false">VLOOKUP($A86,'[1]Congest May00-Oct00'!$A$1:$I$1048576,COLUMN('[1]Congest May00-Oct00'!D$1:D$1048576),FALSE())-VLOOKUP($E86,'[1]Congest May00-Oct00'!$A$1:$I$1048576,COLUMN('[1]Congest May00-Oct00'!D$1:D$1048576),FALSE())</f>
        <v>241.82</v>
      </c>
      <c r="P86" s="36" t="n">
        <f aca="false">VLOOKUP($A86,'[1]Congest May00-Oct00'!$A$1:$I$1048576,COLUMN('[1]Congest May00-Oct00'!E$1:E$1048576),FALSE())-VLOOKUP($E86,'[1]Congest May00-Oct00'!$A$1:$I$1048576,COLUMN('[1]Congest May00-Oct00'!E$1:E$1048576),FALSE())</f>
        <v>3668.36000000001</v>
      </c>
      <c r="Q86" s="36" t="n">
        <f aca="false">VLOOKUP($A86,'[1]Congest May00-Oct00'!$A$1:$I$1048576,COLUMN('[1]Congest May00-Oct00'!F$1:F$1048576),FALSE())-VLOOKUP($E86,'[1]Congest May00-Oct00'!$A$1:$I$1048576,COLUMN('[1]Congest May00-Oct00'!F$1:F$1048576),FALSE())</f>
        <v>1905.4</v>
      </c>
      <c r="R86" s="36" t="n">
        <f aca="false">VLOOKUP($A86,'[1]Congest May00-Oct00'!$A$1:$I$1048576,COLUMN('[1]Congest May00-Oct00'!G$1:G$1048576),FALSE())-VLOOKUP($E86,'[1]Congest May00-Oct00'!$A$1:$I$1048576,COLUMN('[1]Congest May00-Oct00'!G$1:G$1048576),FALSE())</f>
        <v>4022.39</v>
      </c>
      <c r="S86" s="36" t="n">
        <f aca="false">VLOOKUP($A86,'[1]Congest May00-Oct00'!$A$1:$I$1048576,COLUMN('[1]Congest May00-Oct00'!H$1:H$1048576),FALSE())-VLOOKUP($E86,'[1]Congest May00-Oct00'!$A$1:$I$1048576,COLUMN('[1]Congest May00-Oct00'!H$1:H$1048576),FALSE())</f>
        <v>0</v>
      </c>
      <c r="T86" s="36" t="n">
        <f aca="false">VLOOKUP($A86,'[1]Congest May00-Oct00'!$A$1:$I$1048576,COLUMN('[1]Congest May00-Oct00'!I$1:I$1048576),FALSE())-VLOOKUP($E86,'[1]Congest May00-Oct00'!$A$1:$I$1048576,COLUMN('[1]Congest May00-Oct00'!I$1:I$1048576),FALSE())</f>
        <v>0</v>
      </c>
      <c r="U86" s="37" t="n">
        <f aca="false">VLOOKUP($A86,'[1]Congest Nov00-Apr01'!$A$1:$I$1048576,COLUMN('[1]Congest Nov00-Apr01'!D$1:D$1048576),FALSE())-VLOOKUP($E86,'[1]Congest Nov00-Apr01'!$A$1:$I$1048576,COLUMN('[1]Congest Nov00-Apr01'!D$1:D$1048576),FALSE())</f>
        <v>-0.0499999999997272</v>
      </c>
      <c r="V86" s="37" t="n">
        <f aca="false">VLOOKUP($A86,'[1]Congest Nov00-Apr01'!$A$1:$I$1048576,COLUMN('[1]Congest Nov00-Apr01'!E$1:E$1048576),FALSE())-VLOOKUP($E86,'[1]Congest Nov00-Apr01'!$A$1:$I$1048576,COLUMN('[1]Congest Nov00-Apr01'!E$1:E$1048576),FALSE())</f>
        <v>-0.170000000000073</v>
      </c>
      <c r="W86" s="37" t="n">
        <f aca="false">VLOOKUP($A86,'[1]Congest Nov00-Apr01'!$A$1:$I$1048576,COLUMN('[1]Congest Nov00-Apr01'!F$1:F$1048576),FALSE())-VLOOKUP($E86,'[1]Congest Nov00-Apr01'!$A$1:$I$1048576,COLUMN('[1]Congest Nov00-Apr01'!F$1:F$1048576),FALSE())</f>
        <v>-0.650000000000546</v>
      </c>
      <c r="X86" s="37" t="n">
        <f aca="false">VLOOKUP($A86,'[1]Congest Nov00-Apr01'!$A$1:$I$1048576,COLUMN('[1]Congest Nov00-Apr01'!G$1:G$1048576),FALSE())-VLOOKUP($E86,'[1]Congest Nov00-Apr01'!$A$1:$I$1048576,COLUMN('[1]Congest Nov00-Apr01'!G$1:G$1048576),FALSE())</f>
        <v>-151.23</v>
      </c>
      <c r="Y86" s="37" t="n">
        <f aca="false">VLOOKUP($A86,'[1]Congest Nov00-Apr01'!$A$1:$I$1048576,COLUMN('[1]Congest Nov00-Apr01'!H$1:H$1048576),FALSE())-VLOOKUP($E86,'[1]Congest Nov00-Apr01'!$A$1:$I$1048576,COLUMN('[1]Congest Nov00-Apr01'!H$1:H$1048576),FALSE())</f>
        <v>17.2400000000007</v>
      </c>
      <c r="Z86" s="37" t="n">
        <f aca="false">VLOOKUP($A86,'[1]Congest Nov00-Apr01'!$A$1:$I$1048576,COLUMN('[1]Congest Nov00-Apr01'!I$1:I$1048576),FALSE())-VLOOKUP($E86,'[1]Congest Nov00-Apr01'!$A$1:$I$1048576,COLUMN('[1]Congest Nov00-Apr01'!I$1:I$1048576),FALSE())</f>
        <v>579.6</v>
      </c>
      <c r="AA86" s="36" t="n">
        <f aca="false">VLOOKUP($A86,'[1]Congest May01-Oct01'!$A$1:$I$1048576,COLUMN('[1]Congest May01-Oct01'!D$1:D$1048576),FALSE())-VLOOKUP($E86,'[1]Congest May01-Oct01'!$A$1:$I$1048576,COLUMN('[1]Congest May01-Oct01'!D$1:D$1048576),FALSE())</f>
        <v>320.600000000001</v>
      </c>
      <c r="AB86" s="36" t="n">
        <f aca="false">VLOOKUP($A86,'[1]Congest May01-Oct01'!$A$1:$I$1048576,COLUMN('[1]Congest May01-Oct01'!E$1:E$1048576),FALSE())-VLOOKUP($E86,'[1]Congest May01-Oct01'!$A$1:$I$1048576,COLUMN('[1]Congest May01-Oct01'!E$1:E$1048576),FALSE())</f>
        <v>-61.8499999999995</v>
      </c>
      <c r="AC86" s="36" t="n">
        <f aca="false">VLOOKUP($A86,'[1]Congest May01-Oct01'!$A$1:$I$1048576,COLUMN('[1]Congest May01-Oct01'!F$1:F$1048576),FALSE())-VLOOKUP($E86,'[1]Congest May01-Oct01'!$A$1:$I$1048576,COLUMN('[1]Congest May01-Oct01'!F$1:F$1048576),FALSE())</f>
        <v>416.89</v>
      </c>
      <c r="AD86" s="36" t="n">
        <f aca="false">VLOOKUP($A86,'[1]Congest May01-Oct01'!$A$1:$I$1048576,COLUMN('[1]Congest May01-Oct01'!G$1:G$1048576),FALSE())-VLOOKUP($E86,'[1]Congest May01-Oct01'!$A$1:$I$1048576,COLUMN('[1]Congest May01-Oct01'!G$1:G$1048576),FALSE())</f>
        <v>2162.02</v>
      </c>
      <c r="AE86" s="36" t="n">
        <f aca="false">VLOOKUP($A86,'[1]Congest May01-Oct01'!$A$1:$I$1048576,COLUMN('[1]Congest May01-Oct01'!H$1:H$1048576),FALSE())-VLOOKUP($E86,'[1]Congest May01-Oct01'!$A$1:$I$1048576,COLUMN('[1]Congest May01-Oct01'!H$1:H$1048576),FALSE())</f>
        <v>1261.73</v>
      </c>
      <c r="AF86" s="36" t="n">
        <f aca="false">VLOOKUP($A86,'[1]Congest May01-Oct01'!$A$1:$I$1048576,COLUMN('[1]Congest May01-Oct01'!I$1:I$1048576),FALSE())-VLOOKUP($E86,'[1]Congest May01-Oct01'!$A$1:$I$1048576,COLUMN('[1]Congest May01-Oct01'!I$1:I$1048576),FALSE())</f>
        <v>862.09</v>
      </c>
      <c r="AG86" s="6" t="n">
        <f aca="false">+SUM(S86:AD86)</f>
        <v>3282.4</v>
      </c>
      <c r="AI86" s="39" t="n">
        <v>8408.7</v>
      </c>
      <c r="AJ86" s="39" t="n">
        <f aca="false">+I86*SUM(AA86:AE86)</f>
        <v>40993.9</v>
      </c>
      <c r="AK86" s="39" t="n">
        <f aca="false">+AJ86-AI86</f>
        <v>32585.2</v>
      </c>
      <c r="AL86" s="39"/>
      <c r="AQ86" s="36"/>
    </row>
    <row r="87" customFormat="false" ht="12.75" hidden="false" customHeight="false" outlineLevel="0" collapsed="false">
      <c r="A87" s="7" t="n">
        <v>23513</v>
      </c>
      <c r="B87" s="7" t="s">
        <v>35</v>
      </c>
      <c r="C87" s="7" t="str">
        <f aca="false">+VLOOKUP(A87,[1]Congest!$A$1:$C$1048576,3,FALSE())</f>
        <v>N.Y.C.</v>
      </c>
      <c r="D87" s="7"/>
      <c r="E87" s="4" t="n">
        <v>23524</v>
      </c>
      <c r="F87" s="5" t="s">
        <v>105</v>
      </c>
      <c r="G87" s="7" t="str">
        <f aca="false">+VLOOKUP(E87,[1]Congest!$A$1:$C$1048576,3,FALSE())</f>
        <v>N.Y.C.</v>
      </c>
      <c r="H87" s="4" t="n">
        <v>10</v>
      </c>
      <c r="I87" s="4" t="n">
        <v>10</v>
      </c>
      <c r="O87" s="35" t="n">
        <f aca="false">VLOOKUP($A87,'[1]Congest May00-Oct00'!$A$1:$I$1048576,COLUMN('[1]Congest May00-Oct00'!D$1:D$1048576),FALSE())-VLOOKUP($E87,'[1]Congest May00-Oct00'!$A$1:$I$1048576,COLUMN('[1]Congest May00-Oct00'!D$1:D$1048576),FALSE())</f>
        <v>241.82</v>
      </c>
      <c r="P87" s="36" t="n">
        <f aca="false">VLOOKUP($A87,'[1]Congest May00-Oct00'!$A$1:$I$1048576,COLUMN('[1]Congest May00-Oct00'!E$1:E$1048576),FALSE())-VLOOKUP($E87,'[1]Congest May00-Oct00'!$A$1:$I$1048576,COLUMN('[1]Congest May00-Oct00'!E$1:E$1048576),FALSE())</f>
        <v>3668.36000000001</v>
      </c>
      <c r="Q87" s="36" t="n">
        <f aca="false">VLOOKUP($A87,'[1]Congest May00-Oct00'!$A$1:$I$1048576,COLUMN('[1]Congest May00-Oct00'!F$1:F$1048576),FALSE())-VLOOKUP($E87,'[1]Congest May00-Oct00'!$A$1:$I$1048576,COLUMN('[1]Congest May00-Oct00'!F$1:F$1048576),FALSE())</f>
        <v>1905.4</v>
      </c>
      <c r="R87" s="36" t="n">
        <f aca="false">VLOOKUP($A87,'[1]Congest May00-Oct00'!$A$1:$I$1048576,COLUMN('[1]Congest May00-Oct00'!G$1:G$1048576),FALSE())-VLOOKUP($E87,'[1]Congest May00-Oct00'!$A$1:$I$1048576,COLUMN('[1]Congest May00-Oct00'!G$1:G$1048576),FALSE())</f>
        <v>4022.39</v>
      </c>
      <c r="S87" s="36" t="n">
        <f aca="false">VLOOKUP($A87,'[1]Congest May00-Oct00'!$A$1:$I$1048576,COLUMN('[1]Congest May00-Oct00'!H$1:H$1048576),FALSE())-VLOOKUP($E87,'[1]Congest May00-Oct00'!$A$1:$I$1048576,COLUMN('[1]Congest May00-Oct00'!H$1:H$1048576),FALSE())</f>
        <v>0</v>
      </c>
      <c r="T87" s="36" t="n">
        <f aca="false">VLOOKUP($A87,'[1]Congest May00-Oct00'!$A$1:$I$1048576,COLUMN('[1]Congest May00-Oct00'!I$1:I$1048576),FALSE())-VLOOKUP($E87,'[1]Congest May00-Oct00'!$A$1:$I$1048576,COLUMN('[1]Congest May00-Oct00'!I$1:I$1048576),FALSE())</f>
        <v>0</v>
      </c>
      <c r="U87" s="37" t="n">
        <f aca="false">VLOOKUP($A87,'[1]Congest Nov00-Apr01'!$A$1:$I$1048576,COLUMN('[1]Congest Nov00-Apr01'!D$1:D$1048576),FALSE())-VLOOKUP($E87,'[1]Congest Nov00-Apr01'!$A$1:$I$1048576,COLUMN('[1]Congest Nov00-Apr01'!D$1:D$1048576),FALSE())</f>
        <v>-0.0499999999997272</v>
      </c>
      <c r="V87" s="37" t="n">
        <f aca="false">VLOOKUP($A87,'[1]Congest Nov00-Apr01'!$A$1:$I$1048576,COLUMN('[1]Congest Nov00-Apr01'!E$1:E$1048576),FALSE())-VLOOKUP($E87,'[1]Congest Nov00-Apr01'!$A$1:$I$1048576,COLUMN('[1]Congest Nov00-Apr01'!E$1:E$1048576),FALSE())</f>
        <v>0.159999999999854</v>
      </c>
      <c r="W87" s="37" t="n">
        <f aca="false">VLOOKUP($A87,'[1]Congest Nov00-Apr01'!$A$1:$I$1048576,COLUMN('[1]Congest Nov00-Apr01'!F$1:F$1048576),FALSE())-VLOOKUP($E87,'[1]Congest Nov00-Apr01'!$A$1:$I$1048576,COLUMN('[1]Congest Nov00-Apr01'!F$1:F$1048576),FALSE())</f>
        <v>-1.09000000000015</v>
      </c>
      <c r="X87" s="37" t="n">
        <f aca="false">VLOOKUP($A87,'[1]Congest Nov00-Apr01'!$A$1:$I$1048576,COLUMN('[1]Congest Nov00-Apr01'!G$1:G$1048576),FALSE())-VLOOKUP($E87,'[1]Congest Nov00-Apr01'!$A$1:$I$1048576,COLUMN('[1]Congest Nov00-Apr01'!G$1:G$1048576),FALSE())</f>
        <v>-160.04</v>
      </c>
      <c r="Y87" s="37" t="n">
        <f aca="false">VLOOKUP($A87,'[1]Congest Nov00-Apr01'!$A$1:$I$1048576,COLUMN('[1]Congest Nov00-Apr01'!H$1:H$1048576),FALSE())-VLOOKUP($E87,'[1]Congest Nov00-Apr01'!$A$1:$I$1048576,COLUMN('[1]Congest Nov00-Apr01'!H$1:H$1048576),FALSE())</f>
        <v>17.2400000000007</v>
      </c>
      <c r="Z87" s="37" t="n">
        <f aca="false">VLOOKUP($A87,'[1]Congest Nov00-Apr01'!$A$1:$I$1048576,COLUMN('[1]Congest Nov00-Apr01'!I$1:I$1048576),FALSE())-VLOOKUP($E87,'[1]Congest Nov00-Apr01'!$A$1:$I$1048576,COLUMN('[1]Congest Nov00-Apr01'!I$1:I$1048576),FALSE())</f>
        <v>601.62</v>
      </c>
      <c r="AA87" s="36" t="n">
        <f aca="false">VLOOKUP($A87,'[1]Congest May01-Oct01'!$A$1:$I$1048576,COLUMN('[1]Congest May01-Oct01'!D$1:D$1048576),FALSE())-VLOOKUP($E87,'[1]Congest May01-Oct01'!$A$1:$I$1048576,COLUMN('[1]Congest May01-Oct01'!D$1:D$1048576),FALSE())</f>
        <v>320.600000000001</v>
      </c>
      <c r="AB87" s="36" t="n">
        <f aca="false">VLOOKUP($A87,'[1]Congest May01-Oct01'!$A$1:$I$1048576,COLUMN('[1]Congest May01-Oct01'!E$1:E$1048576),FALSE())-VLOOKUP($E87,'[1]Congest May01-Oct01'!$A$1:$I$1048576,COLUMN('[1]Congest May01-Oct01'!E$1:E$1048576),FALSE())</f>
        <v>-61.8499999999995</v>
      </c>
      <c r="AC87" s="36" t="n">
        <f aca="false">VLOOKUP($A87,'[1]Congest May01-Oct01'!$A$1:$I$1048576,COLUMN('[1]Congest May01-Oct01'!F$1:F$1048576),FALSE())-VLOOKUP($E87,'[1]Congest May01-Oct01'!$A$1:$I$1048576,COLUMN('[1]Congest May01-Oct01'!F$1:F$1048576),FALSE())</f>
        <v>417.14</v>
      </c>
      <c r="AD87" s="36" t="n">
        <f aca="false">VLOOKUP($A87,'[1]Congest May01-Oct01'!$A$1:$I$1048576,COLUMN('[1]Congest May01-Oct01'!G$1:G$1048576),FALSE())-VLOOKUP($E87,'[1]Congest May01-Oct01'!$A$1:$I$1048576,COLUMN('[1]Congest May01-Oct01'!G$1:G$1048576),FALSE())</f>
        <v>2161.56</v>
      </c>
      <c r="AE87" s="36" t="n">
        <f aca="false">VLOOKUP($A87,'[1]Congest May01-Oct01'!$A$1:$I$1048576,COLUMN('[1]Congest May01-Oct01'!H$1:H$1048576),FALSE())-VLOOKUP($E87,'[1]Congest May01-Oct01'!$A$1:$I$1048576,COLUMN('[1]Congest May01-Oct01'!H$1:H$1048576),FALSE())</f>
        <v>1261.73</v>
      </c>
      <c r="AF87" s="36" t="n">
        <f aca="false">VLOOKUP($A87,'[1]Congest May01-Oct01'!$A$1:$I$1048576,COLUMN('[1]Congest May01-Oct01'!I$1:I$1048576),FALSE())-VLOOKUP($E87,'[1]Congest May01-Oct01'!$A$1:$I$1048576,COLUMN('[1]Congest May01-Oct01'!I$1:I$1048576),FALSE())</f>
        <v>862.09</v>
      </c>
      <c r="AG87" s="6" t="n">
        <f aca="false">+SUM(S87:AD87)</f>
        <v>3295.29</v>
      </c>
      <c r="AI87" s="39" t="n">
        <v>9913.5</v>
      </c>
      <c r="AJ87" s="39" t="n">
        <f aca="false">+I87*SUM(AA87:AE87)</f>
        <v>40991.8</v>
      </c>
      <c r="AK87" s="39" t="n">
        <f aca="false">+AJ87-AI87</f>
        <v>31078.3</v>
      </c>
      <c r="AL87" s="39"/>
      <c r="AQ87" s="36"/>
    </row>
    <row r="88" customFormat="false" ht="12.75" hidden="false" customHeight="false" outlineLevel="0" collapsed="false">
      <c r="A88" s="7" t="n">
        <v>23513</v>
      </c>
      <c r="B88" s="7" t="s">
        <v>35</v>
      </c>
      <c r="C88" s="7" t="str">
        <f aca="false">+VLOOKUP(A88,[1]Congest!$A$1:$C$1048576,3,FALSE())</f>
        <v>N.Y.C.</v>
      </c>
      <c r="D88" s="7"/>
      <c r="E88" s="4" t="n">
        <v>23540</v>
      </c>
      <c r="F88" s="5" t="s">
        <v>94</v>
      </c>
      <c r="G88" s="7" t="str">
        <f aca="false">+VLOOKUP(E88,[1]Congest!$A$1:$C$1048576,3,FALSE())</f>
        <v>N.Y.C.</v>
      </c>
      <c r="H88" s="4" t="n">
        <v>8</v>
      </c>
      <c r="I88" s="4" t="n">
        <v>8</v>
      </c>
      <c r="O88" s="35" t="n">
        <f aca="false">VLOOKUP($A88,'[1]Congest May00-Oct00'!$A$1:$I$1048576,COLUMN('[1]Congest May00-Oct00'!D$1:D$1048576),FALSE())-VLOOKUP($E88,'[1]Congest May00-Oct00'!$A$1:$I$1048576,COLUMN('[1]Congest May00-Oct00'!D$1:D$1048576),FALSE())</f>
        <v>241.82</v>
      </c>
      <c r="P88" s="36" t="n">
        <f aca="false">VLOOKUP($A88,'[1]Congest May00-Oct00'!$A$1:$I$1048576,COLUMN('[1]Congest May00-Oct00'!E$1:E$1048576),FALSE())-VLOOKUP($E88,'[1]Congest May00-Oct00'!$A$1:$I$1048576,COLUMN('[1]Congest May00-Oct00'!E$1:E$1048576),FALSE())</f>
        <v>3668.36000000001</v>
      </c>
      <c r="Q88" s="36" t="n">
        <f aca="false">VLOOKUP($A88,'[1]Congest May00-Oct00'!$A$1:$I$1048576,COLUMN('[1]Congest May00-Oct00'!F$1:F$1048576),FALSE())-VLOOKUP($E88,'[1]Congest May00-Oct00'!$A$1:$I$1048576,COLUMN('[1]Congest May00-Oct00'!F$1:F$1048576),FALSE())</f>
        <v>1905.4</v>
      </c>
      <c r="R88" s="36" t="n">
        <f aca="false">VLOOKUP($A88,'[1]Congest May00-Oct00'!$A$1:$I$1048576,COLUMN('[1]Congest May00-Oct00'!G$1:G$1048576),FALSE())-VLOOKUP($E88,'[1]Congest May00-Oct00'!$A$1:$I$1048576,COLUMN('[1]Congest May00-Oct00'!G$1:G$1048576),FALSE())</f>
        <v>4022.39</v>
      </c>
      <c r="S88" s="36" t="n">
        <f aca="false">VLOOKUP($A88,'[1]Congest May00-Oct00'!$A$1:$I$1048576,COLUMN('[1]Congest May00-Oct00'!H$1:H$1048576),FALSE())-VLOOKUP($E88,'[1]Congest May00-Oct00'!$A$1:$I$1048576,COLUMN('[1]Congest May00-Oct00'!H$1:H$1048576),FALSE())</f>
        <v>0</v>
      </c>
      <c r="T88" s="36" t="n">
        <f aca="false">VLOOKUP($A88,'[1]Congest May00-Oct00'!$A$1:$I$1048576,COLUMN('[1]Congest May00-Oct00'!I$1:I$1048576),FALSE())-VLOOKUP($E88,'[1]Congest May00-Oct00'!$A$1:$I$1048576,COLUMN('[1]Congest May00-Oct00'!I$1:I$1048576),FALSE())</f>
        <v>0</v>
      </c>
      <c r="U88" s="37" t="n">
        <f aca="false">VLOOKUP($A88,'[1]Congest Nov00-Apr01'!$A$1:$I$1048576,COLUMN('[1]Congest Nov00-Apr01'!D$1:D$1048576),FALSE())-VLOOKUP($E88,'[1]Congest Nov00-Apr01'!$A$1:$I$1048576,COLUMN('[1]Congest Nov00-Apr01'!D$1:D$1048576),FALSE())</f>
        <v>0</v>
      </c>
      <c r="V88" s="37" t="n">
        <f aca="false">VLOOKUP($A88,'[1]Congest Nov00-Apr01'!$A$1:$I$1048576,COLUMN('[1]Congest Nov00-Apr01'!E$1:E$1048576),FALSE())-VLOOKUP($E88,'[1]Congest Nov00-Apr01'!$A$1:$I$1048576,COLUMN('[1]Congest Nov00-Apr01'!E$1:E$1048576),FALSE())</f>
        <v>0</v>
      </c>
      <c r="W88" s="37" t="n">
        <f aca="false">VLOOKUP($A88,'[1]Congest Nov00-Apr01'!$A$1:$I$1048576,COLUMN('[1]Congest Nov00-Apr01'!F$1:F$1048576),FALSE())-VLOOKUP($E88,'[1]Congest Nov00-Apr01'!$A$1:$I$1048576,COLUMN('[1]Congest Nov00-Apr01'!F$1:F$1048576),FALSE())</f>
        <v>0</v>
      </c>
      <c r="X88" s="37" t="n">
        <f aca="false">VLOOKUP($A88,'[1]Congest Nov00-Apr01'!$A$1:$I$1048576,COLUMN('[1]Congest Nov00-Apr01'!G$1:G$1048576),FALSE())-VLOOKUP($E88,'[1]Congest Nov00-Apr01'!$A$1:$I$1048576,COLUMN('[1]Congest Nov00-Apr01'!G$1:G$1048576),FALSE())</f>
        <v>-150.75</v>
      </c>
      <c r="Y88" s="37" t="n">
        <f aca="false">VLOOKUP($A88,'[1]Congest Nov00-Apr01'!$A$1:$I$1048576,COLUMN('[1]Congest Nov00-Apr01'!H$1:H$1048576),FALSE())-VLOOKUP($E88,'[1]Congest Nov00-Apr01'!$A$1:$I$1048576,COLUMN('[1]Congest Nov00-Apr01'!H$1:H$1048576),FALSE())</f>
        <v>15.46</v>
      </c>
      <c r="Z88" s="37" t="n">
        <f aca="false">VLOOKUP($A88,'[1]Congest Nov00-Apr01'!$A$1:$I$1048576,COLUMN('[1]Congest Nov00-Apr01'!I$1:I$1048576),FALSE())-VLOOKUP($E88,'[1]Congest Nov00-Apr01'!$A$1:$I$1048576,COLUMN('[1]Congest Nov00-Apr01'!I$1:I$1048576),FALSE())</f>
        <v>-616.020000000001</v>
      </c>
      <c r="AA88" s="36" t="n">
        <f aca="false">VLOOKUP($A88,'[1]Congest May01-Oct01'!$A$1:$I$1048576,COLUMN('[1]Congest May01-Oct01'!D$1:D$1048576),FALSE())-VLOOKUP($E88,'[1]Congest May01-Oct01'!$A$1:$I$1048576,COLUMN('[1]Congest May01-Oct01'!D$1:D$1048576),FALSE())</f>
        <v>320.650000000001</v>
      </c>
      <c r="AB88" s="36" t="n">
        <f aca="false">VLOOKUP($A88,'[1]Congest May01-Oct01'!$A$1:$I$1048576,COLUMN('[1]Congest May01-Oct01'!E$1:E$1048576),FALSE())-VLOOKUP($E88,'[1]Congest May01-Oct01'!$A$1:$I$1048576,COLUMN('[1]Congest May01-Oct01'!E$1:E$1048576),FALSE())</f>
        <v>-61.5</v>
      </c>
      <c r="AC88" s="36" t="n">
        <f aca="false">VLOOKUP($A88,'[1]Congest May01-Oct01'!$A$1:$I$1048576,COLUMN('[1]Congest May01-Oct01'!F$1:F$1048576),FALSE())-VLOOKUP($E88,'[1]Congest May01-Oct01'!$A$1:$I$1048576,COLUMN('[1]Congest May01-Oct01'!F$1:F$1048576),FALSE())</f>
        <v>417.06</v>
      </c>
      <c r="AD88" s="36" t="n">
        <f aca="false">VLOOKUP($A88,'[1]Congest May01-Oct01'!$A$1:$I$1048576,COLUMN('[1]Congest May01-Oct01'!G$1:G$1048576),FALSE())-VLOOKUP($E88,'[1]Congest May01-Oct01'!$A$1:$I$1048576,COLUMN('[1]Congest May01-Oct01'!G$1:G$1048576),FALSE())</f>
        <v>2161.39</v>
      </c>
      <c r="AE88" s="36" t="n">
        <f aca="false">VLOOKUP($A88,'[1]Congest May01-Oct01'!$A$1:$I$1048576,COLUMN('[1]Congest May01-Oct01'!H$1:H$1048576),FALSE())-VLOOKUP($E88,'[1]Congest May01-Oct01'!$A$1:$I$1048576,COLUMN('[1]Congest May01-Oct01'!H$1:H$1048576),FALSE())</f>
        <v>1261.27</v>
      </c>
      <c r="AF88" s="36" t="n">
        <f aca="false">VLOOKUP($A88,'[1]Congest May01-Oct01'!$A$1:$I$1048576,COLUMN('[1]Congest May01-Oct01'!I$1:I$1048576),FALSE())-VLOOKUP($E88,'[1]Congest May01-Oct01'!$A$1:$I$1048576,COLUMN('[1]Congest May01-Oct01'!I$1:I$1048576),FALSE())</f>
        <v>862.09</v>
      </c>
      <c r="AG88" s="6" t="n">
        <f aca="false">+SUM(S88:AD88)</f>
        <v>2086.29</v>
      </c>
      <c r="AI88" s="39" t="n">
        <v>8000</v>
      </c>
      <c r="AJ88" s="39" t="n">
        <f aca="false">+I88*SUM(AA88:AE88)</f>
        <v>32790.96</v>
      </c>
      <c r="AK88" s="39" t="n">
        <f aca="false">+AJ88-AI88</f>
        <v>24790.96</v>
      </c>
      <c r="AL88" s="39"/>
      <c r="AQ88" s="36"/>
    </row>
    <row r="89" customFormat="false" ht="12.75" hidden="false" customHeight="false" outlineLevel="0" collapsed="false">
      <c r="A89" s="7" t="n">
        <v>23513</v>
      </c>
      <c r="B89" s="7" t="s">
        <v>35</v>
      </c>
      <c r="C89" s="7" t="str">
        <f aca="false">+VLOOKUP(A89,[1]Congest!$A$1:$C$1048576,3,FALSE())</f>
        <v>N.Y.C.</v>
      </c>
      <c r="D89" s="7"/>
      <c r="E89" s="4" t="n">
        <v>23541</v>
      </c>
      <c r="F89" s="5" t="s">
        <v>67</v>
      </c>
      <c r="G89" s="7" t="str">
        <f aca="false">+VLOOKUP(E89,[1]Congest!$A$1:$C$1048576,3,FALSE())</f>
        <v>N.Y.C.</v>
      </c>
      <c r="H89" s="4" t="n">
        <v>5</v>
      </c>
      <c r="I89" s="4" t="n">
        <v>5</v>
      </c>
      <c r="O89" s="35" t="n">
        <f aca="false">VLOOKUP($A89,'[1]Congest May00-Oct00'!$A$1:$I$1048576,COLUMN('[1]Congest May00-Oct00'!D$1:D$1048576),FALSE())-VLOOKUP($E89,'[1]Congest May00-Oct00'!$A$1:$I$1048576,COLUMN('[1]Congest May00-Oct00'!D$1:D$1048576),FALSE())</f>
        <v>241.82</v>
      </c>
      <c r="P89" s="36" t="n">
        <f aca="false">VLOOKUP($A89,'[1]Congest May00-Oct00'!$A$1:$I$1048576,COLUMN('[1]Congest May00-Oct00'!E$1:E$1048576),FALSE())-VLOOKUP($E89,'[1]Congest May00-Oct00'!$A$1:$I$1048576,COLUMN('[1]Congest May00-Oct00'!E$1:E$1048576),FALSE())</f>
        <v>3668.36000000001</v>
      </c>
      <c r="Q89" s="36" t="n">
        <f aca="false">VLOOKUP($A89,'[1]Congest May00-Oct00'!$A$1:$I$1048576,COLUMN('[1]Congest May00-Oct00'!F$1:F$1048576),FALSE())-VLOOKUP($E89,'[1]Congest May00-Oct00'!$A$1:$I$1048576,COLUMN('[1]Congest May00-Oct00'!F$1:F$1048576),FALSE())</f>
        <v>1905.4</v>
      </c>
      <c r="R89" s="36" t="n">
        <f aca="false">VLOOKUP($A89,'[1]Congest May00-Oct00'!$A$1:$I$1048576,COLUMN('[1]Congest May00-Oct00'!G$1:G$1048576),FALSE())-VLOOKUP($E89,'[1]Congest May00-Oct00'!$A$1:$I$1048576,COLUMN('[1]Congest May00-Oct00'!G$1:G$1048576),FALSE())</f>
        <v>4022.39</v>
      </c>
      <c r="S89" s="36" t="n">
        <f aca="false">VLOOKUP($A89,'[1]Congest May00-Oct00'!$A$1:$I$1048576,COLUMN('[1]Congest May00-Oct00'!H$1:H$1048576),FALSE())-VLOOKUP($E89,'[1]Congest May00-Oct00'!$A$1:$I$1048576,COLUMN('[1]Congest May00-Oct00'!H$1:H$1048576),FALSE())</f>
        <v>0</v>
      </c>
      <c r="T89" s="36" t="n">
        <f aca="false">VLOOKUP($A89,'[1]Congest May00-Oct00'!$A$1:$I$1048576,COLUMN('[1]Congest May00-Oct00'!I$1:I$1048576),FALSE())-VLOOKUP($E89,'[1]Congest May00-Oct00'!$A$1:$I$1048576,COLUMN('[1]Congest May00-Oct00'!I$1:I$1048576),FALSE())</f>
        <v>0</v>
      </c>
      <c r="U89" s="37" t="n">
        <f aca="false">VLOOKUP($A89,'[1]Congest Nov00-Apr01'!$A$1:$I$1048576,COLUMN('[1]Congest Nov00-Apr01'!D$1:D$1048576),FALSE())-VLOOKUP($E89,'[1]Congest Nov00-Apr01'!$A$1:$I$1048576,COLUMN('[1]Congest Nov00-Apr01'!D$1:D$1048576),FALSE())</f>
        <v>0</v>
      </c>
      <c r="V89" s="37" t="n">
        <f aca="false">VLOOKUP($A89,'[1]Congest Nov00-Apr01'!$A$1:$I$1048576,COLUMN('[1]Congest Nov00-Apr01'!E$1:E$1048576),FALSE())-VLOOKUP($E89,'[1]Congest Nov00-Apr01'!$A$1:$I$1048576,COLUMN('[1]Congest Nov00-Apr01'!E$1:E$1048576),FALSE())</f>
        <v>0</v>
      </c>
      <c r="W89" s="37" t="n">
        <f aca="false">VLOOKUP($A89,'[1]Congest Nov00-Apr01'!$A$1:$I$1048576,COLUMN('[1]Congest Nov00-Apr01'!F$1:F$1048576),FALSE())-VLOOKUP($E89,'[1]Congest Nov00-Apr01'!$A$1:$I$1048576,COLUMN('[1]Congest Nov00-Apr01'!F$1:F$1048576),FALSE())</f>
        <v>0</v>
      </c>
      <c r="X89" s="37" t="n">
        <f aca="false">VLOOKUP($A89,'[1]Congest Nov00-Apr01'!$A$1:$I$1048576,COLUMN('[1]Congest Nov00-Apr01'!G$1:G$1048576),FALSE())-VLOOKUP($E89,'[1]Congest Nov00-Apr01'!$A$1:$I$1048576,COLUMN('[1]Congest Nov00-Apr01'!G$1:G$1048576),FALSE())</f>
        <v>-150.75</v>
      </c>
      <c r="Y89" s="37" t="n">
        <f aca="false">VLOOKUP($A89,'[1]Congest Nov00-Apr01'!$A$1:$I$1048576,COLUMN('[1]Congest Nov00-Apr01'!H$1:H$1048576),FALSE())-VLOOKUP($E89,'[1]Congest Nov00-Apr01'!$A$1:$I$1048576,COLUMN('[1]Congest Nov00-Apr01'!H$1:H$1048576),FALSE())</f>
        <v>15.46</v>
      </c>
      <c r="Z89" s="37" t="n">
        <f aca="false">VLOOKUP($A89,'[1]Congest Nov00-Apr01'!$A$1:$I$1048576,COLUMN('[1]Congest Nov00-Apr01'!I$1:I$1048576),FALSE())-VLOOKUP($E89,'[1]Congest Nov00-Apr01'!$A$1:$I$1048576,COLUMN('[1]Congest Nov00-Apr01'!I$1:I$1048576),FALSE())</f>
        <v>-631.200000000001</v>
      </c>
      <c r="AA89" s="36" t="n">
        <f aca="false">VLOOKUP($A89,'[1]Congest May01-Oct01'!$A$1:$I$1048576,COLUMN('[1]Congest May01-Oct01'!D$1:D$1048576),FALSE())-VLOOKUP($E89,'[1]Congest May01-Oct01'!$A$1:$I$1048576,COLUMN('[1]Congest May01-Oct01'!D$1:D$1048576),FALSE())</f>
        <v>320.650000000001</v>
      </c>
      <c r="AB89" s="36" t="n">
        <f aca="false">VLOOKUP($A89,'[1]Congest May01-Oct01'!$A$1:$I$1048576,COLUMN('[1]Congest May01-Oct01'!E$1:E$1048576),FALSE())-VLOOKUP($E89,'[1]Congest May01-Oct01'!$A$1:$I$1048576,COLUMN('[1]Congest May01-Oct01'!E$1:E$1048576),FALSE())</f>
        <v>-61.5</v>
      </c>
      <c r="AC89" s="36" t="n">
        <f aca="false">VLOOKUP($A89,'[1]Congest May01-Oct01'!$A$1:$I$1048576,COLUMN('[1]Congest May01-Oct01'!F$1:F$1048576),FALSE())-VLOOKUP($E89,'[1]Congest May01-Oct01'!$A$1:$I$1048576,COLUMN('[1]Congest May01-Oct01'!F$1:F$1048576),FALSE())</f>
        <v>417.06</v>
      </c>
      <c r="AD89" s="36" t="n">
        <f aca="false">VLOOKUP($A89,'[1]Congest May01-Oct01'!$A$1:$I$1048576,COLUMN('[1]Congest May01-Oct01'!G$1:G$1048576),FALSE())-VLOOKUP($E89,'[1]Congest May01-Oct01'!$A$1:$I$1048576,COLUMN('[1]Congest May01-Oct01'!G$1:G$1048576),FALSE())</f>
        <v>2161.39</v>
      </c>
      <c r="AE89" s="36" t="n">
        <f aca="false">VLOOKUP($A89,'[1]Congest May01-Oct01'!$A$1:$I$1048576,COLUMN('[1]Congest May01-Oct01'!H$1:H$1048576),FALSE())-VLOOKUP($E89,'[1]Congest May01-Oct01'!$A$1:$I$1048576,COLUMN('[1]Congest May01-Oct01'!H$1:H$1048576),FALSE())</f>
        <v>1261.27</v>
      </c>
      <c r="AF89" s="36" t="n">
        <f aca="false">VLOOKUP($A89,'[1]Congest May01-Oct01'!$A$1:$I$1048576,COLUMN('[1]Congest May01-Oct01'!I$1:I$1048576),FALSE())-VLOOKUP($E89,'[1]Congest May01-Oct01'!$A$1:$I$1048576,COLUMN('[1]Congest May01-Oct01'!I$1:I$1048576),FALSE())</f>
        <v>862.09</v>
      </c>
      <c r="AG89" s="6" t="n">
        <f aca="false">+SUM(S89:AD89)</f>
        <v>2071.11</v>
      </c>
      <c r="AI89" s="39" t="n">
        <v>6632.9</v>
      </c>
      <c r="AJ89" s="39" t="n">
        <f aca="false">+I89*SUM(AA89:AE89)</f>
        <v>20494.35</v>
      </c>
      <c r="AK89" s="39" t="n">
        <f aca="false">+AJ89-AI89</f>
        <v>13861.45</v>
      </c>
      <c r="AL89" s="39"/>
      <c r="AQ89" s="36"/>
    </row>
    <row r="90" customFormat="false" ht="12.75" hidden="false" customHeight="false" outlineLevel="0" collapsed="false">
      <c r="A90" s="7" t="n">
        <v>23513</v>
      </c>
      <c r="B90" s="7" t="s">
        <v>35</v>
      </c>
      <c r="C90" s="7" t="str">
        <f aca="false">+VLOOKUP(A90,[1]Congest!$A$1:$C$1048576,3,FALSE())</f>
        <v>N.Y.C.</v>
      </c>
      <c r="D90" s="7"/>
      <c r="E90" s="4" t="n">
        <v>24260</v>
      </c>
      <c r="F90" s="5" t="s">
        <v>44</v>
      </c>
      <c r="G90" s="7" t="str">
        <f aca="false">+VLOOKUP(E90,[1]Congest!$A$1:$C$1048576,3,FALSE())</f>
        <v>N.Y.C.</v>
      </c>
      <c r="H90" s="4" t="n">
        <v>5</v>
      </c>
      <c r="I90" s="4" t="n">
        <v>5</v>
      </c>
      <c r="O90" s="35" t="n">
        <f aca="false">VLOOKUP($A90,'[1]Congest May00-Oct00'!$A$1:$I$1048576,COLUMN('[1]Congest May00-Oct00'!D$1:D$1048576),FALSE())-VLOOKUP($E90,'[1]Congest May00-Oct00'!$A$1:$I$1048576,COLUMN('[1]Congest May00-Oct00'!D$1:D$1048576),FALSE())</f>
        <v>241.82</v>
      </c>
      <c r="P90" s="36" t="n">
        <f aca="false">VLOOKUP($A90,'[1]Congest May00-Oct00'!$A$1:$I$1048576,COLUMN('[1]Congest May00-Oct00'!E$1:E$1048576),FALSE())-VLOOKUP($E90,'[1]Congest May00-Oct00'!$A$1:$I$1048576,COLUMN('[1]Congest May00-Oct00'!E$1:E$1048576),FALSE())</f>
        <v>3673.52</v>
      </c>
      <c r="Q90" s="36" t="n">
        <f aca="false">VLOOKUP($A90,'[1]Congest May00-Oct00'!$A$1:$I$1048576,COLUMN('[1]Congest May00-Oct00'!F$1:F$1048576),FALSE())-VLOOKUP($E90,'[1]Congest May00-Oct00'!$A$1:$I$1048576,COLUMN('[1]Congest May00-Oct00'!F$1:F$1048576),FALSE())</f>
        <v>1906.35</v>
      </c>
      <c r="R90" s="36" t="n">
        <f aca="false">VLOOKUP($A90,'[1]Congest May00-Oct00'!$A$1:$I$1048576,COLUMN('[1]Congest May00-Oct00'!G$1:G$1048576),FALSE())-VLOOKUP($E90,'[1]Congest May00-Oct00'!$A$1:$I$1048576,COLUMN('[1]Congest May00-Oct00'!G$1:G$1048576),FALSE())</f>
        <v>4023.12</v>
      </c>
      <c r="S90" s="36" t="n">
        <f aca="false">VLOOKUP($A90,'[1]Congest May00-Oct00'!$A$1:$I$1048576,COLUMN('[1]Congest May00-Oct00'!H$1:H$1048576),FALSE())-VLOOKUP($E90,'[1]Congest May00-Oct00'!$A$1:$I$1048576,COLUMN('[1]Congest May00-Oct00'!H$1:H$1048576),FALSE())</f>
        <v>-0.399999999999181</v>
      </c>
      <c r="T90" s="36" t="n">
        <f aca="false">VLOOKUP($A90,'[1]Congest May00-Oct00'!$A$1:$I$1048576,COLUMN('[1]Congest May00-Oct00'!I$1:I$1048576),FALSE())-VLOOKUP($E90,'[1]Congest May00-Oct00'!$A$1:$I$1048576,COLUMN('[1]Congest May00-Oct00'!I$1:I$1048576),FALSE())</f>
        <v>-1.5</v>
      </c>
      <c r="U90" s="37" t="n">
        <f aca="false">VLOOKUP($A90,'[1]Congest Nov00-Apr01'!$A$1:$I$1048576,COLUMN('[1]Congest Nov00-Apr01'!D$1:D$1048576),FALSE())-VLOOKUP($E90,'[1]Congest Nov00-Apr01'!$A$1:$I$1048576,COLUMN('[1]Congest Nov00-Apr01'!D$1:D$1048576),FALSE())</f>
        <v>-3.84000000000015</v>
      </c>
      <c r="V90" s="37" t="n">
        <f aca="false">VLOOKUP($A90,'[1]Congest Nov00-Apr01'!$A$1:$I$1048576,COLUMN('[1]Congest Nov00-Apr01'!E$1:E$1048576),FALSE())-VLOOKUP($E90,'[1]Congest Nov00-Apr01'!$A$1:$I$1048576,COLUMN('[1]Congest Nov00-Apr01'!E$1:E$1048576),FALSE())</f>
        <v>-60.8700000000001</v>
      </c>
      <c r="W90" s="37" t="n">
        <f aca="false">VLOOKUP($A90,'[1]Congest Nov00-Apr01'!$A$1:$I$1048576,COLUMN('[1]Congest Nov00-Apr01'!F$1:F$1048576),FALSE())-VLOOKUP($E90,'[1]Congest Nov00-Apr01'!$A$1:$I$1048576,COLUMN('[1]Congest Nov00-Apr01'!F$1:F$1048576),FALSE())</f>
        <v>0</v>
      </c>
      <c r="X90" s="37" t="n">
        <f aca="false">VLOOKUP($A90,'[1]Congest Nov00-Apr01'!$A$1:$I$1048576,COLUMN('[1]Congest Nov00-Apr01'!G$1:G$1048576),FALSE())-VLOOKUP($E90,'[1]Congest Nov00-Apr01'!$A$1:$I$1048576,COLUMN('[1]Congest Nov00-Apr01'!G$1:G$1048576),FALSE())</f>
        <v>-150.75</v>
      </c>
      <c r="Y90" s="37" t="n">
        <f aca="false">VLOOKUP($A90,'[1]Congest Nov00-Apr01'!$A$1:$I$1048576,COLUMN('[1]Congest Nov00-Apr01'!H$1:H$1048576),FALSE())-VLOOKUP($E90,'[1]Congest Nov00-Apr01'!$A$1:$I$1048576,COLUMN('[1]Congest Nov00-Apr01'!H$1:H$1048576),FALSE())</f>
        <v>15.46</v>
      </c>
      <c r="Z90" s="37" t="n">
        <f aca="false">VLOOKUP($A90,'[1]Congest Nov00-Apr01'!$A$1:$I$1048576,COLUMN('[1]Congest Nov00-Apr01'!I$1:I$1048576),FALSE())-VLOOKUP($E90,'[1]Congest Nov00-Apr01'!$A$1:$I$1048576,COLUMN('[1]Congest Nov00-Apr01'!I$1:I$1048576),FALSE())</f>
        <v>-616.020000000001</v>
      </c>
      <c r="AA90" s="36" t="n">
        <f aca="false">VLOOKUP($A90,'[1]Congest May01-Oct01'!$A$1:$I$1048576,COLUMN('[1]Congest May01-Oct01'!D$1:D$1048576),FALSE())-VLOOKUP($E90,'[1]Congest May01-Oct01'!$A$1:$I$1048576,COLUMN('[1]Congest May01-Oct01'!D$1:D$1048576),FALSE())</f>
        <v>320.650000000001</v>
      </c>
      <c r="AB90" s="36" t="n">
        <f aca="false">VLOOKUP($A90,'[1]Congest May01-Oct01'!$A$1:$I$1048576,COLUMN('[1]Congest May01-Oct01'!E$1:E$1048576),FALSE())-VLOOKUP($E90,'[1]Congest May01-Oct01'!$A$1:$I$1048576,COLUMN('[1]Congest May01-Oct01'!E$1:E$1048576),FALSE())</f>
        <v>-61.5</v>
      </c>
      <c r="AC90" s="36" t="n">
        <f aca="false">VLOOKUP($A90,'[1]Congest May01-Oct01'!$A$1:$I$1048576,COLUMN('[1]Congest May01-Oct01'!F$1:F$1048576),FALSE())-VLOOKUP($E90,'[1]Congest May01-Oct01'!$A$1:$I$1048576,COLUMN('[1]Congest May01-Oct01'!F$1:F$1048576),FALSE())</f>
        <v>417.06</v>
      </c>
      <c r="AD90" s="36" t="n">
        <f aca="false">VLOOKUP($A90,'[1]Congest May01-Oct01'!$A$1:$I$1048576,COLUMN('[1]Congest May01-Oct01'!G$1:G$1048576),FALSE())-VLOOKUP($E90,'[1]Congest May01-Oct01'!$A$1:$I$1048576,COLUMN('[1]Congest May01-Oct01'!G$1:G$1048576),FALSE())</f>
        <v>2161.39</v>
      </c>
      <c r="AE90" s="36" t="n">
        <f aca="false">VLOOKUP($A90,'[1]Congest May01-Oct01'!$A$1:$I$1048576,COLUMN('[1]Congest May01-Oct01'!H$1:H$1048576),FALSE())-VLOOKUP($E90,'[1]Congest May01-Oct01'!$A$1:$I$1048576,COLUMN('[1]Congest May01-Oct01'!H$1:H$1048576),FALSE())</f>
        <v>1261.27</v>
      </c>
      <c r="AF90" s="36" t="n">
        <f aca="false">VLOOKUP($A90,'[1]Congest May01-Oct01'!$A$1:$I$1048576,COLUMN('[1]Congest May01-Oct01'!I$1:I$1048576),FALSE())-VLOOKUP($E90,'[1]Congest May01-Oct01'!$A$1:$I$1048576,COLUMN('[1]Congest May01-Oct01'!I$1:I$1048576),FALSE())</f>
        <v>862.09</v>
      </c>
      <c r="AG90" s="6" t="n">
        <f aca="false">+SUM(S90:AD90)</f>
        <v>2019.68</v>
      </c>
      <c r="AI90" s="39" t="n">
        <v>5623.6</v>
      </c>
      <c r="AJ90" s="39" t="n">
        <f aca="false">+I90*SUM(AA90:AE90)</f>
        <v>20494.35</v>
      </c>
      <c r="AK90" s="39" t="n">
        <f aca="false">+AJ90-AI90</f>
        <v>14870.75</v>
      </c>
      <c r="AL90" s="39"/>
      <c r="AQ90" s="36"/>
    </row>
    <row r="91" customFormat="false" ht="12.75" hidden="false" customHeight="false" outlineLevel="0" collapsed="false">
      <c r="A91" s="7" t="n">
        <v>23514</v>
      </c>
      <c r="B91" s="7" t="s">
        <v>106</v>
      </c>
      <c r="C91" s="7" t="str">
        <f aca="false">+VLOOKUP(A91,[1]Congest!$A$1:$C$1048576,3,FALSE())</f>
        <v>GENESE</v>
      </c>
      <c r="D91" s="7"/>
      <c r="E91" s="4" t="n">
        <v>23982</v>
      </c>
      <c r="F91" s="5" t="s">
        <v>107</v>
      </c>
      <c r="G91" s="7" t="str">
        <f aca="false">+VLOOKUP(E91,[1]Congest!$A$1:$C$1048576,3,FALSE())</f>
        <v>WEST</v>
      </c>
      <c r="H91" s="4" t="n">
        <v>40</v>
      </c>
      <c r="I91" s="4" t="n">
        <v>40</v>
      </c>
      <c r="O91" s="35" t="n">
        <f aca="false">VLOOKUP($A91,'[1]Congest May00-Oct00'!$A$1:$I$1048576,COLUMN('[1]Congest May00-Oct00'!D$1:D$1048576),FALSE())-VLOOKUP($E91,'[1]Congest May00-Oct00'!$A$1:$I$1048576,COLUMN('[1]Congest May00-Oct00'!D$1:D$1048576),FALSE())</f>
        <v>12.9299999999998</v>
      </c>
      <c r="P91" s="36" t="n">
        <f aca="false">VLOOKUP($A91,'[1]Congest May00-Oct00'!$A$1:$I$1048576,COLUMN('[1]Congest May00-Oct00'!E$1:E$1048576),FALSE())-VLOOKUP($E91,'[1]Congest May00-Oct00'!$A$1:$I$1048576,COLUMN('[1]Congest May00-Oct00'!E$1:E$1048576),FALSE())</f>
        <v>637.1</v>
      </c>
      <c r="Q91" s="36" t="n">
        <f aca="false">VLOOKUP($A91,'[1]Congest May00-Oct00'!$A$1:$I$1048576,COLUMN('[1]Congest May00-Oct00'!F$1:F$1048576),FALSE())-VLOOKUP($E91,'[1]Congest May00-Oct00'!$A$1:$I$1048576,COLUMN('[1]Congest May00-Oct00'!F$1:F$1048576),FALSE())</f>
        <v>644.140000000001</v>
      </c>
      <c r="R91" s="36" t="n">
        <f aca="false">VLOOKUP($A91,'[1]Congest May00-Oct00'!$A$1:$I$1048576,COLUMN('[1]Congest May00-Oct00'!G$1:G$1048576),FALSE())-VLOOKUP($E91,'[1]Congest May00-Oct00'!$A$1:$I$1048576,COLUMN('[1]Congest May00-Oct00'!G$1:G$1048576),FALSE())</f>
        <v>730.31</v>
      </c>
      <c r="S91" s="36" t="n">
        <f aca="false">VLOOKUP($A91,'[1]Congest May00-Oct00'!$A$1:$I$1048576,COLUMN('[1]Congest May00-Oct00'!H$1:H$1048576),FALSE())-VLOOKUP($E91,'[1]Congest May00-Oct00'!$A$1:$I$1048576,COLUMN('[1]Congest May00-Oct00'!H$1:H$1048576),FALSE())</f>
        <v>20.6999999999999</v>
      </c>
      <c r="T91" s="36" t="n">
        <f aca="false">VLOOKUP($A91,'[1]Congest May00-Oct00'!$A$1:$I$1048576,COLUMN('[1]Congest May00-Oct00'!I$1:I$1048576),FALSE())-VLOOKUP($E91,'[1]Congest May00-Oct00'!$A$1:$I$1048576,COLUMN('[1]Congest May00-Oct00'!I$1:I$1048576),FALSE())</f>
        <v>-1.47999999999999</v>
      </c>
      <c r="U91" s="37" t="n">
        <f aca="false">VLOOKUP($A91,'[1]Congest Nov00-Apr01'!$A$1:$I$1048576,COLUMN('[1]Congest Nov00-Apr01'!D$1:D$1048576),FALSE())-VLOOKUP($E91,'[1]Congest Nov00-Apr01'!$A$1:$I$1048576,COLUMN('[1]Congest Nov00-Apr01'!D$1:D$1048576),FALSE())</f>
        <v>9.42999999999995</v>
      </c>
      <c r="V91" s="37" t="n">
        <f aca="false">VLOOKUP($A91,'[1]Congest Nov00-Apr01'!$A$1:$I$1048576,COLUMN('[1]Congest Nov00-Apr01'!E$1:E$1048576),FALSE())-VLOOKUP($E91,'[1]Congest Nov00-Apr01'!$A$1:$I$1048576,COLUMN('[1]Congest Nov00-Apr01'!E$1:E$1048576),FALSE())</f>
        <v>-0.380000000000024</v>
      </c>
      <c r="W91" s="37" t="n">
        <f aca="false">VLOOKUP($A91,'[1]Congest Nov00-Apr01'!$A$1:$I$1048576,COLUMN('[1]Congest Nov00-Apr01'!F$1:F$1048576),FALSE())-VLOOKUP($E91,'[1]Congest Nov00-Apr01'!$A$1:$I$1048576,COLUMN('[1]Congest Nov00-Apr01'!F$1:F$1048576),FALSE())</f>
        <v>11.8799999999999</v>
      </c>
      <c r="X91" s="37" t="n">
        <f aca="false">VLOOKUP($A91,'[1]Congest Nov00-Apr01'!$A$1:$I$1048576,COLUMN('[1]Congest Nov00-Apr01'!G$1:G$1048576),FALSE())-VLOOKUP($E91,'[1]Congest Nov00-Apr01'!$A$1:$I$1048576,COLUMN('[1]Congest Nov00-Apr01'!G$1:G$1048576),FALSE())</f>
        <v>2.95999999999998</v>
      </c>
      <c r="Y91" s="37" t="n">
        <f aca="false">VLOOKUP($A91,'[1]Congest Nov00-Apr01'!$A$1:$I$1048576,COLUMN('[1]Congest Nov00-Apr01'!H$1:H$1048576),FALSE())-VLOOKUP($E91,'[1]Congest Nov00-Apr01'!$A$1:$I$1048576,COLUMN('[1]Congest Nov00-Apr01'!H$1:H$1048576),FALSE())</f>
        <v>6.29000000000002</v>
      </c>
      <c r="Z91" s="37" t="n">
        <f aca="false">VLOOKUP($A91,'[1]Congest Nov00-Apr01'!$A$1:$I$1048576,COLUMN('[1]Congest Nov00-Apr01'!I$1:I$1048576),FALSE())-VLOOKUP($E91,'[1]Congest Nov00-Apr01'!$A$1:$I$1048576,COLUMN('[1]Congest Nov00-Apr01'!I$1:I$1048576),FALSE())</f>
        <v>1.14999999999996</v>
      </c>
      <c r="AA91" s="36" t="n">
        <f aca="false">VLOOKUP($A91,'[1]Congest May01-Oct01'!$A$1:$I$1048576,COLUMN('[1]Congest May01-Oct01'!D$1:D$1048576),FALSE())-VLOOKUP($E91,'[1]Congest May01-Oct01'!$A$1:$I$1048576,COLUMN('[1]Congest May01-Oct01'!D$1:D$1048576),FALSE())</f>
        <v>-94.18</v>
      </c>
      <c r="AB91" s="36" t="n">
        <f aca="false">VLOOKUP($A91,'[1]Congest May01-Oct01'!$A$1:$I$1048576,COLUMN('[1]Congest May01-Oct01'!E$1:E$1048576),FALSE())-VLOOKUP($E91,'[1]Congest May01-Oct01'!$A$1:$I$1048576,COLUMN('[1]Congest May01-Oct01'!E$1:E$1048576),FALSE())</f>
        <v>1.53999999999999</v>
      </c>
      <c r="AC91" s="36" t="n">
        <f aca="false">VLOOKUP($A91,'[1]Congest May01-Oct01'!$A$1:$I$1048576,COLUMN('[1]Congest May01-Oct01'!F$1:F$1048576),FALSE())-VLOOKUP($E91,'[1]Congest May01-Oct01'!$A$1:$I$1048576,COLUMN('[1]Congest May01-Oct01'!F$1:F$1048576),FALSE())</f>
        <v>0.249999999999986</v>
      </c>
      <c r="AD91" s="36" t="n">
        <f aca="false">VLOOKUP($A91,'[1]Congest May01-Oct01'!$A$1:$I$1048576,COLUMN('[1]Congest May01-Oct01'!G$1:G$1048576),FALSE())-VLOOKUP($E91,'[1]Congest May01-Oct01'!$A$1:$I$1048576,COLUMN('[1]Congest May01-Oct01'!G$1:G$1048576),FALSE())</f>
        <v>144.41</v>
      </c>
      <c r="AE91" s="36" t="n">
        <f aca="false">VLOOKUP($A91,'[1]Congest May01-Oct01'!$A$1:$I$1048576,COLUMN('[1]Congest May01-Oct01'!H$1:H$1048576),FALSE())-VLOOKUP($E91,'[1]Congest May01-Oct01'!$A$1:$I$1048576,COLUMN('[1]Congest May01-Oct01'!H$1:H$1048576),FALSE())</f>
        <v>0</v>
      </c>
      <c r="AF91" s="36" t="n">
        <f aca="false">VLOOKUP($A91,'[1]Congest May01-Oct01'!$A$1:$I$1048576,COLUMN('[1]Congest May01-Oct01'!I$1:I$1048576),FALSE())-VLOOKUP($E91,'[1]Congest May01-Oct01'!$A$1:$I$1048576,COLUMN('[1]Congest May01-Oct01'!I$1:I$1048576),FALSE())</f>
        <v>-0.6</v>
      </c>
      <c r="AG91" s="6" t="n">
        <f aca="false">+SUM(S91:AD91)</f>
        <v>102.57</v>
      </c>
      <c r="AI91" s="39" t="n">
        <v>-12596.4</v>
      </c>
      <c r="AJ91" s="39" t="n">
        <f aca="false">+I91*SUM(AA91:AE91)</f>
        <v>2080.8</v>
      </c>
      <c r="AK91" s="39" t="n">
        <f aca="false">+AJ91-AI91</f>
        <v>14677.2</v>
      </c>
      <c r="AL91" s="39"/>
      <c r="AQ91" s="36"/>
    </row>
    <row r="92" customFormat="false" ht="12.75" hidden="false" customHeight="false" outlineLevel="0" collapsed="false">
      <c r="A92" s="7" t="n">
        <v>23514</v>
      </c>
      <c r="B92" s="7" t="s">
        <v>106</v>
      </c>
      <c r="C92" s="7" t="str">
        <f aca="false">+VLOOKUP(A92,[1]Congest!$A$1:$C$1048576,3,FALSE())</f>
        <v>GENESE</v>
      </c>
      <c r="D92" s="7"/>
      <c r="E92" s="4" t="n">
        <v>24039</v>
      </c>
      <c r="F92" s="5" t="s">
        <v>53</v>
      </c>
      <c r="G92" s="7" t="str">
        <f aca="false">+VLOOKUP(E92,[1]Congest!$A$1:$C$1048576,3,FALSE())</f>
        <v>WEST</v>
      </c>
      <c r="H92" s="4" t="n">
        <v>30</v>
      </c>
      <c r="I92" s="4" t="n">
        <v>30</v>
      </c>
      <c r="O92" s="35" t="n">
        <f aca="false">VLOOKUP($A92,'[1]Congest May00-Oct00'!$A$1:$I$1048576,COLUMN('[1]Congest May00-Oct00'!D$1:D$1048576),FALSE())-VLOOKUP($E92,'[1]Congest May00-Oct00'!$A$1:$I$1048576,COLUMN('[1]Congest May00-Oct00'!D$1:D$1048576),FALSE())</f>
        <v>-21.7099999999999</v>
      </c>
      <c r="P92" s="36" t="n">
        <f aca="false">VLOOKUP($A92,'[1]Congest May00-Oct00'!$A$1:$I$1048576,COLUMN('[1]Congest May00-Oct00'!E$1:E$1048576),FALSE())-VLOOKUP($E92,'[1]Congest May00-Oct00'!$A$1:$I$1048576,COLUMN('[1]Congest May00-Oct00'!E$1:E$1048576),FALSE())</f>
        <v>472.77</v>
      </c>
      <c r="Q92" s="36" t="n">
        <f aca="false">VLOOKUP($A92,'[1]Congest May00-Oct00'!$A$1:$I$1048576,COLUMN('[1]Congest May00-Oct00'!F$1:F$1048576),FALSE())-VLOOKUP($E92,'[1]Congest May00-Oct00'!$A$1:$I$1048576,COLUMN('[1]Congest May00-Oct00'!F$1:F$1048576),FALSE())</f>
        <v>616.25</v>
      </c>
      <c r="R92" s="36" t="n">
        <f aca="false">VLOOKUP($A92,'[1]Congest May00-Oct00'!$A$1:$I$1048576,COLUMN('[1]Congest May00-Oct00'!G$1:G$1048576),FALSE())-VLOOKUP($E92,'[1]Congest May00-Oct00'!$A$1:$I$1048576,COLUMN('[1]Congest May00-Oct00'!G$1:G$1048576),FALSE())</f>
        <v>814.94</v>
      </c>
      <c r="S92" s="36" t="n">
        <f aca="false">VLOOKUP($A92,'[1]Congest May00-Oct00'!$A$1:$I$1048576,COLUMN('[1]Congest May00-Oct00'!H$1:H$1048576),FALSE())-VLOOKUP($E92,'[1]Congest May00-Oct00'!$A$1:$I$1048576,COLUMN('[1]Congest May00-Oct00'!H$1:H$1048576),FALSE())</f>
        <v>-8.18000000000006</v>
      </c>
      <c r="T92" s="36" t="n">
        <f aca="false">VLOOKUP($A92,'[1]Congest May00-Oct00'!$A$1:$I$1048576,COLUMN('[1]Congest May00-Oct00'!I$1:I$1048576),FALSE())-VLOOKUP($E92,'[1]Congest May00-Oct00'!$A$1:$I$1048576,COLUMN('[1]Congest May00-Oct00'!I$1:I$1048576),FALSE())</f>
        <v>-33.89</v>
      </c>
      <c r="U92" s="37" t="n">
        <f aca="false">VLOOKUP($A92,'[1]Congest Nov00-Apr01'!$A$1:$I$1048576,COLUMN('[1]Congest Nov00-Apr01'!D$1:D$1048576),FALSE())-VLOOKUP($E92,'[1]Congest Nov00-Apr01'!$A$1:$I$1048576,COLUMN('[1]Congest Nov00-Apr01'!D$1:D$1048576),FALSE())</f>
        <v>-16.7800000000001</v>
      </c>
      <c r="V92" s="37" t="n">
        <f aca="false">VLOOKUP($A92,'[1]Congest Nov00-Apr01'!$A$1:$I$1048576,COLUMN('[1]Congest Nov00-Apr01'!E$1:E$1048576),FALSE())-VLOOKUP($E92,'[1]Congest Nov00-Apr01'!$A$1:$I$1048576,COLUMN('[1]Congest Nov00-Apr01'!E$1:E$1048576),FALSE())</f>
        <v>-3.27000000000001</v>
      </c>
      <c r="W92" s="37" t="n">
        <f aca="false">VLOOKUP($A92,'[1]Congest Nov00-Apr01'!$A$1:$I$1048576,COLUMN('[1]Congest Nov00-Apr01'!F$1:F$1048576),FALSE())-VLOOKUP($E92,'[1]Congest Nov00-Apr01'!$A$1:$I$1048576,COLUMN('[1]Congest Nov00-Apr01'!F$1:F$1048576),FALSE())</f>
        <v>-20.51</v>
      </c>
      <c r="X92" s="37" t="n">
        <f aca="false">VLOOKUP($A92,'[1]Congest Nov00-Apr01'!$A$1:$I$1048576,COLUMN('[1]Congest Nov00-Apr01'!G$1:G$1048576),FALSE())-VLOOKUP($E92,'[1]Congest Nov00-Apr01'!$A$1:$I$1048576,COLUMN('[1]Congest Nov00-Apr01'!G$1:G$1048576),FALSE())</f>
        <v>-12.8</v>
      </c>
      <c r="Y92" s="37" t="n">
        <f aca="false">VLOOKUP($A92,'[1]Congest Nov00-Apr01'!$A$1:$I$1048576,COLUMN('[1]Congest Nov00-Apr01'!H$1:H$1048576),FALSE())-VLOOKUP($E92,'[1]Congest Nov00-Apr01'!$A$1:$I$1048576,COLUMN('[1]Congest Nov00-Apr01'!H$1:H$1048576),FALSE())</f>
        <v>-13.4399999999999</v>
      </c>
      <c r="Z92" s="37" t="n">
        <f aca="false">VLOOKUP($A92,'[1]Congest Nov00-Apr01'!$A$1:$I$1048576,COLUMN('[1]Congest Nov00-Apr01'!I$1:I$1048576),FALSE())-VLOOKUP($E92,'[1]Congest Nov00-Apr01'!$A$1:$I$1048576,COLUMN('[1]Congest Nov00-Apr01'!I$1:I$1048576),FALSE())</f>
        <v>-3.98000000000002</v>
      </c>
      <c r="AA92" s="36" t="n">
        <f aca="false">VLOOKUP($A92,'[1]Congest May01-Oct01'!$A$1:$I$1048576,COLUMN('[1]Congest May01-Oct01'!D$1:D$1048576),FALSE())-VLOOKUP($E92,'[1]Congest May01-Oct01'!$A$1:$I$1048576,COLUMN('[1]Congest May01-Oct01'!D$1:D$1048576),FALSE())</f>
        <v>-95.11</v>
      </c>
      <c r="AB92" s="36" t="n">
        <f aca="false">VLOOKUP($A92,'[1]Congest May01-Oct01'!$A$1:$I$1048576,COLUMN('[1]Congest May01-Oct01'!E$1:E$1048576),FALSE())-VLOOKUP($E92,'[1]Congest May01-Oct01'!$A$1:$I$1048576,COLUMN('[1]Congest May01-Oct01'!E$1:E$1048576),FALSE())</f>
        <v>-27.08</v>
      </c>
      <c r="AC92" s="36" t="n">
        <f aca="false">VLOOKUP($A92,'[1]Congest May01-Oct01'!$A$1:$I$1048576,COLUMN('[1]Congest May01-Oct01'!F$1:F$1048576),FALSE())-VLOOKUP($E92,'[1]Congest May01-Oct01'!$A$1:$I$1048576,COLUMN('[1]Congest May01-Oct01'!F$1:F$1048576),FALSE())</f>
        <v>-11.78</v>
      </c>
      <c r="AD92" s="36" t="n">
        <f aca="false">VLOOKUP($A92,'[1]Congest May01-Oct01'!$A$1:$I$1048576,COLUMN('[1]Congest May01-Oct01'!G$1:G$1048576),FALSE())-VLOOKUP($E92,'[1]Congest May01-Oct01'!$A$1:$I$1048576,COLUMN('[1]Congest May01-Oct01'!G$1:G$1048576),FALSE())</f>
        <v>170.05</v>
      </c>
      <c r="AE92" s="36" t="n">
        <f aca="false">VLOOKUP($A92,'[1]Congest May01-Oct01'!$A$1:$I$1048576,COLUMN('[1]Congest May01-Oct01'!H$1:H$1048576),FALSE())-VLOOKUP($E92,'[1]Congest May01-Oct01'!$A$1:$I$1048576,COLUMN('[1]Congest May01-Oct01'!H$1:H$1048576),FALSE())</f>
        <v>0</v>
      </c>
      <c r="AF92" s="36" t="n">
        <f aca="false">VLOOKUP($A92,'[1]Congest May01-Oct01'!$A$1:$I$1048576,COLUMN('[1]Congest May01-Oct01'!I$1:I$1048576),FALSE())-VLOOKUP($E92,'[1]Congest May01-Oct01'!$A$1:$I$1048576,COLUMN('[1]Congest May01-Oct01'!I$1:I$1048576),FALSE())</f>
        <v>-0.96</v>
      </c>
      <c r="AG92" s="6" t="n">
        <f aca="false">+SUM(S92:AD92)</f>
        <v>-76.7700000000002</v>
      </c>
      <c r="AI92" s="39" t="n">
        <v>13555.1</v>
      </c>
      <c r="AJ92" s="39" t="n">
        <f aca="false">+I92*SUM(AA92:AE92)</f>
        <v>1082.4</v>
      </c>
      <c r="AK92" s="39" t="n">
        <f aca="false">+AJ92-AI92</f>
        <v>-12472.7</v>
      </c>
      <c r="AL92" s="39"/>
      <c r="AQ92" s="36"/>
    </row>
    <row r="93" customFormat="false" ht="12.75" hidden="false" customHeight="false" outlineLevel="0" collapsed="false">
      <c r="A93" s="7" t="n">
        <v>23517</v>
      </c>
      <c r="B93" s="7" t="s">
        <v>95</v>
      </c>
      <c r="C93" s="7" t="str">
        <f aca="false">+VLOOKUP(A93,[1]Congest!$A$1:$C$1048576,3,FALSE())</f>
        <v>N.Y.C.</v>
      </c>
      <c r="D93" s="7"/>
      <c r="E93" s="4" t="n">
        <v>23540</v>
      </c>
      <c r="F93" s="5" t="s">
        <v>94</v>
      </c>
      <c r="G93" s="7" t="str">
        <f aca="false">+VLOOKUP(E93,[1]Congest!$A$1:$C$1048576,3,FALSE())</f>
        <v>N.Y.C.</v>
      </c>
      <c r="H93" s="4" t="n">
        <v>22</v>
      </c>
      <c r="I93" s="4" t="n">
        <v>22</v>
      </c>
      <c r="O93" s="35" t="n">
        <f aca="false">VLOOKUP($A93,'[1]Congest May00-Oct00'!$A$1:$I$1048576,COLUMN('[1]Congest May00-Oct00'!D$1:D$1048576),FALSE())-VLOOKUP($E93,'[1]Congest May00-Oct00'!$A$1:$I$1048576,COLUMN('[1]Congest May00-Oct00'!D$1:D$1048576),FALSE())</f>
        <v>-1162.46</v>
      </c>
      <c r="P93" s="36" t="n">
        <f aca="false">VLOOKUP($A93,'[1]Congest May00-Oct00'!$A$1:$I$1048576,COLUMN('[1]Congest May00-Oct00'!E$1:E$1048576),FALSE())-VLOOKUP($E93,'[1]Congest May00-Oct00'!$A$1:$I$1048576,COLUMN('[1]Congest May00-Oct00'!E$1:E$1048576),FALSE())</f>
        <v>-1166.01999999999</v>
      </c>
      <c r="Q93" s="36" t="n">
        <f aca="false">VLOOKUP($A93,'[1]Congest May00-Oct00'!$A$1:$I$1048576,COLUMN('[1]Congest May00-Oct00'!F$1:F$1048576),FALSE())-VLOOKUP($E93,'[1]Congest May00-Oct00'!$A$1:$I$1048576,COLUMN('[1]Congest May00-Oct00'!F$1:F$1048576),FALSE())</f>
        <v>-1200.86</v>
      </c>
      <c r="R93" s="36" t="n">
        <f aca="false">VLOOKUP($A93,'[1]Congest May00-Oct00'!$A$1:$I$1048576,COLUMN('[1]Congest May00-Oct00'!G$1:G$1048576),FALSE())-VLOOKUP($E93,'[1]Congest May00-Oct00'!$A$1:$I$1048576,COLUMN('[1]Congest May00-Oct00'!G$1:G$1048576),FALSE())</f>
        <v>-3135</v>
      </c>
      <c r="S93" s="36" t="n">
        <f aca="false">VLOOKUP($A93,'[1]Congest May00-Oct00'!$A$1:$I$1048576,COLUMN('[1]Congest May00-Oct00'!H$1:H$1048576),FALSE())-VLOOKUP($E93,'[1]Congest May00-Oct00'!$A$1:$I$1048576,COLUMN('[1]Congest May00-Oct00'!H$1:H$1048576),FALSE())</f>
        <v>-2137.46</v>
      </c>
      <c r="T93" s="36" t="n">
        <f aca="false">VLOOKUP($A93,'[1]Congest May00-Oct00'!$A$1:$I$1048576,COLUMN('[1]Congest May00-Oct00'!I$1:I$1048576),FALSE())-VLOOKUP($E93,'[1]Congest May00-Oct00'!$A$1:$I$1048576,COLUMN('[1]Congest May00-Oct00'!I$1:I$1048576),FALSE())</f>
        <v>-132.25</v>
      </c>
      <c r="U93" s="37" t="n">
        <f aca="false">VLOOKUP($A93,'[1]Congest Nov00-Apr01'!$A$1:$I$1048576,COLUMN('[1]Congest Nov00-Apr01'!D$1:D$1048576),FALSE())-VLOOKUP($E93,'[1]Congest Nov00-Apr01'!$A$1:$I$1048576,COLUMN('[1]Congest Nov00-Apr01'!D$1:D$1048576),FALSE())</f>
        <v>-551.22</v>
      </c>
      <c r="V93" s="37" t="n">
        <f aca="false">VLOOKUP($A93,'[1]Congest Nov00-Apr01'!$A$1:$I$1048576,COLUMN('[1]Congest Nov00-Apr01'!E$1:E$1048576),FALSE())-VLOOKUP($E93,'[1]Congest Nov00-Apr01'!$A$1:$I$1048576,COLUMN('[1]Congest Nov00-Apr01'!E$1:E$1048576),FALSE())</f>
        <v>-5287.41</v>
      </c>
      <c r="W93" s="37" t="n">
        <f aca="false">VLOOKUP($A93,'[1]Congest Nov00-Apr01'!$A$1:$I$1048576,COLUMN('[1]Congest Nov00-Apr01'!F$1:F$1048576),FALSE())-VLOOKUP($E93,'[1]Congest Nov00-Apr01'!$A$1:$I$1048576,COLUMN('[1]Congest Nov00-Apr01'!F$1:F$1048576),FALSE())</f>
        <v>272.870000000001</v>
      </c>
      <c r="X93" s="37" t="n">
        <f aca="false">VLOOKUP($A93,'[1]Congest Nov00-Apr01'!$A$1:$I$1048576,COLUMN('[1]Congest Nov00-Apr01'!G$1:G$1048576),FALSE())-VLOOKUP($E93,'[1]Congest Nov00-Apr01'!$A$1:$I$1048576,COLUMN('[1]Congest Nov00-Apr01'!G$1:G$1048576),FALSE())</f>
        <v>-2328.37</v>
      </c>
      <c r="Y93" s="37" t="n">
        <f aca="false">VLOOKUP($A93,'[1]Congest Nov00-Apr01'!$A$1:$I$1048576,COLUMN('[1]Congest Nov00-Apr01'!H$1:H$1048576),FALSE())-VLOOKUP($E93,'[1]Congest Nov00-Apr01'!$A$1:$I$1048576,COLUMN('[1]Congest Nov00-Apr01'!H$1:H$1048576),FALSE())</f>
        <v>-71.3000000000011</v>
      </c>
      <c r="Z93" s="37" t="n">
        <f aca="false">VLOOKUP($A93,'[1]Congest Nov00-Apr01'!$A$1:$I$1048576,COLUMN('[1]Congest Nov00-Apr01'!I$1:I$1048576),FALSE())-VLOOKUP($E93,'[1]Congest Nov00-Apr01'!$A$1:$I$1048576,COLUMN('[1]Congest Nov00-Apr01'!I$1:I$1048576),FALSE())</f>
        <v>-1731.72</v>
      </c>
      <c r="AA93" s="36" t="n">
        <f aca="false">VLOOKUP($A93,'[1]Congest May01-Oct01'!$A$1:$I$1048576,COLUMN('[1]Congest May01-Oct01'!D$1:D$1048576),FALSE())-VLOOKUP($E93,'[1]Congest May01-Oct01'!$A$1:$I$1048576,COLUMN('[1]Congest May01-Oct01'!D$1:D$1048576),FALSE())</f>
        <v>-2306.85</v>
      </c>
      <c r="AB93" s="36" t="n">
        <f aca="false">VLOOKUP($A93,'[1]Congest May01-Oct01'!$A$1:$I$1048576,COLUMN('[1]Congest May01-Oct01'!E$1:E$1048576),FALSE())-VLOOKUP($E93,'[1]Congest May01-Oct01'!$A$1:$I$1048576,COLUMN('[1]Congest May01-Oct01'!E$1:E$1048576),FALSE())</f>
        <v>-7119.49</v>
      </c>
      <c r="AC93" s="36" t="n">
        <f aca="false">VLOOKUP($A93,'[1]Congest May01-Oct01'!$A$1:$I$1048576,COLUMN('[1]Congest May01-Oct01'!F$1:F$1048576),FALSE())-VLOOKUP($E93,'[1]Congest May01-Oct01'!$A$1:$I$1048576,COLUMN('[1]Congest May01-Oct01'!F$1:F$1048576),FALSE())</f>
        <v>-6101.62</v>
      </c>
      <c r="AD93" s="36" t="n">
        <f aca="false">VLOOKUP($A93,'[1]Congest May01-Oct01'!$A$1:$I$1048576,COLUMN('[1]Congest May01-Oct01'!G$1:G$1048576),FALSE())-VLOOKUP($E93,'[1]Congest May01-Oct01'!$A$1:$I$1048576,COLUMN('[1]Congest May01-Oct01'!G$1:G$1048576),FALSE())</f>
        <v>-1360.75</v>
      </c>
      <c r="AE93" s="36" t="n">
        <f aca="false">VLOOKUP($A93,'[1]Congest May01-Oct01'!$A$1:$I$1048576,COLUMN('[1]Congest May01-Oct01'!H$1:H$1048576),FALSE())-VLOOKUP($E93,'[1]Congest May01-Oct01'!$A$1:$I$1048576,COLUMN('[1]Congest May01-Oct01'!H$1:H$1048576),FALSE())</f>
        <v>-259.2</v>
      </c>
      <c r="AF93" s="36" t="n">
        <f aca="false">VLOOKUP($A93,'[1]Congest May01-Oct01'!$A$1:$I$1048576,COLUMN('[1]Congest May01-Oct01'!I$1:I$1048576),FALSE())-VLOOKUP($E93,'[1]Congest May01-Oct01'!$A$1:$I$1048576,COLUMN('[1]Congest May01-Oct01'!I$1:I$1048576),FALSE())</f>
        <v>-504.15</v>
      </c>
      <c r="AG93" s="6" t="n">
        <f aca="false">+SUM(S93:AD93)</f>
        <v>-28855.57</v>
      </c>
      <c r="AI93" s="39" t="n">
        <v>-348391.7</v>
      </c>
      <c r="AJ93" s="39" t="n">
        <f aca="false">+I93*SUM(AA93:AE93)</f>
        <v>-377254.02</v>
      </c>
      <c r="AK93" s="39" t="n">
        <f aca="false">+AJ93-AI93</f>
        <v>-28862.3199999999</v>
      </c>
      <c r="AL93" s="39"/>
      <c r="AQ93" s="36"/>
    </row>
    <row r="94" customFormat="false" ht="12.75" hidden="false" customHeight="false" outlineLevel="0" collapsed="false">
      <c r="A94" s="7" t="n">
        <v>23517</v>
      </c>
      <c r="B94" s="7" t="s">
        <v>95</v>
      </c>
      <c r="C94" s="7" t="str">
        <f aca="false">+VLOOKUP(A94,[1]Congest!$A$1:$C$1048576,3,FALSE())</f>
        <v>N.Y.C.</v>
      </c>
      <c r="D94" s="7"/>
      <c r="E94" s="4" t="n">
        <v>24257</v>
      </c>
      <c r="F94" s="5" t="s">
        <v>74</v>
      </c>
      <c r="G94" s="7" t="str">
        <f aca="false">+VLOOKUP(E94,[1]Congest!$A$1:$C$1048576,3,FALSE())</f>
        <v>N.Y.C.</v>
      </c>
      <c r="H94" s="4" t="n">
        <v>14</v>
      </c>
      <c r="I94" s="4" t="n">
        <v>14</v>
      </c>
      <c r="O94" s="35" t="n">
        <f aca="false">VLOOKUP($A94,'[1]Congest May00-Oct00'!$A$1:$I$1048576,COLUMN('[1]Congest May00-Oct00'!D$1:D$1048576),FALSE())-VLOOKUP($E94,'[1]Congest May00-Oct00'!$A$1:$I$1048576,COLUMN('[1]Congest May00-Oct00'!D$1:D$1048576),FALSE())</f>
        <v>-1569.25</v>
      </c>
      <c r="P94" s="36" t="n">
        <f aca="false">VLOOKUP($A94,'[1]Congest May00-Oct00'!$A$1:$I$1048576,COLUMN('[1]Congest May00-Oct00'!E$1:E$1048576),FALSE())-VLOOKUP($E94,'[1]Congest May00-Oct00'!$A$1:$I$1048576,COLUMN('[1]Congest May00-Oct00'!E$1:E$1048576),FALSE())</f>
        <v>-1160.85999999999</v>
      </c>
      <c r="Q94" s="36" t="n">
        <f aca="false">VLOOKUP($A94,'[1]Congest May00-Oct00'!$A$1:$I$1048576,COLUMN('[1]Congest May00-Oct00'!F$1:F$1048576),FALSE())-VLOOKUP($E94,'[1]Congest May00-Oct00'!$A$1:$I$1048576,COLUMN('[1]Congest May00-Oct00'!F$1:F$1048576),FALSE())</f>
        <v>-1199.91</v>
      </c>
      <c r="R94" s="36" t="n">
        <f aca="false">VLOOKUP($A94,'[1]Congest May00-Oct00'!$A$1:$I$1048576,COLUMN('[1]Congest May00-Oct00'!G$1:G$1048576),FALSE())-VLOOKUP($E94,'[1]Congest May00-Oct00'!$A$1:$I$1048576,COLUMN('[1]Congest May00-Oct00'!G$1:G$1048576),FALSE())</f>
        <v>-3134.27</v>
      </c>
      <c r="S94" s="36" t="n">
        <f aca="false">VLOOKUP($A94,'[1]Congest May00-Oct00'!$A$1:$I$1048576,COLUMN('[1]Congest May00-Oct00'!H$1:H$1048576),FALSE())-VLOOKUP($E94,'[1]Congest May00-Oct00'!$A$1:$I$1048576,COLUMN('[1]Congest May00-Oct00'!H$1:H$1048576),FALSE())</f>
        <v>-2137.86</v>
      </c>
      <c r="T94" s="36" t="n">
        <f aca="false">VLOOKUP($A94,'[1]Congest May00-Oct00'!$A$1:$I$1048576,COLUMN('[1]Congest May00-Oct00'!I$1:I$1048576),FALSE())-VLOOKUP($E94,'[1]Congest May00-Oct00'!$A$1:$I$1048576,COLUMN('[1]Congest May00-Oct00'!I$1:I$1048576),FALSE())</f>
        <v>-236.82</v>
      </c>
      <c r="U94" s="37" t="n">
        <f aca="false">VLOOKUP($A94,'[1]Congest Nov00-Apr01'!$A$1:$I$1048576,COLUMN('[1]Congest Nov00-Apr01'!D$1:D$1048576),FALSE())-VLOOKUP($E94,'[1]Congest Nov00-Apr01'!$A$1:$I$1048576,COLUMN('[1]Congest Nov00-Apr01'!D$1:D$1048576),FALSE())</f>
        <v>-555.06</v>
      </c>
      <c r="V94" s="37" t="n">
        <f aca="false">VLOOKUP($A94,'[1]Congest Nov00-Apr01'!$A$1:$I$1048576,COLUMN('[1]Congest Nov00-Apr01'!E$1:E$1048576),FALSE())-VLOOKUP($E94,'[1]Congest Nov00-Apr01'!$A$1:$I$1048576,COLUMN('[1]Congest Nov00-Apr01'!E$1:E$1048576),FALSE())</f>
        <v>-5348.28</v>
      </c>
      <c r="W94" s="37" t="n">
        <f aca="false">VLOOKUP($A94,'[1]Congest Nov00-Apr01'!$A$1:$I$1048576,COLUMN('[1]Congest Nov00-Apr01'!F$1:F$1048576),FALSE())-VLOOKUP($E94,'[1]Congest Nov00-Apr01'!$A$1:$I$1048576,COLUMN('[1]Congest Nov00-Apr01'!F$1:F$1048576),FALSE())</f>
        <v>-1017.35</v>
      </c>
      <c r="X94" s="37" t="n">
        <f aca="false">VLOOKUP($A94,'[1]Congest Nov00-Apr01'!$A$1:$I$1048576,COLUMN('[1]Congest Nov00-Apr01'!G$1:G$1048576),FALSE())-VLOOKUP($E94,'[1]Congest Nov00-Apr01'!$A$1:$I$1048576,COLUMN('[1]Congest Nov00-Apr01'!G$1:G$1048576),FALSE())</f>
        <v>-2254.56</v>
      </c>
      <c r="Y94" s="37" t="n">
        <f aca="false">VLOOKUP($A94,'[1]Congest Nov00-Apr01'!$A$1:$I$1048576,COLUMN('[1]Congest Nov00-Apr01'!H$1:H$1048576),FALSE())-VLOOKUP($E94,'[1]Congest Nov00-Apr01'!$A$1:$I$1048576,COLUMN('[1]Congest Nov00-Apr01'!H$1:H$1048576),FALSE())</f>
        <v>-155.219999999998</v>
      </c>
      <c r="Z94" s="37" t="n">
        <f aca="false">VLOOKUP($A94,'[1]Congest Nov00-Apr01'!$A$1:$I$1048576,COLUMN('[1]Congest Nov00-Apr01'!I$1:I$1048576),FALSE())-VLOOKUP($E94,'[1]Congest Nov00-Apr01'!$A$1:$I$1048576,COLUMN('[1]Congest Nov00-Apr01'!I$1:I$1048576),FALSE())</f>
        <v>-1459.13</v>
      </c>
      <c r="AA94" s="36" t="n">
        <f aca="false">VLOOKUP($A94,'[1]Congest May01-Oct01'!$A$1:$I$1048576,COLUMN('[1]Congest May01-Oct01'!D$1:D$1048576),FALSE())-VLOOKUP($E94,'[1]Congest May01-Oct01'!$A$1:$I$1048576,COLUMN('[1]Congest May01-Oct01'!D$1:D$1048576),FALSE())</f>
        <v>-2185</v>
      </c>
      <c r="AB94" s="36" t="n">
        <f aca="false">VLOOKUP($A94,'[1]Congest May01-Oct01'!$A$1:$I$1048576,COLUMN('[1]Congest May01-Oct01'!E$1:E$1048576),FALSE())-VLOOKUP($E94,'[1]Congest May01-Oct01'!$A$1:$I$1048576,COLUMN('[1]Congest May01-Oct01'!E$1:E$1048576),FALSE())</f>
        <v>-7072.12</v>
      </c>
      <c r="AC94" s="36" t="n">
        <f aca="false">VLOOKUP($A94,'[1]Congest May01-Oct01'!$A$1:$I$1048576,COLUMN('[1]Congest May01-Oct01'!F$1:F$1048576),FALSE())-VLOOKUP($E94,'[1]Congest May01-Oct01'!$A$1:$I$1048576,COLUMN('[1]Congest May01-Oct01'!F$1:F$1048576),FALSE())</f>
        <v>-6088.57</v>
      </c>
      <c r="AD94" s="36" t="n">
        <f aca="false">VLOOKUP($A94,'[1]Congest May01-Oct01'!$A$1:$I$1048576,COLUMN('[1]Congest May01-Oct01'!G$1:G$1048576),FALSE())-VLOOKUP($E94,'[1]Congest May01-Oct01'!$A$1:$I$1048576,COLUMN('[1]Congest May01-Oct01'!G$1:G$1048576),FALSE())</f>
        <v>-1416.53</v>
      </c>
      <c r="AE94" s="36" t="n">
        <f aca="false">VLOOKUP($A94,'[1]Congest May01-Oct01'!$A$1:$I$1048576,COLUMN('[1]Congest May01-Oct01'!H$1:H$1048576),FALSE())-VLOOKUP($E94,'[1]Congest May01-Oct01'!$A$1:$I$1048576,COLUMN('[1]Congest May01-Oct01'!H$1:H$1048576),FALSE())</f>
        <v>-289.47</v>
      </c>
      <c r="AF94" s="36" t="n">
        <f aca="false">VLOOKUP($A94,'[1]Congest May01-Oct01'!$A$1:$I$1048576,COLUMN('[1]Congest May01-Oct01'!I$1:I$1048576),FALSE())-VLOOKUP($E94,'[1]Congest May01-Oct01'!$A$1:$I$1048576,COLUMN('[1]Congest May01-Oct01'!I$1:I$1048576),FALSE())</f>
        <v>-507.19</v>
      </c>
      <c r="AG94" s="6" t="n">
        <f aca="false">+SUM(S94:AD94)</f>
        <v>-29926.5</v>
      </c>
      <c r="AI94" s="39" t="n">
        <v>-258000</v>
      </c>
      <c r="AJ94" s="39" t="n">
        <f aca="false">+I94*SUM(AA94:AE94)</f>
        <v>-238723.66</v>
      </c>
      <c r="AK94" s="39" t="n">
        <f aca="false">+AJ94-AI94</f>
        <v>19276.34</v>
      </c>
      <c r="AL94" s="39"/>
      <c r="AQ94" s="36"/>
    </row>
    <row r="95" customFormat="false" ht="12.75" hidden="false" customHeight="false" outlineLevel="0" collapsed="false">
      <c r="A95" s="7" t="n">
        <v>23518</v>
      </c>
      <c r="B95" s="7" t="s">
        <v>108</v>
      </c>
      <c r="C95" s="7" t="str">
        <f aca="false">+VLOOKUP(A95,[1]Congest!$A$1:$C$1048576,3,FALSE())</f>
        <v>N.Y.C.</v>
      </c>
      <c r="D95" s="7"/>
      <c r="E95" s="4" t="n">
        <v>23520</v>
      </c>
      <c r="F95" s="5" t="s">
        <v>99</v>
      </c>
      <c r="G95" s="7" t="str">
        <f aca="false">+VLOOKUP(E95,[1]Congest!$A$1:$C$1048576,3,FALSE())</f>
        <v>N.Y.C.</v>
      </c>
      <c r="H95" s="4" t="n">
        <v>57</v>
      </c>
      <c r="I95" s="4" t="n">
        <v>57</v>
      </c>
      <c r="O95" s="35" t="n">
        <f aca="false">VLOOKUP($A95,'[1]Congest May00-Oct00'!$A$1:$I$1048576,COLUMN('[1]Congest May00-Oct00'!D$1:D$1048576),FALSE())-VLOOKUP($E95,'[1]Congest May00-Oct00'!$A$1:$I$1048576,COLUMN('[1]Congest May00-Oct00'!D$1:D$1048576),FALSE())</f>
        <v>0</v>
      </c>
      <c r="P95" s="36" t="n">
        <f aca="false">VLOOKUP($A95,'[1]Congest May00-Oct00'!$A$1:$I$1048576,COLUMN('[1]Congest May00-Oct00'!E$1:E$1048576),FALSE())-VLOOKUP($E95,'[1]Congest May00-Oct00'!$A$1:$I$1048576,COLUMN('[1]Congest May00-Oct00'!E$1:E$1048576),FALSE())</f>
        <v>0</v>
      </c>
      <c r="Q95" s="36" t="n">
        <f aca="false">VLOOKUP($A95,'[1]Congest May00-Oct00'!$A$1:$I$1048576,COLUMN('[1]Congest May00-Oct00'!F$1:F$1048576),FALSE())-VLOOKUP($E95,'[1]Congest May00-Oct00'!$A$1:$I$1048576,COLUMN('[1]Congest May00-Oct00'!F$1:F$1048576),FALSE())</f>
        <v>1258.57</v>
      </c>
      <c r="R95" s="36" t="n">
        <f aca="false">VLOOKUP($A95,'[1]Congest May00-Oct00'!$A$1:$I$1048576,COLUMN('[1]Congest May00-Oct00'!G$1:G$1048576),FALSE())-VLOOKUP($E95,'[1]Congest May00-Oct00'!$A$1:$I$1048576,COLUMN('[1]Congest May00-Oct00'!G$1:G$1048576),FALSE())</f>
        <v>0</v>
      </c>
      <c r="S95" s="36" t="n">
        <f aca="false">VLOOKUP($A95,'[1]Congest May00-Oct00'!$A$1:$I$1048576,COLUMN('[1]Congest May00-Oct00'!H$1:H$1048576),FALSE())-VLOOKUP($E95,'[1]Congest May00-Oct00'!$A$1:$I$1048576,COLUMN('[1]Congest May00-Oct00'!H$1:H$1048576),FALSE())</f>
        <v>0</v>
      </c>
      <c r="T95" s="36" t="n">
        <f aca="false">VLOOKUP($A95,'[1]Congest May00-Oct00'!$A$1:$I$1048576,COLUMN('[1]Congest May00-Oct00'!I$1:I$1048576),FALSE())-VLOOKUP($E95,'[1]Congest May00-Oct00'!$A$1:$I$1048576,COLUMN('[1]Congest May00-Oct00'!I$1:I$1048576),FALSE())</f>
        <v>0</v>
      </c>
      <c r="U95" s="37" t="n">
        <f aca="false">VLOOKUP($A95,'[1]Congest Nov00-Apr01'!$A$1:$I$1048576,COLUMN('[1]Congest Nov00-Apr01'!D$1:D$1048576),FALSE())-VLOOKUP($E95,'[1]Congest Nov00-Apr01'!$A$1:$I$1048576,COLUMN('[1]Congest Nov00-Apr01'!D$1:D$1048576),FALSE())</f>
        <v>64.0300000000002</v>
      </c>
      <c r="V95" s="37" t="n">
        <f aca="false">VLOOKUP($A95,'[1]Congest Nov00-Apr01'!$A$1:$I$1048576,COLUMN('[1]Congest Nov00-Apr01'!E$1:E$1048576),FALSE())-VLOOKUP($E95,'[1]Congest Nov00-Apr01'!$A$1:$I$1048576,COLUMN('[1]Congest Nov00-Apr01'!E$1:E$1048576),FALSE())</f>
        <v>699.9</v>
      </c>
      <c r="W95" s="37" t="n">
        <f aca="false">VLOOKUP($A95,'[1]Congest Nov00-Apr01'!$A$1:$I$1048576,COLUMN('[1]Congest Nov00-Apr01'!F$1:F$1048576),FALSE())-VLOOKUP($E95,'[1]Congest Nov00-Apr01'!$A$1:$I$1048576,COLUMN('[1]Congest Nov00-Apr01'!F$1:F$1048576),FALSE())</f>
        <v>52.7700000000004</v>
      </c>
      <c r="X95" s="37" t="n">
        <f aca="false">VLOOKUP($A95,'[1]Congest Nov00-Apr01'!$A$1:$I$1048576,COLUMN('[1]Congest Nov00-Apr01'!G$1:G$1048576),FALSE())-VLOOKUP($E95,'[1]Congest Nov00-Apr01'!$A$1:$I$1048576,COLUMN('[1]Congest Nov00-Apr01'!G$1:G$1048576),FALSE())</f>
        <v>616.92</v>
      </c>
      <c r="Y95" s="37" t="n">
        <f aca="false">VLOOKUP($A95,'[1]Congest Nov00-Apr01'!$A$1:$I$1048576,COLUMN('[1]Congest Nov00-Apr01'!H$1:H$1048576),FALSE())-VLOOKUP($E95,'[1]Congest Nov00-Apr01'!$A$1:$I$1048576,COLUMN('[1]Congest Nov00-Apr01'!H$1:H$1048576),FALSE())</f>
        <v>54.9300000000003</v>
      </c>
      <c r="Z95" s="37" t="n">
        <f aca="false">VLOOKUP($A95,'[1]Congest Nov00-Apr01'!$A$1:$I$1048576,COLUMN('[1]Congest Nov00-Apr01'!I$1:I$1048576),FALSE())-VLOOKUP($E95,'[1]Congest Nov00-Apr01'!$A$1:$I$1048576,COLUMN('[1]Congest Nov00-Apr01'!I$1:I$1048576),FALSE())</f>
        <v>0</v>
      </c>
      <c r="AA95" s="36" t="n">
        <f aca="false">VLOOKUP($A95,'[1]Congest May01-Oct01'!$A$1:$I$1048576,COLUMN('[1]Congest May01-Oct01'!D$1:D$1048576),FALSE())-VLOOKUP($E95,'[1]Congest May01-Oct01'!$A$1:$I$1048576,COLUMN('[1]Congest May01-Oct01'!D$1:D$1048576),FALSE())</f>
        <v>430.389999999999</v>
      </c>
      <c r="AB95" s="36" t="n">
        <f aca="false">VLOOKUP($A95,'[1]Congest May01-Oct01'!$A$1:$I$1048576,COLUMN('[1]Congest May01-Oct01'!E$1:E$1048576),FALSE())-VLOOKUP($E95,'[1]Congest May01-Oct01'!$A$1:$I$1048576,COLUMN('[1]Congest May01-Oct01'!E$1:E$1048576),FALSE())</f>
        <v>-4.03000000000066</v>
      </c>
      <c r="AC95" s="36" t="n">
        <f aca="false">VLOOKUP($A95,'[1]Congest May01-Oct01'!$A$1:$I$1048576,COLUMN('[1]Congest May01-Oct01'!F$1:F$1048576),FALSE())-VLOOKUP($E95,'[1]Congest May01-Oct01'!$A$1:$I$1048576,COLUMN('[1]Congest May01-Oct01'!F$1:F$1048576),FALSE())</f>
        <v>404.610000000001</v>
      </c>
      <c r="AD95" s="36" t="n">
        <f aca="false">VLOOKUP($A95,'[1]Congest May01-Oct01'!$A$1:$I$1048576,COLUMN('[1]Congest May01-Oct01'!G$1:G$1048576),FALSE())-VLOOKUP($E95,'[1]Congest May01-Oct01'!$A$1:$I$1048576,COLUMN('[1]Congest May01-Oct01'!G$1:G$1048576),FALSE())</f>
        <v>23.3600000000001</v>
      </c>
      <c r="AE95" s="36" t="n">
        <f aca="false">VLOOKUP($A95,'[1]Congest May01-Oct01'!$A$1:$I$1048576,COLUMN('[1]Congest May01-Oct01'!H$1:H$1048576),FALSE())-VLOOKUP($E95,'[1]Congest May01-Oct01'!$A$1:$I$1048576,COLUMN('[1]Congest May01-Oct01'!H$1:H$1048576),FALSE())</f>
        <v>0.00999999999999091</v>
      </c>
      <c r="AF95" s="36" t="n">
        <f aca="false">VLOOKUP($A95,'[1]Congest May01-Oct01'!$A$1:$I$1048576,COLUMN('[1]Congest May01-Oct01'!I$1:I$1048576),FALSE())-VLOOKUP($E95,'[1]Congest May01-Oct01'!$A$1:$I$1048576,COLUMN('[1]Congest May01-Oct01'!I$1:I$1048576),FALSE())</f>
        <v>0.0199999999999818</v>
      </c>
      <c r="AG95" s="6" t="n">
        <f aca="false">+SUM(S95:AD95)</f>
        <v>2342.88</v>
      </c>
      <c r="AI95" s="39" t="n">
        <v>11489.6</v>
      </c>
      <c r="AJ95" s="39" t="n">
        <f aca="false">+I95*SUM(AA95:AE95)</f>
        <v>48697.38</v>
      </c>
      <c r="AK95" s="39" t="n">
        <f aca="false">+AJ95-AI95</f>
        <v>37207.78</v>
      </c>
      <c r="AL95" s="39"/>
      <c r="AQ95" s="36"/>
    </row>
    <row r="96" customFormat="false" ht="12.75" hidden="false" customHeight="false" outlineLevel="0" collapsed="false">
      <c r="A96" s="7" t="n">
        <v>23518</v>
      </c>
      <c r="B96" s="7" t="s">
        <v>108</v>
      </c>
      <c r="C96" s="7" t="str">
        <f aca="false">+VLOOKUP(A96,[1]Congest!$A$1:$C$1048576,3,FALSE())</f>
        <v>N.Y.C.</v>
      </c>
      <c r="D96" s="7"/>
      <c r="E96" s="4" t="n">
        <v>23523</v>
      </c>
      <c r="F96" s="5" t="s">
        <v>109</v>
      </c>
      <c r="G96" s="7" t="str">
        <f aca="false">+VLOOKUP(E96,[1]Congest!$A$1:$C$1048576,3,FALSE())</f>
        <v>N.Y.C.</v>
      </c>
      <c r="H96" s="4" t="n">
        <v>41</v>
      </c>
      <c r="I96" s="4" t="n">
        <v>41</v>
      </c>
      <c r="O96" s="35" t="n">
        <f aca="false">VLOOKUP($A96,'[1]Congest May00-Oct00'!$A$1:$I$1048576,COLUMN('[1]Congest May00-Oct00'!D$1:D$1048576),FALSE())-VLOOKUP($E96,'[1]Congest May00-Oct00'!$A$1:$I$1048576,COLUMN('[1]Congest May00-Oct00'!D$1:D$1048576),FALSE())</f>
        <v>0</v>
      </c>
      <c r="P96" s="36" t="n">
        <f aca="false">VLOOKUP($A96,'[1]Congest May00-Oct00'!$A$1:$I$1048576,COLUMN('[1]Congest May00-Oct00'!E$1:E$1048576),FALSE())-VLOOKUP($E96,'[1]Congest May00-Oct00'!$A$1:$I$1048576,COLUMN('[1]Congest May00-Oct00'!E$1:E$1048576),FALSE())</f>
        <v>0</v>
      </c>
      <c r="Q96" s="36" t="n">
        <f aca="false">VLOOKUP($A96,'[1]Congest May00-Oct00'!$A$1:$I$1048576,COLUMN('[1]Congest May00-Oct00'!F$1:F$1048576),FALSE())-VLOOKUP($E96,'[1]Congest May00-Oct00'!$A$1:$I$1048576,COLUMN('[1]Congest May00-Oct00'!F$1:F$1048576),FALSE())</f>
        <v>1258.57</v>
      </c>
      <c r="R96" s="36" t="n">
        <f aca="false">VLOOKUP($A96,'[1]Congest May00-Oct00'!$A$1:$I$1048576,COLUMN('[1]Congest May00-Oct00'!G$1:G$1048576),FALSE())-VLOOKUP($E96,'[1]Congest May00-Oct00'!$A$1:$I$1048576,COLUMN('[1]Congest May00-Oct00'!G$1:G$1048576),FALSE())</f>
        <v>0</v>
      </c>
      <c r="S96" s="36" t="n">
        <f aca="false">VLOOKUP($A96,'[1]Congest May00-Oct00'!$A$1:$I$1048576,COLUMN('[1]Congest May00-Oct00'!H$1:H$1048576),FALSE())-VLOOKUP($E96,'[1]Congest May00-Oct00'!$A$1:$I$1048576,COLUMN('[1]Congest May00-Oct00'!H$1:H$1048576),FALSE())</f>
        <v>0</v>
      </c>
      <c r="T96" s="36" t="n">
        <f aca="false">VLOOKUP($A96,'[1]Congest May00-Oct00'!$A$1:$I$1048576,COLUMN('[1]Congest May00-Oct00'!I$1:I$1048576),FALSE())-VLOOKUP($E96,'[1]Congest May00-Oct00'!$A$1:$I$1048576,COLUMN('[1]Congest May00-Oct00'!I$1:I$1048576),FALSE())</f>
        <v>0</v>
      </c>
      <c r="U96" s="37" t="n">
        <f aca="false">VLOOKUP($A96,'[1]Congest Nov00-Apr01'!$A$1:$I$1048576,COLUMN('[1]Congest Nov00-Apr01'!D$1:D$1048576),FALSE())-VLOOKUP($E96,'[1]Congest Nov00-Apr01'!$A$1:$I$1048576,COLUMN('[1]Congest Nov00-Apr01'!D$1:D$1048576),FALSE())</f>
        <v>64.0300000000002</v>
      </c>
      <c r="V96" s="37" t="n">
        <f aca="false">VLOOKUP($A96,'[1]Congest Nov00-Apr01'!$A$1:$I$1048576,COLUMN('[1]Congest Nov00-Apr01'!E$1:E$1048576),FALSE())-VLOOKUP($E96,'[1]Congest Nov00-Apr01'!$A$1:$I$1048576,COLUMN('[1]Congest Nov00-Apr01'!E$1:E$1048576),FALSE())</f>
        <v>699.9</v>
      </c>
      <c r="W96" s="37" t="n">
        <f aca="false">VLOOKUP($A96,'[1]Congest Nov00-Apr01'!$A$1:$I$1048576,COLUMN('[1]Congest Nov00-Apr01'!F$1:F$1048576),FALSE())-VLOOKUP($E96,'[1]Congest Nov00-Apr01'!$A$1:$I$1048576,COLUMN('[1]Congest Nov00-Apr01'!F$1:F$1048576),FALSE())</f>
        <v>52.7700000000004</v>
      </c>
      <c r="X96" s="37" t="n">
        <f aca="false">VLOOKUP($A96,'[1]Congest Nov00-Apr01'!$A$1:$I$1048576,COLUMN('[1]Congest Nov00-Apr01'!G$1:G$1048576),FALSE())-VLOOKUP($E96,'[1]Congest Nov00-Apr01'!$A$1:$I$1048576,COLUMN('[1]Congest Nov00-Apr01'!G$1:G$1048576),FALSE())</f>
        <v>616.92</v>
      </c>
      <c r="Y96" s="37" t="n">
        <f aca="false">VLOOKUP($A96,'[1]Congest Nov00-Apr01'!$A$1:$I$1048576,COLUMN('[1]Congest Nov00-Apr01'!H$1:H$1048576),FALSE())-VLOOKUP($E96,'[1]Congest Nov00-Apr01'!$A$1:$I$1048576,COLUMN('[1]Congest Nov00-Apr01'!H$1:H$1048576),FALSE())</f>
        <v>54.9300000000003</v>
      </c>
      <c r="Z96" s="37" t="n">
        <f aca="false">VLOOKUP($A96,'[1]Congest Nov00-Apr01'!$A$1:$I$1048576,COLUMN('[1]Congest Nov00-Apr01'!I$1:I$1048576),FALSE())-VLOOKUP($E96,'[1]Congest Nov00-Apr01'!$A$1:$I$1048576,COLUMN('[1]Congest Nov00-Apr01'!I$1:I$1048576),FALSE())</f>
        <v>0</v>
      </c>
      <c r="AA96" s="36" t="n">
        <f aca="false">VLOOKUP($A96,'[1]Congest May01-Oct01'!$A$1:$I$1048576,COLUMN('[1]Congest May01-Oct01'!D$1:D$1048576),FALSE())-VLOOKUP($E96,'[1]Congest May01-Oct01'!$A$1:$I$1048576,COLUMN('[1]Congest May01-Oct01'!D$1:D$1048576),FALSE())</f>
        <v>430.389999999999</v>
      </c>
      <c r="AB96" s="36" t="n">
        <f aca="false">VLOOKUP($A96,'[1]Congest May01-Oct01'!$A$1:$I$1048576,COLUMN('[1]Congest May01-Oct01'!E$1:E$1048576),FALSE())-VLOOKUP($E96,'[1]Congest May01-Oct01'!$A$1:$I$1048576,COLUMN('[1]Congest May01-Oct01'!E$1:E$1048576),FALSE())</f>
        <v>-4.03000000000066</v>
      </c>
      <c r="AC96" s="36" t="n">
        <f aca="false">VLOOKUP($A96,'[1]Congest May01-Oct01'!$A$1:$I$1048576,COLUMN('[1]Congest May01-Oct01'!F$1:F$1048576),FALSE())-VLOOKUP($E96,'[1]Congest May01-Oct01'!$A$1:$I$1048576,COLUMN('[1]Congest May01-Oct01'!F$1:F$1048576),FALSE())</f>
        <v>404.610000000001</v>
      </c>
      <c r="AD96" s="36" t="n">
        <f aca="false">VLOOKUP($A96,'[1]Congest May01-Oct01'!$A$1:$I$1048576,COLUMN('[1]Congest May01-Oct01'!G$1:G$1048576),FALSE())-VLOOKUP($E96,'[1]Congest May01-Oct01'!$A$1:$I$1048576,COLUMN('[1]Congest May01-Oct01'!G$1:G$1048576),FALSE())</f>
        <v>0</v>
      </c>
      <c r="AE96" s="36" t="n">
        <f aca="false">VLOOKUP($A96,'[1]Congest May01-Oct01'!$A$1:$I$1048576,COLUMN('[1]Congest May01-Oct01'!H$1:H$1048576),FALSE())-VLOOKUP($E96,'[1]Congest May01-Oct01'!$A$1:$I$1048576,COLUMN('[1]Congest May01-Oct01'!H$1:H$1048576),FALSE())</f>
        <v>0</v>
      </c>
      <c r="AF96" s="36" t="n">
        <f aca="false">VLOOKUP($A96,'[1]Congest May01-Oct01'!$A$1:$I$1048576,COLUMN('[1]Congest May01-Oct01'!I$1:I$1048576),FALSE())-VLOOKUP($E96,'[1]Congest May01-Oct01'!$A$1:$I$1048576,COLUMN('[1]Congest May01-Oct01'!I$1:I$1048576),FALSE())</f>
        <v>0</v>
      </c>
      <c r="AG96" s="6" t="n">
        <f aca="false">+SUM(S96:AD96)</f>
        <v>2319.52</v>
      </c>
      <c r="AI96" s="39" t="n">
        <v>16400</v>
      </c>
      <c r="AJ96" s="39" t="n">
        <f aca="false">+I96*SUM(AA96:AE96)</f>
        <v>34069.77</v>
      </c>
      <c r="AK96" s="39" t="n">
        <f aca="false">+AJ96-AI96</f>
        <v>17669.77</v>
      </c>
      <c r="AL96" s="39"/>
      <c r="AQ96" s="36"/>
    </row>
    <row r="97" customFormat="false" ht="12.75" hidden="false" customHeight="false" outlineLevel="0" collapsed="false">
      <c r="A97" s="7" t="n">
        <v>23523</v>
      </c>
      <c r="B97" s="7" t="s">
        <v>109</v>
      </c>
      <c r="C97" s="7" t="str">
        <f aca="false">+VLOOKUP(A97,[1]Congest!$A$1:$C$1048576,3,FALSE())</f>
        <v>N.Y.C.</v>
      </c>
      <c r="D97" s="7"/>
      <c r="E97" s="4" t="n">
        <v>24252</v>
      </c>
      <c r="F97" s="5" t="s">
        <v>84</v>
      </c>
      <c r="G97" s="7" t="str">
        <f aca="false">+VLOOKUP(E97,[1]Congest!$A$1:$C$1048576,3,FALSE())</f>
        <v>N.Y.C.</v>
      </c>
      <c r="H97" s="4" t="n">
        <v>1</v>
      </c>
      <c r="I97" s="4" t="n">
        <v>1</v>
      </c>
      <c r="O97" s="35" t="n">
        <f aca="false">VLOOKUP($A97,'[1]Congest May00-Oct00'!$A$1:$I$1048576,COLUMN('[1]Congest May00-Oct00'!D$1:D$1048576),FALSE())-VLOOKUP($E97,'[1]Congest May00-Oct00'!$A$1:$I$1048576,COLUMN('[1]Congest May00-Oct00'!D$1:D$1048576),FALSE())</f>
        <v>-1162.46</v>
      </c>
      <c r="P97" s="36" t="n">
        <f aca="false">VLOOKUP($A97,'[1]Congest May00-Oct00'!$A$1:$I$1048576,COLUMN('[1]Congest May00-Oct00'!E$1:E$1048576),FALSE())-VLOOKUP($E97,'[1]Congest May00-Oct00'!$A$1:$I$1048576,COLUMN('[1]Congest May00-Oct00'!E$1:E$1048576),FALSE())</f>
        <v>-1160.85999999999</v>
      </c>
      <c r="Q97" s="36" t="n">
        <f aca="false">VLOOKUP($A97,'[1]Congest May00-Oct00'!$A$1:$I$1048576,COLUMN('[1]Congest May00-Oct00'!F$1:F$1048576),FALSE())-VLOOKUP($E97,'[1]Congest May00-Oct00'!$A$1:$I$1048576,COLUMN('[1]Congest May00-Oct00'!F$1:F$1048576),FALSE())</f>
        <v>-1199.91</v>
      </c>
      <c r="R97" s="36" t="n">
        <f aca="false">VLOOKUP($A97,'[1]Congest May00-Oct00'!$A$1:$I$1048576,COLUMN('[1]Congest May00-Oct00'!G$1:G$1048576),FALSE())-VLOOKUP($E97,'[1]Congest May00-Oct00'!$A$1:$I$1048576,COLUMN('[1]Congest May00-Oct00'!G$1:G$1048576),FALSE())</f>
        <v>-3134.27</v>
      </c>
      <c r="S97" s="36" t="n">
        <f aca="false">VLOOKUP($A97,'[1]Congest May00-Oct00'!$A$1:$I$1048576,COLUMN('[1]Congest May00-Oct00'!H$1:H$1048576),FALSE())-VLOOKUP($E97,'[1]Congest May00-Oct00'!$A$1:$I$1048576,COLUMN('[1]Congest May00-Oct00'!H$1:H$1048576),FALSE())</f>
        <v>-2137.86</v>
      </c>
      <c r="T97" s="36" t="n">
        <f aca="false">VLOOKUP($A97,'[1]Congest May00-Oct00'!$A$1:$I$1048576,COLUMN('[1]Congest May00-Oct00'!I$1:I$1048576),FALSE())-VLOOKUP($E97,'[1]Congest May00-Oct00'!$A$1:$I$1048576,COLUMN('[1]Congest May00-Oct00'!I$1:I$1048576),FALSE())</f>
        <v>-133.75</v>
      </c>
      <c r="U97" s="37" t="n">
        <f aca="false">VLOOKUP($A97,'[1]Congest Nov00-Apr01'!$A$1:$I$1048576,COLUMN('[1]Congest Nov00-Apr01'!D$1:D$1048576),FALSE())-VLOOKUP($E97,'[1]Congest Nov00-Apr01'!$A$1:$I$1048576,COLUMN('[1]Congest Nov00-Apr01'!D$1:D$1048576),FALSE())</f>
        <v>-619.09</v>
      </c>
      <c r="V97" s="37" t="n">
        <f aca="false">VLOOKUP($A97,'[1]Congest Nov00-Apr01'!$A$1:$I$1048576,COLUMN('[1]Congest Nov00-Apr01'!E$1:E$1048576),FALSE())-VLOOKUP($E97,'[1]Congest Nov00-Apr01'!$A$1:$I$1048576,COLUMN('[1]Congest Nov00-Apr01'!E$1:E$1048576),FALSE())</f>
        <v>-5348.28</v>
      </c>
      <c r="W97" s="37" t="n">
        <f aca="false">VLOOKUP($A97,'[1]Congest Nov00-Apr01'!$A$1:$I$1048576,COLUMN('[1]Congest Nov00-Apr01'!F$1:F$1048576),FALSE())-VLOOKUP($E97,'[1]Congest Nov00-Apr01'!$A$1:$I$1048576,COLUMN('[1]Congest Nov00-Apr01'!F$1:F$1048576),FALSE())</f>
        <v>-1161.51</v>
      </c>
      <c r="X97" s="37" t="n">
        <f aca="false">VLOOKUP($A97,'[1]Congest Nov00-Apr01'!$A$1:$I$1048576,COLUMN('[1]Congest Nov00-Apr01'!G$1:G$1048576),FALSE())-VLOOKUP($E97,'[1]Congest Nov00-Apr01'!$A$1:$I$1048576,COLUMN('[1]Congest Nov00-Apr01'!G$1:G$1048576),FALSE())</f>
        <v>-2990.24</v>
      </c>
      <c r="Y97" s="37" t="n">
        <f aca="false">VLOOKUP($A97,'[1]Congest Nov00-Apr01'!$A$1:$I$1048576,COLUMN('[1]Congest Nov00-Apr01'!H$1:H$1048576),FALSE())-VLOOKUP($E97,'[1]Congest Nov00-Apr01'!$A$1:$I$1048576,COLUMN('[1]Congest Nov00-Apr01'!H$1:H$1048576),FALSE())</f>
        <v>-155.219999999998</v>
      </c>
      <c r="Z97" s="37" t="n">
        <f aca="false">VLOOKUP($A97,'[1]Congest Nov00-Apr01'!$A$1:$I$1048576,COLUMN('[1]Congest Nov00-Apr01'!I$1:I$1048576),FALSE())-VLOOKUP($E97,'[1]Congest Nov00-Apr01'!$A$1:$I$1048576,COLUMN('[1]Congest Nov00-Apr01'!I$1:I$1048576),FALSE())</f>
        <v>-1459.13</v>
      </c>
      <c r="AA97" s="36" t="n">
        <f aca="false">VLOOKUP($A97,'[1]Congest May01-Oct01'!$A$1:$I$1048576,COLUMN('[1]Congest May01-Oct01'!D$1:D$1048576),FALSE())-VLOOKUP($E97,'[1]Congest May01-Oct01'!$A$1:$I$1048576,COLUMN('[1]Congest May01-Oct01'!D$1:D$1048576),FALSE())</f>
        <v>-2179.15</v>
      </c>
      <c r="AB97" s="36" t="n">
        <f aca="false">VLOOKUP($A97,'[1]Congest May01-Oct01'!$A$1:$I$1048576,COLUMN('[1]Congest May01-Oct01'!E$1:E$1048576),FALSE())-VLOOKUP($E97,'[1]Congest May01-Oct01'!$A$1:$I$1048576,COLUMN('[1]Congest May01-Oct01'!E$1:E$1048576),FALSE())</f>
        <v>-7072.12</v>
      </c>
      <c r="AC97" s="36" t="n">
        <f aca="false">VLOOKUP($A97,'[1]Congest May01-Oct01'!$A$1:$I$1048576,COLUMN('[1]Congest May01-Oct01'!F$1:F$1048576),FALSE())-VLOOKUP($E97,'[1]Congest May01-Oct01'!$A$1:$I$1048576,COLUMN('[1]Congest May01-Oct01'!F$1:F$1048576),FALSE())</f>
        <v>-6088.57</v>
      </c>
      <c r="AD97" s="36" t="n">
        <f aca="false">VLOOKUP($A97,'[1]Congest May01-Oct01'!$A$1:$I$1048576,COLUMN('[1]Congest May01-Oct01'!G$1:G$1048576),FALSE())-VLOOKUP($E97,'[1]Congest May01-Oct01'!$A$1:$I$1048576,COLUMN('[1]Congest May01-Oct01'!G$1:G$1048576),FALSE())</f>
        <v>-1421.76</v>
      </c>
      <c r="AE97" s="36" t="n">
        <f aca="false">VLOOKUP($A97,'[1]Congest May01-Oct01'!$A$1:$I$1048576,COLUMN('[1]Congest May01-Oct01'!H$1:H$1048576),FALSE())-VLOOKUP($E97,'[1]Congest May01-Oct01'!$A$1:$I$1048576,COLUMN('[1]Congest May01-Oct01'!H$1:H$1048576),FALSE())</f>
        <v>-289.47</v>
      </c>
      <c r="AF97" s="36" t="n">
        <f aca="false">VLOOKUP($A97,'[1]Congest May01-Oct01'!$A$1:$I$1048576,COLUMN('[1]Congest May01-Oct01'!I$1:I$1048576),FALSE())-VLOOKUP($E97,'[1]Congest May01-Oct01'!$A$1:$I$1048576,COLUMN('[1]Congest May01-Oct01'!I$1:I$1048576),FALSE())</f>
        <v>-506.8</v>
      </c>
      <c r="AG97" s="6" t="n">
        <f aca="false">+SUM(S97:AD97)</f>
        <v>-30766.68</v>
      </c>
      <c r="AI97" s="39" t="n">
        <v>-19000</v>
      </c>
      <c r="AJ97" s="39" t="n">
        <f aca="false">+I97*SUM(AA97:AE97)</f>
        <v>-17051.07</v>
      </c>
      <c r="AK97" s="39" t="n">
        <f aca="false">+AJ97-AI97</f>
        <v>1948.93</v>
      </c>
      <c r="AL97" s="39"/>
      <c r="AQ97" s="36"/>
    </row>
    <row r="98" customFormat="false" ht="12.75" hidden="false" customHeight="false" outlineLevel="0" collapsed="false">
      <c r="A98" s="7" t="n">
        <v>23524</v>
      </c>
      <c r="B98" s="7" t="s">
        <v>105</v>
      </c>
      <c r="C98" s="7" t="str">
        <f aca="false">+VLOOKUP(A98,[1]Congest!$A$1:$C$1048576,3,FALSE())</f>
        <v>N.Y.C.</v>
      </c>
      <c r="D98" s="7"/>
      <c r="E98" s="4" t="n">
        <v>23519</v>
      </c>
      <c r="F98" s="5" t="s">
        <v>48</v>
      </c>
      <c r="G98" s="7" t="str">
        <f aca="false">+VLOOKUP(E98,[1]Congest!$A$1:$C$1048576,3,FALSE())</f>
        <v>N.Y.C.</v>
      </c>
      <c r="H98" s="4" t="n">
        <v>60</v>
      </c>
      <c r="I98" s="4" t="n">
        <v>60</v>
      </c>
      <c r="O98" s="35" t="n">
        <f aca="false">VLOOKUP($A98,'[1]Congest May00-Oct00'!$A$1:$I$1048576,COLUMN('[1]Congest May00-Oct00'!D$1:D$1048576),FALSE())-VLOOKUP($E98,'[1]Congest May00-Oct00'!$A$1:$I$1048576,COLUMN('[1]Congest May00-Oct00'!D$1:D$1048576),FALSE())</f>
        <v>0</v>
      </c>
      <c r="P98" s="36" t="n">
        <f aca="false">VLOOKUP($A98,'[1]Congest May00-Oct00'!$A$1:$I$1048576,COLUMN('[1]Congest May00-Oct00'!E$1:E$1048576),FALSE())-VLOOKUP($E98,'[1]Congest May00-Oct00'!$A$1:$I$1048576,COLUMN('[1]Congest May00-Oct00'!E$1:E$1048576),FALSE())</f>
        <v>0</v>
      </c>
      <c r="Q98" s="36" t="n">
        <f aca="false">VLOOKUP($A98,'[1]Congest May00-Oct00'!$A$1:$I$1048576,COLUMN('[1]Congest May00-Oct00'!F$1:F$1048576),FALSE())-VLOOKUP($E98,'[1]Congest May00-Oct00'!$A$1:$I$1048576,COLUMN('[1]Congest May00-Oct00'!F$1:F$1048576),FALSE())</f>
        <v>0</v>
      </c>
      <c r="R98" s="36" t="n">
        <f aca="false">VLOOKUP($A98,'[1]Congest May00-Oct00'!$A$1:$I$1048576,COLUMN('[1]Congest May00-Oct00'!G$1:G$1048576),FALSE())-VLOOKUP($E98,'[1]Congest May00-Oct00'!$A$1:$I$1048576,COLUMN('[1]Congest May00-Oct00'!G$1:G$1048576),FALSE())</f>
        <v>0</v>
      </c>
      <c r="S98" s="36" t="n">
        <f aca="false">VLOOKUP($A98,'[1]Congest May00-Oct00'!$A$1:$I$1048576,COLUMN('[1]Congest May00-Oct00'!H$1:H$1048576),FALSE())-VLOOKUP($E98,'[1]Congest May00-Oct00'!$A$1:$I$1048576,COLUMN('[1]Congest May00-Oct00'!H$1:H$1048576),FALSE())</f>
        <v>0</v>
      </c>
      <c r="T98" s="36" t="n">
        <f aca="false">VLOOKUP($A98,'[1]Congest May00-Oct00'!$A$1:$I$1048576,COLUMN('[1]Congest May00-Oct00'!I$1:I$1048576),FALSE())-VLOOKUP($E98,'[1]Congest May00-Oct00'!$A$1:$I$1048576,COLUMN('[1]Congest May00-Oct00'!I$1:I$1048576),FALSE())</f>
        <v>0</v>
      </c>
      <c r="U98" s="37" t="n">
        <f aca="false">VLOOKUP($A98,'[1]Congest Nov00-Apr01'!$A$1:$I$1048576,COLUMN('[1]Congest Nov00-Apr01'!D$1:D$1048576),FALSE())-VLOOKUP($E98,'[1]Congest Nov00-Apr01'!$A$1:$I$1048576,COLUMN('[1]Congest Nov00-Apr01'!D$1:D$1048576),FALSE())</f>
        <v>0</v>
      </c>
      <c r="V98" s="37" t="n">
        <f aca="false">VLOOKUP($A98,'[1]Congest Nov00-Apr01'!$A$1:$I$1048576,COLUMN('[1]Congest Nov00-Apr01'!E$1:E$1048576),FALSE())-VLOOKUP($E98,'[1]Congest Nov00-Apr01'!$A$1:$I$1048576,COLUMN('[1]Congest Nov00-Apr01'!E$1:E$1048576),FALSE())</f>
        <v>-0.329999999999927</v>
      </c>
      <c r="W98" s="37" t="n">
        <f aca="false">VLOOKUP($A98,'[1]Congest Nov00-Apr01'!$A$1:$I$1048576,COLUMN('[1]Congest Nov00-Apr01'!F$1:F$1048576),FALSE())-VLOOKUP($E98,'[1]Congest Nov00-Apr01'!$A$1:$I$1048576,COLUMN('[1]Congest Nov00-Apr01'!F$1:F$1048576),FALSE())</f>
        <v>0.4399999999996</v>
      </c>
      <c r="X98" s="37" t="n">
        <f aca="false">VLOOKUP($A98,'[1]Congest Nov00-Apr01'!$A$1:$I$1048576,COLUMN('[1]Congest Nov00-Apr01'!G$1:G$1048576),FALSE())-VLOOKUP($E98,'[1]Congest Nov00-Apr01'!$A$1:$I$1048576,COLUMN('[1]Congest Nov00-Apr01'!G$1:G$1048576),FALSE())</f>
        <v>8.8100000000004</v>
      </c>
      <c r="Y98" s="37" t="n">
        <f aca="false">VLOOKUP($A98,'[1]Congest Nov00-Apr01'!$A$1:$I$1048576,COLUMN('[1]Congest Nov00-Apr01'!H$1:H$1048576),FALSE())-VLOOKUP($E98,'[1]Congest Nov00-Apr01'!$A$1:$I$1048576,COLUMN('[1]Congest Nov00-Apr01'!H$1:H$1048576),FALSE())</f>
        <v>0</v>
      </c>
      <c r="Z98" s="37" t="n">
        <f aca="false">VLOOKUP($A98,'[1]Congest Nov00-Apr01'!$A$1:$I$1048576,COLUMN('[1]Congest Nov00-Apr01'!I$1:I$1048576),FALSE())-VLOOKUP($E98,'[1]Congest Nov00-Apr01'!$A$1:$I$1048576,COLUMN('[1]Congest Nov00-Apr01'!I$1:I$1048576),FALSE())</f>
        <v>-22.0199999999995</v>
      </c>
      <c r="AA98" s="36" t="n">
        <f aca="false">VLOOKUP($A98,'[1]Congest May01-Oct01'!$A$1:$I$1048576,COLUMN('[1]Congest May01-Oct01'!D$1:D$1048576),FALSE())-VLOOKUP($E98,'[1]Congest May01-Oct01'!$A$1:$I$1048576,COLUMN('[1]Congest May01-Oct01'!D$1:D$1048576),FALSE())</f>
        <v>0</v>
      </c>
      <c r="AB98" s="36" t="n">
        <f aca="false">VLOOKUP($A98,'[1]Congest May01-Oct01'!$A$1:$I$1048576,COLUMN('[1]Congest May01-Oct01'!E$1:E$1048576),FALSE())-VLOOKUP($E98,'[1]Congest May01-Oct01'!$A$1:$I$1048576,COLUMN('[1]Congest May01-Oct01'!E$1:E$1048576),FALSE())</f>
        <v>0</v>
      </c>
      <c r="AC98" s="36" t="n">
        <f aca="false">VLOOKUP($A98,'[1]Congest May01-Oct01'!$A$1:$I$1048576,COLUMN('[1]Congest May01-Oct01'!F$1:F$1048576),FALSE())-VLOOKUP($E98,'[1]Congest May01-Oct01'!$A$1:$I$1048576,COLUMN('[1]Congest May01-Oct01'!F$1:F$1048576),FALSE())</f>
        <v>-0.25</v>
      </c>
      <c r="AD98" s="36" t="n">
        <f aca="false">VLOOKUP($A98,'[1]Congest May01-Oct01'!$A$1:$I$1048576,COLUMN('[1]Congest May01-Oct01'!G$1:G$1048576),FALSE())-VLOOKUP($E98,'[1]Congest May01-Oct01'!$A$1:$I$1048576,COLUMN('[1]Congest May01-Oct01'!G$1:G$1048576),FALSE())</f>
        <v>0.459999999999127</v>
      </c>
      <c r="AE98" s="36" t="n">
        <f aca="false">VLOOKUP($A98,'[1]Congest May01-Oct01'!$A$1:$I$1048576,COLUMN('[1]Congest May01-Oct01'!H$1:H$1048576),FALSE())-VLOOKUP($E98,'[1]Congest May01-Oct01'!$A$1:$I$1048576,COLUMN('[1]Congest May01-Oct01'!H$1:H$1048576),FALSE())</f>
        <v>0</v>
      </c>
      <c r="AF98" s="36" t="n">
        <f aca="false">VLOOKUP($A98,'[1]Congest May01-Oct01'!$A$1:$I$1048576,COLUMN('[1]Congest May01-Oct01'!I$1:I$1048576),FALSE())-VLOOKUP($E98,'[1]Congest May01-Oct01'!$A$1:$I$1048576,COLUMN('[1]Congest May01-Oct01'!I$1:I$1048576),FALSE())</f>
        <v>0</v>
      </c>
      <c r="AG98" s="6" t="n">
        <f aca="false">+SUM(S98:AD98)</f>
        <v>-12.8900000000003</v>
      </c>
      <c r="AI98" s="39" t="n">
        <v>-8446.8</v>
      </c>
      <c r="AJ98" s="39" t="n">
        <f aca="false">+I98*SUM(AA98:AE98)</f>
        <v>12.5999999999476</v>
      </c>
      <c r="AK98" s="39" t="n">
        <f aca="false">+AJ98-AI98</f>
        <v>8459.39999999995</v>
      </c>
      <c r="AL98" s="39"/>
      <c r="AQ98" s="36"/>
    </row>
    <row r="99" customFormat="false" ht="12.75" hidden="false" customHeight="false" outlineLevel="0" collapsed="false">
      <c r="A99" s="7" t="n">
        <v>23524</v>
      </c>
      <c r="B99" s="7" t="s">
        <v>105</v>
      </c>
      <c r="C99" s="7" t="str">
        <f aca="false">+VLOOKUP(A99,[1]Congest!$A$1:$C$1048576,3,FALSE())</f>
        <v>N.Y.C.</v>
      </c>
      <c r="D99" s="7"/>
      <c r="E99" s="4" t="n">
        <v>23540</v>
      </c>
      <c r="F99" s="5" t="s">
        <v>94</v>
      </c>
      <c r="G99" s="7" t="str">
        <f aca="false">+VLOOKUP(E99,[1]Congest!$A$1:$C$1048576,3,FALSE())</f>
        <v>N.Y.C.</v>
      </c>
      <c r="H99" s="4" t="n">
        <v>30</v>
      </c>
      <c r="I99" s="4" t="n">
        <v>30</v>
      </c>
      <c r="O99" s="35" t="n">
        <f aca="false">VLOOKUP($A99,'[1]Congest May00-Oct00'!$A$1:$I$1048576,COLUMN('[1]Congest May00-Oct00'!D$1:D$1048576),FALSE())-VLOOKUP($E99,'[1]Congest May00-Oct00'!$A$1:$I$1048576,COLUMN('[1]Congest May00-Oct00'!D$1:D$1048576),FALSE())</f>
        <v>0</v>
      </c>
      <c r="P99" s="36" t="n">
        <f aca="false">VLOOKUP($A99,'[1]Congest May00-Oct00'!$A$1:$I$1048576,COLUMN('[1]Congest May00-Oct00'!E$1:E$1048576),FALSE())-VLOOKUP($E99,'[1]Congest May00-Oct00'!$A$1:$I$1048576,COLUMN('[1]Congest May00-Oct00'!E$1:E$1048576),FALSE())</f>
        <v>0</v>
      </c>
      <c r="Q99" s="36" t="n">
        <f aca="false">VLOOKUP($A99,'[1]Congest May00-Oct00'!$A$1:$I$1048576,COLUMN('[1]Congest May00-Oct00'!F$1:F$1048576),FALSE())-VLOOKUP($E99,'[1]Congest May00-Oct00'!$A$1:$I$1048576,COLUMN('[1]Congest May00-Oct00'!F$1:F$1048576),FALSE())</f>
        <v>0</v>
      </c>
      <c r="R99" s="36" t="n">
        <f aca="false">VLOOKUP($A99,'[1]Congest May00-Oct00'!$A$1:$I$1048576,COLUMN('[1]Congest May00-Oct00'!G$1:G$1048576),FALSE())-VLOOKUP($E99,'[1]Congest May00-Oct00'!$A$1:$I$1048576,COLUMN('[1]Congest May00-Oct00'!G$1:G$1048576),FALSE())</f>
        <v>0</v>
      </c>
      <c r="S99" s="36" t="n">
        <f aca="false">VLOOKUP($A99,'[1]Congest May00-Oct00'!$A$1:$I$1048576,COLUMN('[1]Congest May00-Oct00'!H$1:H$1048576),FALSE())-VLOOKUP($E99,'[1]Congest May00-Oct00'!$A$1:$I$1048576,COLUMN('[1]Congest May00-Oct00'!H$1:H$1048576),FALSE())</f>
        <v>0</v>
      </c>
      <c r="T99" s="36" t="n">
        <f aca="false">VLOOKUP($A99,'[1]Congest May00-Oct00'!$A$1:$I$1048576,COLUMN('[1]Congest May00-Oct00'!I$1:I$1048576),FALSE())-VLOOKUP($E99,'[1]Congest May00-Oct00'!$A$1:$I$1048576,COLUMN('[1]Congest May00-Oct00'!I$1:I$1048576),FALSE())</f>
        <v>0</v>
      </c>
      <c r="U99" s="37" t="n">
        <f aca="false">VLOOKUP($A99,'[1]Congest Nov00-Apr01'!$A$1:$I$1048576,COLUMN('[1]Congest Nov00-Apr01'!D$1:D$1048576),FALSE())-VLOOKUP($E99,'[1]Congest Nov00-Apr01'!$A$1:$I$1048576,COLUMN('[1]Congest Nov00-Apr01'!D$1:D$1048576),FALSE())</f>
        <v>0.0499999999997272</v>
      </c>
      <c r="V99" s="37" t="n">
        <f aca="false">VLOOKUP($A99,'[1]Congest Nov00-Apr01'!$A$1:$I$1048576,COLUMN('[1]Congest Nov00-Apr01'!E$1:E$1048576),FALSE())-VLOOKUP($E99,'[1]Congest Nov00-Apr01'!$A$1:$I$1048576,COLUMN('[1]Congest Nov00-Apr01'!E$1:E$1048576),FALSE())</f>
        <v>-0.159999999999854</v>
      </c>
      <c r="W99" s="37" t="n">
        <f aca="false">VLOOKUP($A99,'[1]Congest Nov00-Apr01'!$A$1:$I$1048576,COLUMN('[1]Congest Nov00-Apr01'!F$1:F$1048576),FALSE())-VLOOKUP($E99,'[1]Congest Nov00-Apr01'!$A$1:$I$1048576,COLUMN('[1]Congest Nov00-Apr01'!F$1:F$1048576),FALSE())</f>
        <v>1.09000000000015</v>
      </c>
      <c r="X99" s="37" t="n">
        <f aca="false">VLOOKUP($A99,'[1]Congest Nov00-Apr01'!$A$1:$I$1048576,COLUMN('[1]Congest Nov00-Apr01'!G$1:G$1048576),FALSE())-VLOOKUP($E99,'[1]Congest Nov00-Apr01'!$A$1:$I$1048576,COLUMN('[1]Congest Nov00-Apr01'!G$1:G$1048576),FALSE())</f>
        <v>9.29000000000042</v>
      </c>
      <c r="Y99" s="37" t="n">
        <f aca="false">VLOOKUP($A99,'[1]Congest Nov00-Apr01'!$A$1:$I$1048576,COLUMN('[1]Congest Nov00-Apr01'!H$1:H$1048576),FALSE())-VLOOKUP($E99,'[1]Congest Nov00-Apr01'!$A$1:$I$1048576,COLUMN('[1]Congest Nov00-Apr01'!H$1:H$1048576),FALSE())</f>
        <v>-1.78000000000065</v>
      </c>
      <c r="Z99" s="37" t="n">
        <f aca="false">VLOOKUP($A99,'[1]Congest Nov00-Apr01'!$A$1:$I$1048576,COLUMN('[1]Congest Nov00-Apr01'!I$1:I$1048576),FALSE())-VLOOKUP($E99,'[1]Congest Nov00-Apr01'!$A$1:$I$1048576,COLUMN('[1]Congest Nov00-Apr01'!I$1:I$1048576),FALSE())</f>
        <v>-1217.64</v>
      </c>
      <c r="AA99" s="36" t="n">
        <f aca="false">VLOOKUP($A99,'[1]Congest May01-Oct01'!$A$1:$I$1048576,COLUMN('[1]Congest May01-Oct01'!D$1:D$1048576),FALSE())-VLOOKUP($E99,'[1]Congest May01-Oct01'!$A$1:$I$1048576,COLUMN('[1]Congest May01-Oct01'!D$1:D$1048576),FALSE())</f>
        <v>0.0500000000001819</v>
      </c>
      <c r="AB99" s="36" t="n">
        <f aca="false">VLOOKUP($A99,'[1]Congest May01-Oct01'!$A$1:$I$1048576,COLUMN('[1]Congest May01-Oct01'!E$1:E$1048576),FALSE())-VLOOKUP($E99,'[1]Congest May01-Oct01'!$A$1:$I$1048576,COLUMN('[1]Congest May01-Oct01'!E$1:E$1048576),FALSE())</f>
        <v>0.349999999999454</v>
      </c>
      <c r="AC99" s="36" t="n">
        <f aca="false">VLOOKUP($A99,'[1]Congest May01-Oct01'!$A$1:$I$1048576,COLUMN('[1]Congest May01-Oct01'!F$1:F$1048576),FALSE())-VLOOKUP($E99,'[1]Congest May01-Oct01'!$A$1:$I$1048576,COLUMN('[1]Congest May01-Oct01'!F$1:F$1048576),FALSE())</f>
        <v>-0.080000000000382</v>
      </c>
      <c r="AD99" s="36" t="n">
        <f aca="false">VLOOKUP($A99,'[1]Congest May01-Oct01'!$A$1:$I$1048576,COLUMN('[1]Congest May01-Oct01'!G$1:G$1048576),FALSE())-VLOOKUP($E99,'[1]Congest May01-Oct01'!$A$1:$I$1048576,COLUMN('[1]Congest May01-Oct01'!G$1:G$1048576),FALSE())</f>
        <v>-0.170000000000073</v>
      </c>
      <c r="AE99" s="36" t="n">
        <f aca="false">VLOOKUP($A99,'[1]Congest May01-Oct01'!$A$1:$I$1048576,COLUMN('[1]Congest May01-Oct01'!H$1:H$1048576),FALSE())-VLOOKUP($E99,'[1]Congest May01-Oct01'!$A$1:$I$1048576,COLUMN('[1]Congest May01-Oct01'!H$1:H$1048576),FALSE())</f>
        <v>-0.460000000000036</v>
      </c>
      <c r="AF99" s="36" t="n">
        <f aca="false">VLOOKUP($A99,'[1]Congest May01-Oct01'!$A$1:$I$1048576,COLUMN('[1]Congest May01-Oct01'!I$1:I$1048576),FALSE())-VLOOKUP($E99,'[1]Congest May01-Oct01'!$A$1:$I$1048576,COLUMN('[1]Congest May01-Oct01'!I$1:I$1048576),FALSE())</f>
        <v>0</v>
      </c>
      <c r="AG99" s="6" t="n">
        <f aca="false">+SUM(S99:AD99)</f>
        <v>-1209</v>
      </c>
      <c r="AI99" s="39" t="n">
        <v>-1589.7</v>
      </c>
      <c r="AJ99" s="39" t="n">
        <f aca="false">+I99*SUM(AA99:AE99)</f>
        <v>-9.30000000002565</v>
      </c>
      <c r="AK99" s="39" t="n">
        <f aca="false">+AJ99-AI99</f>
        <v>1580.39999999997</v>
      </c>
      <c r="AL99" s="39"/>
      <c r="AQ99" s="36"/>
    </row>
    <row r="100" customFormat="false" ht="12.75" hidden="false" customHeight="false" outlineLevel="0" collapsed="false">
      <c r="A100" s="7" t="n">
        <v>23524</v>
      </c>
      <c r="B100" s="7" t="s">
        <v>105</v>
      </c>
      <c r="C100" s="7" t="str">
        <f aca="false">+VLOOKUP(A100,[1]Congest!$A$1:$C$1048576,3,FALSE())</f>
        <v>N.Y.C.</v>
      </c>
      <c r="D100" s="7"/>
      <c r="E100" s="4" t="n">
        <v>24252</v>
      </c>
      <c r="F100" s="5" t="s">
        <v>84</v>
      </c>
      <c r="G100" s="7" t="str">
        <f aca="false">+VLOOKUP(E100,[1]Congest!$A$1:$C$1048576,3,FALSE())</f>
        <v>N.Y.C.</v>
      </c>
      <c r="H100" s="4" t="n">
        <v>4</v>
      </c>
      <c r="I100" s="4" t="n">
        <v>4</v>
      </c>
      <c r="O100" s="35" t="n">
        <f aca="false">VLOOKUP($A100,'[1]Congest May00-Oct00'!$A$1:$I$1048576,COLUMN('[1]Congest May00-Oct00'!D$1:D$1048576),FALSE())-VLOOKUP($E100,'[1]Congest May00-Oct00'!$A$1:$I$1048576,COLUMN('[1]Congest May00-Oct00'!D$1:D$1048576),FALSE())</f>
        <v>0</v>
      </c>
      <c r="P100" s="36" t="n">
        <f aca="false">VLOOKUP($A100,'[1]Congest May00-Oct00'!$A$1:$I$1048576,COLUMN('[1]Congest May00-Oct00'!E$1:E$1048576),FALSE())-VLOOKUP($E100,'[1]Congest May00-Oct00'!$A$1:$I$1048576,COLUMN('[1]Congest May00-Oct00'!E$1:E$1048576),FALSE())</f>
        <v>5.15999999999622</v>
      </c>
      <c r="Q100" s="36" t="n">
        <f aca="false">VLOOKUP($A100,'[1]Congest May00-Oct00'!$A$1:$I$1048576,COLUMN('[1]Congest May00-Oct00'!F$1:F$1048576),FALSE())-VLOOKUP($E100,'[1]Congest May00-Oct00'!$A$1:$I$1048576,COLUMN('[1]Congest May00-Oct00'!F$1:F$1048576),FALSE())</f>
        <v>0.949999999998909</v>
      </c>
      <c r="R100" s="36" t="n">
        <f aca="false">VLOOKUP($A100,'[1]Congest May00-Oct00'!$A$1:$I$1048576,COLUMN('[1]Congest May00-Oct00'!G$1:G$1048576),FALSE())-VLOOKUP($E100,'[1]Congest May00-Oct00'!$A$1:$I$1048576,COLUMN('[1]Congest May00-Oct00'!G$1:G$1048576),FALSE())</f>
        <v>0.730000000001382</v>
      </c>
      <c r="S100" s="36" t="n">
        <f aca="false">VLOOKUP($A100,'[1]Congest May00-Oct00'!$A$1:$I$1048576,COLUMN('[1]Congest May00-Oct00'!H$1:H$1048576),FALSE())-VLOOKUP($E100,'[1]Congest May00-Oct00'!$A$1:$I$1048576,COLUMN('[1]Congest May00-Oct00'!H$1:H$1048576),FALSE())</f>
        <v>-0.399999999999181</v>
      </c>
      <c r="T100" s="36" t="n">
        <f aca="false">VLOOKUP($A100,'[1]Congest May00-Oct00'!$A$1:$I$1048576,COLUMN('[1]Congest May00-Oct00'!I$1:I$1048576),FALSE())-VLOOKUP($E100,'[1]Congest May00-Oct00'!$A$1:$I$1048576,COLUMN('[1]Congest May00-Oct00'!I$1:I$1048576),FALSE())</f>
        <v>-1.5</v>
      </c>
      <c r="U100" s="37" t="n">
        <f aca="false">VLOOKUP($A100,'[1]Congest Nov00-Apr01'!$A$1:$I$1048576,COLUMN('[1]Congest Nov00-Apr01'!D$1:D$1048576),FALSE())-VLOOKUP($E100,'[1]Congest Nov00-Apr01'!$A$1:$I$1048576,COLUMN('[1]Congest Nov00-Apr01'!D$1:D$1048576),FALSE())</f>
        <v>-3.79000000000042</v>
      </c>
      <c r="V100" s="37" t="n">
        <f aca="false">VLOOKUP($A100,'[1]Congest Nov00-Apr01'!$A$1:$I$1048576,COLUMN('[1]Congest Nov00-Apr01'!E$1:E$1048576),FALSE())-VLOOKUP($E100,'[1]Congest Nov00-Apr01'!$A$1:$I$1048576,COLUMN('[1]Congest Nov00-Apr01'!E$1:E$1048576),FALSE())</f>
        <v>-61.03</v>
      </c>
      <c r="W100" s="37" t="n">
        <f aca="false">VLOOKUP($A100,'[1]Congest Nov00-Apr01'!$A$1:$I$1048576,COLUMN('[1]Congest Nov00-Apr01'!F$1:F$1048576),FALSE())-VLOOKUP($E100,'[1]Congest Nov00-Apr01'!$A$1:$I$1048576,COLUMN('[1]Congest Nov00-Apr01'!F$1:F$1048576),FALSE())</f>
        <v>-1387.52</v>
      </c>
      <c r="X100" s="37" t="n">
        <f aca="false">VLOOKUP($A100,'[1]Congest Nov00-Apr01'!$A$1:$I$1048576,COLUMN('[1]Congest Nov00-Apr01'!G$1:G$1048576),FALSE())-VLOOKUP($E100,'[1]Congest Nov00-Apr01'!$A$1:$I$1048576,COLUMN('[1]Congest Nov00-Apr01'!G$1:G$1048576),FALSE())</f>
        <v>-35.6599999999999</v>
      </c>
      <c r="Y100" s="37" t="n">
        <f aca="false">VLOOKUP($A100,'[1]Congest Nov00-Apr01'!$A$1:$I$1048576,COLUMN('[1]Congest Nov00-Apr01'!H$1:H$1048576),FALSE())-VLOOKUP($E100,'[1]Congest Nov00-Apr01'!$A$1:$I$1048576,COLUMN('[1]Congest Nov00-Apr01'!H$1:H$1048576),FALSE())</f>
        <v>-85.699999999998</v>
      </c>
      <c r="Z100" s="37" t="n">
        <f aca="false">VLOOKUP($A100,'[1]Congest Nov00-Apr01'!$A$1:$I$1048576,COLUMN('[1]Congest Nov00-Apr01'!I$1:I$1048576),FALSE())-VLOOKUP($E100,'[1]Congest Nov00-Apr01'!$A$1:$I$1048576,COLUMN('[1]Congest Nov00-Apr01'!I$1:I$1048576),FALSE())</f>
        <v>-945.05</v>
      </c>
      <c r="AA100" s="36" t="n">
        <f aca="false">VLOOKUP($A100,'[1]Congest May01-Oct01'!$A$1:$I$1048576,COLUMN('[1]Congest May01-Oct01'!D$1:D$1048576),FALSE())-VLOOKUP($E100,'[1]Congest May01-Oct01'!$A$1:$I$1048576,COLUMN('[1]Congest May01-Oct01'!D$1:D$1048576),FALSE())</f>
        <v>121.9</v>
      </c>
      <c r="AB100" s="36" t="n">
        <f aca="false">VLOOKUP($A100,'[1]Congest May01-Oct01'!$A$1:$I$1048576,COLUMN('[1]Congest May01-Oct01'!E$1:E$1048576),FALSE())-VLOOKUP($E100,'[1]Congest May01-Oct01'!$A$1:$I$1048576,COLUMN('[1]Congest May01-Oct01'!E$1:E$1048576),FALSE())</f>
        <v>47.7200000000003</v>
      </c>
      <c r="AC100" s="36" t="n">
        <f aca="false">VLOOKUP($A100,'[1]Congest May01-Oct01'!$A$1:$I$1048576,COLUMN('[1]Congest May01-Oct01'!F$1:F$1048576),FALSE())-VLOOKUP($E100,'[1]Congest May01-Oct01'!$A$1:$I$1048576,COLUMN('[1]Congest May01-Oct01'!F$1:F$1048576),FALSE())</f>
        <v>12.9699999999993</v>
      </c>
      <c r="AD100" s="36" t="n">
        <f aca="false">VLOOKUP($A100,'[1]Congest May01-Oct01'!$A$1:$I$1048576,COLUMN('[1]Congest May01-Oct01'!G$1:G$1048576),FALSE())-VLOOKUP($E100,'[1]Congest May01-Oct01'!$A$1:$I$1048576,COLUMN('[1]Congest May01-Oct01'!G$1:G$1048576),FALSE())</f>
        <v>-55.9500000000012</v>
      </c>
      <c r="AE100" s="36" t="n">
        <f aca="false">VLOOKUP($A100,'[1]Congest May01-Oct01'!$A$1:$I$1048576,COLUMN('[1]Congest May01-Oct01'!H$1:H$1048576),FALSE())-VLOOKUP($E100,'[1]Congest May01-Oct01'!$A$1:$I$1048576,COLUMN('[1]Congest May01-Oct01'!H$1:H$1048576),FALSE())</f>
        <v>-30.73</v>
      </c>
      <c r="AF100" s="36" t="n">
        <f aca="false">VLOOKUP($A100,'[1]Congest May01-Oct01'!$A$1:$I$1048576,COLUMN('[1]Congest May01-Oct01'!I$1:I$1048576),FALSE())-VLOOKUP($E100,'[1]Congest May01-Oct01'!$A$1:$I$1048576,COLUMN('[1]Congest May01-Oct01'!I$1:I$1048576),FALSE())</f>
        <v>-2.65000000000001</v>
      </c>
      <c r="AG100" s="6" t="n">
        <f aca="false">+SUM(S100:AD100)</f>
        <v>-2394.01</v>
      </c>
      <c r="AI100" s="39" t="n">
        <v>-4000</v>
      </c>
      <c r="AJ100" s="39" t="n">
        <f aca="false">+I100*SUM(AA100:AE100)</f>
        <v>383.639999999992</v>
      </c>
      <c r="AK100" s="39" t="n">
        <f aca="false">+AJ100-AI100</f>
        <v>4383.63999999999</v>
      </c>
      <c r="AL100" s="39"/>
      <c r="AQ100" s="36"/>
    </row>
    <row r="101" customFormat="false" ht="12.75" hidden="false" customHeight="false" outlineLevel="0" collapsed="false">
      <c r="A101" s="7" t="n">
        <v>23524</v>
      </c>
      <c r="B101" s="7" t="s">
        <v>105</v>
      </c>
      <c r="C101" s="7" t="str">
        <f aca="false">+VLOOKUP(A101,[1]Congest!$A$1:$C$1048576,3,FALSE())</f>
        <v>N.Y.C.</v>
      </c>
      <c r="D101" s="7"/>
      <c r="E101" s="4" t="n">
        <v>24253</v>
      </c>
      <c r="F101" s="5" t="s">
        <v>110</v>
      </c>
      <c r="G101" s="7" t="str">
        <f aca="false">+VLOOKUP(E101,[1]Congest!$A$1:$C$1048576,3,FALSE())</f>
        <v>N.Y.C.</v>
      </c>
      <c r="H101" s="4" t="n">
        <v>7</v>
      </c>
      <c r="I101" s="4" t="n">
        <v>7</v>
      </c>
      <c r="O101" s="35" t="n">
        <f aca="false">VLOOKUP($A101,'[1]Congest May00-Oct00'!$A$1:$I$1048576,COLUMN('[1]Congest May00-Oct00'!D$1:D$1048576),FALSE())-VLOOKUP($E101,'[1]Congest May00-Oct00'!$A$1:$I$1048576,COLUMN('[1]Congest May00-Oct00'!D$1:D$1048576),FALSE())</f>
        <v>0</v>
      </c>
      <c r="P101" s="36" t="n">
        <f aca="false">VLOOKUP($A101,'[1]Congest May00-Oct00'!$A$1:$I$1048576,COLUMN('[1]Congest May00-Oct00'!E$1:E$1048576),FALSE())-VLOOKUP($E101,'[1]Congest May00-Oct00'!$A$1:$I$1048576,COLUMN('[1]Congest May00-Oct00'!E$1:E$1048576),FALSE())</f>
        <v>5.15999999999622</v>
      </c>
      <c r="Q101" s="36" t="n">
        <f aca="false">VLOOKUP($A101,'[1]Congest May00-Oct00'!$A$1:$I$1048576,COLUMN('[1]Congest May00-Oct00'!F$1:F$1048576),FALSE())-VLOOKUP($E101,'[1]Congest May00-Oct00'!$A$1:$I$1048576,COLUMN('[1]Congest May00-Oct00'!F$1:F$1048576),FALSE())</f>
        <v>0.949999999998909</v>
      </c>
      <c r="R101" s="36" t="n">
        <f aca="false">VLOOKUP($A101,'[1]Congest May00-Oct00'!$A$1:$I$1048576,COLUMN('[1]Congest May00-Oct00'!G$1:G$1048576),FALSE())-VLOOKUP($E101,'[1]Congest May00-Oct00'!$A$1:$I$1048576,COLUMN('[1]Congest May00-Oct00'!G$1:G$1048576),FALSE())</f>
        <v>0.730000000001382</v>
      </c>
      <c r="S101" s="36" t="n">
        <f aca="false">VLOOKUP($A101,'[1]Congest May00-Oct00'!$A$1:$I$1048576,COLUMN('[1]Congest May00-Oct00'!H$1:H$1048576),FALSE())-VLOOKUP($E101,'[1]Congest May00-Oct00'!$A$1:$I$1048576,COLUMN('[1]Congest May00-Oct00'!H$1:H$1048576),FALSE())</f>
        <v>-0.399999999999181</v>
      </c>
      <c r="T101" s="36" t="n">
        <f aca="false">VLOOKUP($A101,'[1]Congest May00-Oct00'!$A$1:$I$1048576,COLUMN('[1]Congest May00-Oct00'!I$1:I$1048576),FALSE())-VLOOKUP($E101,'[1]Congest May00-Oct00'!$A$1:$I$1048576,COLUMN('[1]Congest May00-Oct00'!I$1:I$1048576),FALSE())</f>
        <v>-1.5</v>
      </c>
      <c r="U101" s="37" t="n">
        <f aca="false">VLOOKUP($A101,'[1]Congest Nov00-Apr01'!$A$1:$I$1048576,COLUMN('[1]Congest Nov00-Apr01'!D$1:D$1048576),FALSE())-VLOOKUP($E101,'[1]Congest Nov00-Apr01'!$A$1:$I$1048576,COLUMN('[1]Congest Nov00-Apr01'!D$1:D$1048576),FALSE())</f>
        <v>-3.79000000000042</v>
      </c>
      <c r="V101" s="37" t="n">
        <f aca="false">VLOOKUP($A101,'[1]Congest Nov00-Apr01'!$A$1:$I$1048576,COLUMN('[1]Congest Nov00-Apr01'!E$1:E$1048576),FALSE())-VLOOKUP($E101,'[1]Congest Nov00-Apr01'!$A$1:$I$1048576,COLUMN('[1]Congest Nov00-Apr01'!E$1:E$1048576),FALSE())</f>
        <v>-61.03</v>
      </c>
      <c r="W101" s="37" t="n">
        <f aca="false">VLOOKUP($A101,'[1]Congest Nov00-Apr01'!$A$1:$I$1048576,COLUMN('[1]Congest Nov00-Apr01'!F$1:F$1048576),FALSE())-VLOOKUP($E101,'[1]Congest Nov00-Apr01'!$A$1:$I$1048576,COLUMN('[1]Congest Nov00-Apr01'!F$1:F$1048576),FALSE())</f>
        <v>-1387.52</v>
      </c>
      <c r="X101" s="37" t="n">
        <f aca="false">VLOOKUP($A101,'[1]Congest Nov00-Apr01'!$A$1:$I$1048576,COLUMN('[1]Congest Nov00-Apr01'!G$1:G$1048576),FALSE())-VLOOKUP($E101,'[1]Congest Nov00-Apr01'!$A$1:$I$1048576,COLUMN('[1]Congest Nov00-Apr01'!G$1:G$1048576),FALSE())</f>
        <v>-35.6599999999999</v>
      </c>
      <c r="Y101" s="37" t="n">
        <f aca="false">VLOOKUP($A101,'[1]Congest Nov00-Apr01'!$A$1:$I$1048576,COLUMN('[1]Congest Nov00-Apr01'!H$1:H$1048576),FALSE())-VLOOKUP($E101,'[1]Congest Nov00-Apr01'!$A$1:$I$1048576,COLUMN('[1]Congest Nov00-Apr01'!H$1:H$1048576),FALSE())</f>
        <v>-85.699999999998</v>
      </c>
      <c r="Z101" s="37" t="n">
        <f aca="false">VLOOKUP($A101,'[1]Congest Nov00-Apr01'!$A$1:$I$1048576,COLUMN('[1]Congest Nov00-Apr01'!I$1:I$1048576),FALSE())-VLOOKUP($E101,'[1]Congest Nov00-Apr01'!$A$1:$I$1048576,COLUMN('[1]Congest Nov00-Apr01'!I$1:I$1048576),FALSE())</f>
        <v>-945.05</v>
      </c>
      <c r="AA101" s="36" t="n">
        <f aca="false">VLOOKUP($A101,'[1]Congest May01-Oct01'!$A$1:$I$1048576,COLUMN('[1]Congest May01-Oct01'!D$1:D$1048576),FALSE())-VLOOKUP($E101,'[1]Congest May01-Oct01'!$A$1:$I$1048576,COLUMN('[1]Congest May01-Oct01'!D$1:D$1048576),FALSE())</f>
        <v>121.9</v>
      </c>
      <c r="AB101" s="36" t="n">
        <f aca="false">VLOOKUP($A101,'[1]Congest May01-Oct01'!$A$1:$I$1048576,COLUMN('[1]Congest May01-Oct01'!E$1:E$1048576),FALSE())-VLOOKUP($E101,'[1]Congest May01-Oct01'!$A$1:$I$1048576,COLUMN('[1]Congest May01-Oct01'!E$1:E$1048576),FALSE())</f>
        <v>47.7200000000003</v>
      </c>
      <c r="AC101" s="36" t="n">
        <f aca="false">VLOOKUP($A101,'[1]Congest May01-Oct01'!$A$1:$I$1048576,COLUMN('[1]Congest May01-Oct01'!F$1:F$1048576),FALSE())-VLOOKUP($E101,'[1]Congest May01-Oct01'!$A$1:$I$1048576,COLUMN('[1]Congest May01-Oct01'!F$1:F$1048576),FALSE())</f>
        <v>12.9699999999993</v>
      </c>
      <c r="AD101" s="36" t="n">
        <f aca="false">VLOOKUP($A101,'[1]Congest May01-Oct01'!$A$1:$I$1048576,COLUMN('[1]Congest May01-Oct01'!G$1:G$1048576),FALSE())-VLOOKUP($E101,'[1]Congest May01-Oct01'!$A$1:$I$1048576,COLUMN('[1]Congest May01-Oct01'!G$1:G$1048576),FALSE())</f>
        <v>-55.9500000000012</v>
      </c>
      <c r="AE101" s="36" t="n">
        <f aca="false">VLOOKUP($A101,'[1]Congest May01-Oct01'!$A$1:$I$1048576,COLUMN('[1]Congest May01-Oct01'!H$1:H$1048576),FALSE())-VLOOKUP($E101,'[1]Congest May01-Oct01'!$A$1:$I$1048576,COLUMN('[1]Congest May01-Oct01'!H$1:H$1048576),FALSE())</f>
        <v>-30.73</v>
      </c>
      <c r="AF101" s="36" t="n">
        <f aca="false">VLOOKUP($A101,'[1]Congest May01-Oct01'!$A$1:$I$1048576,COLUMN('[1]Congest May01-Oct01'!I$1:I$1048576),FALSE())-VLOOKUP($E101,'[1]Congest May01-Oct01'!$A$1:$I$1048576,COLUMN('[1]Congest May01-Oct01'!I$1:I$1048576),FALSE())</f>
        <v>-2.65000000000001</v>
      </c>
      <c r="AG101" s="6" t="n">
        <f aca="false">+SUM(S101:AD101)</f>
        <v>-2394.01</v>
      </c>
      <c r="AI101" s="39" t="n">
        <v>-10000</v>
      </c>
      <c r="AJ101" s="39" t="n">
        <f aca="false">+I101*SUM(AA101:AE101)</f>
        <v>671.369999999986</v>
      </c>
      <c r="AK101" s="39" t="n">
        <f aca="false">+AJ101-AI101</f>
        <v>10671.37</v>
      </c>
      <c r="AL101" s="39"/>
      <c r="AQ101" s="36"/>
    </row>
    <row r="102" customFormat="false" ht="12.75" hidden="false" customHeight="false" outlineLevel="0" collapsed="false">
      <c r="A102" s="7" t="n">
        <v>23526</v>
      </c>
      <c r="B102" s="7" t="s">
        <v>111</v>
      </c>
      <c r="C102" s="7" t="str">
        <f aca="false">+VLOOKUP(A102,[1]Congest!$A$1:$C$1048576,3,FALSE())</f>
        <v>HUD VL</v>
      </c>
      <c r="D102" s="7"/>
      <c r="E102" s="4" t="n">
        <v>23586</v>
      </c>
      <c r="F102" s="5" t="s">
        <v>112</v>
      </c>
      <c r="G102" s="7" t="str">
        <f aca="false">+VLOOKUP(E102,[1]Congest!$A$1:$C$1048576,3,FALSE())</f>
        <v>HUD VL</v>
      </c>
      <c r="H102" s="4" t="n">
        <v>40</v>
      </c>
      <c r="I102" s="4" t="n">
        <v>40</v>
      </c>
      <c r="O102" s="35" t="n">
        <f aca="false">VLOOKUP($A102,'[1]Congest May00-Oct00'!$A$1:$I$1048576,COLUMN('[1]Congest May00-Oct00'!D$1:D$1048576),FALSE())-VLOOKUP($E102,'[1]Congest May00-Oct00'!$A$1:$I$1048576,COLUMN('[1]Congest May00-Oct00'!D$1:D$1048576),FALSE())</f>
        <v>298.730000000002</v>
      </c>
      <c r="P102" s="36" t="n">
        <f aca="false">VLOOKUP($A102,'[1]Congest May00-Oct00'!$A$1:$I$1048576,COLUMN('[1]Congest May00-Oct00'!E$1:E$1048576),FALSE())-VLOOKUP($E102,'[1]Congest May00-Oct00'!$A$1:$I$1048576,COLUMN('[1]Congest May00-Oct00'!E$1:E$1048576),FALSE())</f>
        <v>558.050000000003</v>
      </c>
      <c r="Q102" s="36" t="n">
        <f aca="false">VLOOKUP($A102,'[1]Congest May00-Oct00'!$A$1:$I$1048576,COLUMN('[1]Congest May00-Oct00'!F$1:F$1048576),FALSE())-VLOOKUP($E102,'[1]Congest May00-Oct00'!$A$1:$I$1048576,COLUMN('[1]Congest May00-Oct00'!F$1:F$1048576),FALSE())</f>
        <v>245.650000000001</v>
      </c>
      <c r="R102" s="36" t="n">
        <f aca="false">VLOOKUP($A102,'[1]Congest May00-Oct00'!$A$1:$I$1048576,COLUMN('[1]Congest May00-Oct00'!G$1:G$1048576),FALSE())-VLOOKUP($E102,'[1]Congest May00-Oct00'!$A$1:$I$1048576,COLUMN('[1]Congest May00-Oct00'!G$1:G$1048576),FALSE())</f>
        <v>-338.680000000008</v>
      </c>
      <c r="S102" s="36" t="n">
        <f aca="false">VLOOKUP($A102,'[1]Congest May00-Oct00'!$A$1:$I$1048576,COLUMN('[1]Congest May00-Oct00'!H$1:H$1048576),FALSE())-VLOOKUP($E102,'[1]Congest May00-Oct00'!$A$1:$I$1048576,COLUMN('[1]Congest May00-Oct00'!H$1:H$1048576),FALSE())</f>
        <v>528.13</v>
      </c>
      <c r="T102" s="36" t="n">
        <f aca="false">VLOOKUP($A102,'[1]Congest May00-Oct00'!$A$1:$I$1048576,COLUMN('[1]Congest May00-Oct00'!I$1:I$1048576),FALSE())-VLOOKUP($E102,'[1]Congest May00-Oct00'!$A$1:$I$1048576,COLUMN('[1]Congest May00-Oct00'!I$1:I$1048576),FALSE())</f>
        <v>1629.23</v>
      </c>
      <c r="U102" s="37" t="n">
        <f aca="false">VLOOKUP($A102,'[1]Congest Nov00-Apr01'!$A$1:$I$1048576,COLUMN('[1]Congest Nov00-Apr01'!D$1:D$1048576),FALSE())-VLOOKUP($E102,'[1]Congest Nov00-Apr01'!$A$1:$I$1048576,COLUMN('[1]Congest Nov00-Apr01'!D$1:D$1048576),FALSE())</f>
        <v>94.3100000000004</v>
      </c>
      <c r="V102" s="37" t="n">
        <f aca="false">VLOOKUP($A102,'[1]Congest Nov00-Apr01'!$A$1:$I$1048576,COLUMN('[1]Congest Nov00-Apr01'!E$1:E$1048576),FALSE())-VLOOKUP($E102,'[1]Congest Nov00-Apr01'!$A$1:$I$1048576,COLUMN('[1]Congest Nov00-Apr01'!E$1:E$1048576),FALSE())</f>
        <v>330.85</v>
      </c>
      <c r="W102" s="37" t="n">
        <f aca="false">VLOOKUP($A102,'[1]Congest Nov00-Apr01'!$A$1:$I$1048576,COLUMN('[1]Congest Nov00-Apr01'!F$1:F$1048576),FALSE())-VLOOKUP($E102,'[1]Congest Nov00-Apr01'!$A$1:$I$1048576,COLUMN('[1]Congest Nov00-Apr01'!F$1:F$1048576),FALSE())</f>
        <v>115.7</v>
      </c>
      <c r="X102" s="37" t="n">
        <f aca="false">VLOOKUP($A102,'[1]Congest Nov00-Apr01'!$A$1:$I$1048576,COLUMN('[1]Congest Nov00-Apr01'!G$1:G$1048576),FALSE())-VLOOKUP($E102,'[1]Congest Nov00-Apr01'!$A$1:$I$1048576,COLUMN('[1]Congest Nov00-Apr01'!G$1:G$1048576),FALSE())</f>
        <v>39.9299999999996</v>
      </c>
      <c r="Y102" s="37" t="n">
        <f aca="false">VLOOKUP($A102,'[1]Congest Nov00-Apr01'!$A$1:$I$1048576,COLUMN('[1]Congest Nov00-Apr01'!H$1:H$1048576),FALSE())-VLOOKUP($E102,'[1]Congest Nov00-Apr01'!$A$1:$I$1048576,COLUMN('[1]Congest Nov00-Apr01'!H$1:H$1048576),FALSE())</f>
        <v>797.77</v>
      </c>
      <c r="Z102" s="37" t="n">
        <f aca="false">VLOOKUP($A102,'[1]Congest Nov00-Apr01'!$A$1:$I$1048576,COLUMN('[1]Congest Nov00-Apr01'!I$1:I$1048576),FALSE())-VLOOKUP($E102,'[1]Congest Nov00-Apr01'!$A$1:$I$1048576,COLUMN('[1]Congest Nov00-Apr01'!I$1:I$1048576),FALSE())</f>
        <v>251.53</v>
      </c>
      <c r="AA102" s="36" t="n">
        <f aca="false">VLOOKUP($A102,'[1]Congest May01-Oct01'!$A$1:$I$1048576,COLUMN('[1]Congest May01-Oct01'!D$1:D$1048576),FALSE())-VLOOKUP($E102,'[1]Congest May01-Oct01'!$A$1:$I$1048576,COLUMN('[1]Congest May01-Oct01'!D$1:D$1048576),FALSE())</f>
        <v>-322.260000000001</v>
      </c>
      <c r="AB102" s="36" t="n">
        <f aca="false">VLOOKUP($A102,'[1]Congest May01-Oct01'!$A$1:$I$1048576,COLUMN('[1]Congest May01-Oct01'!E$1:E$1048576),FALSE())-VLOOKUP($E102,'[1]Congest May01-Oct01'!$A$1:$I$1048576,COLUMN('[1]Congest May01-Oct01'!E$1:E$1048576),FALSE())</f>
        <v>-136.9</v>
      </c>
      <c r="AC102" s="36" t="n">
        <f aca="false">VLOOKUP($A102,'[1]Congest May01-Oct01'!$A$1:$I$1048576,COLUMN('[1]Congest May01-Oct01'!F$1:F$1048576),FALSE())-VLOOKUP($E102,'[1]Congest May01-Oct01'!$A$1:$I$1048576,COLUMN('[1]Congest May01-Oct01'!F$1:F$1048576),FALSE())</f>
        <v>40.5399999999997</v>
      </c>
      <c r="AD102" s="36" t="n">
        <f aca="false">VLOOKUP($A102,'[1]Congest May01-Oct01'!$A$1:$I$1048576,COLUMN('[1]Congest May01-Oct01'!G$1:G$1048576),FALSE())-VLOOKUP($E102,'[1]Congest May01-Oct01'!$A$1:$I$1048576,COLUMN('[1]Congest May01-Oct01'!G$1:G$1048576),FALSE())</f>
        <v>236.4</v>
      </c>
      <c r="AE102" s="36" t="n">
        <f aca="false">VLOOKUP($A102,'[1]Congest May01-Oct01'!$A$1:$I$1048576,COLUMN('[1]Congest May01-Oct01'!H$1:H$1048576),FALSE())-VLOOKUP($E102,'[1]Congest May01-Oct01'!$A$1:$I$1048576,COLUMN('[1]Congest May01-Oct01'!H$1:H$1048576),FALSE())</f>
        <v>123.07</v>
      </c>
      <c r="AF102" s="36" t="n">
        <f aca="false">VLOOKUP($A102,'[1]Congest May01-Oct01'!$A$1:$I$1048576,COLUMN('[1]Congest May01-Oct01'!I$1:I$1048576),FALSE())-VLOOKUP($E102,'[1]Congest May01-Oct01'!$A$1:$I$1048576,COLUMN('[1]Congest May01-Oct01'!I$1:I$1048576),FALSE())</f>
        <v>9.46</v>
      </c>
      <c r="AG102" s="6" t="n">
        <f aca="false">+SUM(S102:AD102)</f>
        <v>3605.23</v>
      </c>
      <c r="AI102" s="39" t="n">
        <v>12597.6</v>
      </c>
      <c r="AJ102" s="39" t="n">
        <f aca="false">+I102*SUM(AA102:AE102)</f>
        <v>-2366.00000000004</v>
      </c>
      <c r="AK102" s="39" t="n">
        <f aca="false">+AJ102-AI102</f>
        <v>-14963.6</v>
      </c>
      <c r="AL102" s="39"/>
      <c r="AQ102" s="36"/>
    </row>
    <row r="103" customFormat="false" ht="12.75" hidden="false" customHeight="false" outlineLevel="0" collapsed="false">
      <c r="A103" s="7" t="n">
        <v>23526</v>
      </c>
      <c r="B103" s="7" t="s">
        <v>111</v>
      </c>
      <c r="C103" s="7" t="str">
        <f aca="false">+VLOOKUP(A103,[1]Congest!$A$1:$C$1048576,3,FALSE())</f>
        <v>HUD VL</v>
      </c>
      <c r="D103" s="7"/>
      <c r="E103" s="4" t="n">
        <v>23587</v>
      </c>
      <c r="F103" s="5" t="s">
        <v>113</v>
      </c>
      <c r="G103" s="7" t="str">
        <f aca="false">+VLOOKUP(E103,[1]Congest!$A$1:$C$1048576,3,FALSE())</f>
        <v>HUD VL</v>
      </c>
      <c r="H103" s="4" t="n">
        <v>140</v>
      </c>
      <c r="I103" s="4" t="n">
        <v>140</v>
      </c>
      <c r="O103" s="35" t="n">
        <f aca="false">VLOOKUP($A103,'[1]Congest May00-Oct00'!$A$1:$I$1048576,COLUMN('[1]Congest May00-Oct00'!D$1:D$1048576),FALSE())-VLOOKUP($E103,'[1]Congest May00-Oct00'!$A$1:$I$1048576,COLUMN('[1]Congest May00-Oct00'!D$1:D$1048576),FALSE())</f>
        <v>128.070000000002</v>
      </c>
      <c r="P103" s="36" t="n">
        <f aca="false">VLOOKUP($A103,'[1]Congest May00-Oct00'!$A$1:$I$1048576,COLUMN('[1]Congest May00-Oct00'!E$1:E$1048576),FALSE())-VLOOKUP($E103,'[1]Congest May00-Oct00'!$A$1:$I$1048576,COLUMN('[1]Congest May00-Oct00'!E$1:E$1048576),FALSE())</f>
        <v>215.750000000004</v>
      </c>
      <c r="Q103" s="36" t="n">
        <f aca="false">VLOOKUP($A103,'[1]Congest May00-Oct00'!$A$1:$I$1048576,COLUMN('[1]Congest May00-Oct00'!F$1:F$1048576),FALSE())-VLOOKUP($E103,'[1]Congest May00-Oct00'!$A$1:$I$1048576,COLUMN('[1]Congest May00-Oct00'!F$1:F$1048576),FALSE())</f>
        <v>130.630000000003</v>
      </c>
      <c r="R103" s="36" t="n">
        <f aca="false">VLOOKUP($A103,'[1]Congest May00-Oct00'!$A$1:$I$1048576,COLUMN('[1]Congest May00-Oct00'!G$1:G$1048576),FALSE())-VLOOKUP($E103,'[1]Congest May00-Oct00'!$A$1:$I$1048576,COLUMN('[1]Congest May00-Oct00'!G$1:G$1048576),FALSE())</f>
        <v>-244.100000000004</v>
      </c>
      <c r="S103" s="36" t="n">
        <f aca="false">VLOOKUP($A103,'[1]Congest May00-Oct00'!$A$1:$I$1048576,COLUMN('[1]Congest May00-Oct00'!H$1:H$1048576),FALSE())-VLOOKUP($E103,'[1]Congest May00-Oct00'!$A$1:$I$1048576,COLUMN('[1]Congest May00-Oct00'!H$1:H$1048576),FALSE())</f>
        <v>538.93</v>
      </c>
      <c r="T103" s="36" t="n">
        <f aca="false">VLOOKUP($A103,'[1]Congest May00-Oct00'!$A$1:$I$1048576,COLUMN('[1]Congest May00-Oct00'!I$1:I$1048576),FALSE())-VLOOKUP($E103,'[1]Congest May00-Oct00'!$A$1:$I$1048576,COLUMN('[1]Congest May00-Oct00'!I$1:I$1048576),FALSE())</f>
        <v>1655.72</v>
      </c>
      <c r="U103" s="37" t="n">
        <f aca="false">VLOOKUP($A103,'[1]Congest Nov00-Apr01'!$A$1:$I$1048576,COLUMN('[1]Congest Nov00-Apr01'!D$1:D$1048576),FALSE())-VLOOKUP($E103,'[1]Congest Nov00-Apr01'!$A$1:$I$1048576,COLUMN('[1]Congest Nov00-Apr01'!D$1:D$1048576),FALSE())</f>
        <v>19.75</v>
      </c>
      <c r="V103" s="37" t="n">
        <f aca="false">VLOOKUP($A103,'[1]Congest Nov00-Apr01'!$A$1:$I$1048576,COLUMN('[1]Congest Nov00-Apr01'!E$1:E$1048576),FALSE())-VLOOKUP($E103,'[1]Congest Nov00-Apr01'!$A$1:$I$1048576,COLUMN('[1]Congest Nov00-Apr01'!E$1:E$1048576),FALSE())</f>
        <v>317.99</v>
      </c>
      <c r="W103" s="37" t="n">
        <f aca="false">VLOOKUP($A103,'[1]Congest Nov00-Apr01'!$A$1:$I$1048576,COLUMN('[1]Congest Nov00-Apr01'!F$1:F$1048576),FALSE())-VLOOKUP($E103,'[1]Congest Nov00-Apr01'!$A$1:$I$1048576,COLUMN('[1]Congest Nov00-Apr01'!F$1:F$1048576),FALSE())</f>
        <v>37.1400000000012</v>
      </c>
      <c r="X103" s="37" t="n">
        <f aca="false">VLOOKUP($A103,'[1]Congest Nov00-Apr01'!$A$1:$I$1048576,COLUMN('[1]Congest Nov00-Apr01'!G$1:G$1048576),FALSE())-VLOOKUP($E103,'[1]Congest Nov00-Apr01'!$A$1:$I$1048576,COLUMN('[1]Congest Nov00-Apr01'!G$1:G$1048576),FALSE())</f>
        <v>-18.2400000000007</v>
      </c>
      <c r="Y103" s="37" t="n">
        <f aca="false">VLOOKUP($A103,'[1]Congest Nov00-Apr01'!$A$1:$I$1048576,COLUMN('[1]Congest Nov00-Apr01'!H$1:H$1048576),FALSE())-VLOOKUP($E103,'[1]Congest Nov00-Apr01'!$A$1:$I$1048576,COLUMN('[1]Congest Nov00-Apr01'!H$1:H$1048576),FALSE())</f>
        <v>927.089999999999</v>
      </c>
      <c r="Z103" s="37" t="n">
        <f aca="false">VLOOKUP($A103,'[1]Congest Nov00-Apr01'!$A$1:$I$1048576,COLUMN('[1]Congest Nov00-Apr01'!I$1:I$1048576),FALSE())-VLOOKUP($E103,'[1]Congest Nov00-Apr01'!$A$1:$I$1048576,COLUMN('[1]Congest Nov00-Apr01'!I$1:I$1048576),FALSE())</f>
        <v>281.09</v>
      </c>
      <c r="AA103" s="36" t="n">
        <f aca="false">VLOOKUP($A103,'[1]Congest May01-Oct01'!$A$1:$I$1048576,COLUMN('[1]Congest May01-Oct01'!D$1:D$1048576),FALSE())-VLOOKUP($E103,'[1]Congest May01-Oct01'!$A$1:$I$1048576,COLUMN('[1]Congest May01-Oct01'!D$1:D$1048576),FALSE())</f>
        <v>-185.41</v>
      </c>
      <c r="AB103" s="36" t="n">
        <f aca="false">VLOOKUP($A103,'[1]Congest May01-Oct01'!$A$1:$I$1048576,COLUMN('[1]Congest May01-Oct01'!E$1:E$1048576),FALSE())-VLOOKUP($E103,'[1]Congest May01-Oct01'!$A$1:$I$1048576,COLUMN('[1]Congest May01-Oct01'!E$1:E$1048576),FALSE())</f>
        <v>209.52</v>
      </c>
      <c r="AC103" s="36" t="n">
        <f aca="false">VLOOKUP($A103,'[1]Congest May01-Oct01'!$A$1:$I$1048576,COLUMN('[1]Congest May01-Oct01'!F$1:F$1048576),FALSE())-VLOOKUP($E103,'[1]Congest May01-Oct01'!$A$1:$I$1048576,COLUMN('[1]Congest May01-Oct01'!F$1:F$1048576),FALSE())</f>
        <v>214.87</v>
      </c>
      <c r="AD103" s="36" t="n">
        <f aca="false">VLOOKUP($A103,'[1]Congest May01-Oct01'!$A$1:$I$1048576,COLUMN('[1]Congest May01-Oct01'!G$1:G$1048576),FALSE())-VLOOKUP($E103,'[1]Congest May01-Oct01'!$A$1:$I$1048576,COLUMN('[1]Congest May01-Oct01'!G$1:G$1048576),FALSE())</f>
        <v>199.56</v>
      </c>
      <c r="AE103" s="36" t="n">
        <f aca="false">VLOOKUP($A103,'[1]Congest May01-Oct01'!$A$1:$I$1048576,COLUMN('[1]Congest May01-Oct01'!H$1:H$1048576),FALSE())-VLOOKUP($E103,'[1]Congest May01-Oct01'!$A$1:$I$1048576,COLUMN('[1]Congest May01-Oct01'!H$1:H$1048576),FALSE())</f>
        <v>142.06</v>
      </c>
      <c r="AF103" s="36" t="n">
        <f aca="false">VLOOKUP($A103,'[1]Congest May01-Oct01'!$A$1:$I$1048576,COLUMN('[1]Congest May01-Oct01'!I$1:I$1048576),FALSE())-VLOOKUP($E103,'[1]Congest May01-Oct01'!$A$1:$I$1048576,COLUMN('[1]Congest May01-Oct01'!I$1:I$1048576),FALSE())</f>
        <v>12.92</v>
      </c>
      <c r="AG103" s="6" t="n">
        <f aca="false">+SUM(S103:AD103)</f>
        <v>4198.01</v>
      </c>
      <c r="AI103" s="39" t="n">
        <v>-12085.6</v>
      </c>
      <c r="AJ103" s="39" t="n">
        <f aca="false">+I103*SUM(AA103:AE103)</f>
        <v>81283.9999999998</v>
      </c>
      <c r="AK103" s="39" t="n">
        <f aca="false">+AJ103-AI103</f>
        <v>93369.5999999998</v>
      </c>
      <c r="AL103" s="39"/>
      <c r="AQ103" s="36"/>
    </row>
    <row r="104" customFormat="false" ht="12.75" hidden="false" customHeight="false" outlineLevel="0" collapsed="false">
      <c r="A104" s="7" t="n">
        <v>23531</v>
      </c>
      <c r="B104" s="7" t="s">
        <v>114</v>
      </c>
      <c r="C104" s="7" t="str">
        <f aca="false">+VLOOKUP(A104,[1]Congest!$A$1:$C$1048576,3,FALSE())</f>
        <v>MILLWD</v>
      </c>
      <c r="D104" s="7"/>
      <c r="E104" s="4" t="n">
        <v>24139</v>
      </c>
      <c r="F104" s="5" t="s">
        <v>115</v>
      </c>
      <c r="G104" s="7" t="str">
        <f aca="false">+VLOOKUP(E104,[1]Congest!$A$1:$C$1048576,3,FALSE())</f>
        <v>MILLWD</v>
      </c>
      <c r="H104" s="41" t="n">
        <v>20</v>
      </c>
      <c r="I104" s="4" t="n">
        <v>20</v>
      </c>
      <c r="O104" s="35" t="n">
        <f aca="false">VLOOKUP($A104,'[1]Congest May00-Oct00'!$A$1:$I$1048576,COLUMN('[1]Congest May00-Oct00'!D$1:D$1048576),FALSE())-VLOOKUP($E104,'[1]Congest May00-Oct00'!$A$1:$I$1048576,COLUMN('[1]Congest May00-Oct00'!D$1:D$1048576),FALSE())</f>
        <v>32.630000000001</v>
      </c>
      <c r="P104" s="36" t="n">
        <f aca="false">VLOOKUP($A104,'[1]Congest May00-Oct00'!$A$1:$I$1048576,COLUMN('[1]Congest May00-Oct00'!E$1:E$1048576),FALSE())-VLOOKUP($E104,'[1]Congest May00-Oct00'!$A$1:$I$1048576,COLUMN('[1]Congest May00-Oct00'!E$1:E$1048576),FALSE())</f>
        <v>614.82</v>
      </c>
      <c r="Q104" s="36" t="n">
        <f aca="false">VLOOKUP($A104,'[1]Congest May00-Oct00'!$A$1:$I$1048576,COLUMN('[1]Congest May00-Oct00'!F$1:F$1048576),FALSE())-VLOOKUP($E104,'[1]Congest May00-Oct00'!$A$1:$I$1048576,COLUMN('[1]Congest May00-Oct00'!F$1:F$1048576),FALSE())</f>
        <v>0</v>
      </c>
      <c r="R104" s="36" t="n">
        <f aca="false">VLOOKUP($A104,'[1]Congest May00-Oct00'!$A$1:$I$1048576,COLUMN('[1]Congest May00-Oct00'!G$1:G$1048576),FALSE())-VLOOKUP($E104,'[1]Congest May00-Oct00'!$A$1:$I$1048576,COLUMN('[1]Congest May00-Oct00'!G$1:G$1048576),FALSE())</f>
        <v>-9.18000000000029</v>
      </c>
      <c r="S104" s="36" t="n">
        <f aca="false">VLOOKUP($A104,'[1]Congest May00-Oct00'!$A$1:$I$1048576,COLUMN('[1]Congest May00-Oct00'!H$1:H$1048576),FALSE())-VLOOKUP($E104,'[1]Congest May00-Oct00'!$A$1:$I$1048576,COLUMN('[1]Congest May00-Oct00'!H$1:H$1048576),FALSE())</f>
        <v>813.82</v>
      </c>
      <c r="T104" s="36" t="n">
        <f aca="false">VLOOKUP($A104,'[1]Congest May00-Oct00'!$A$1:$I$1048576,COLUMN('[1]Congest May00-Oct00'!I$1:I$1048576),FALSE())-VLOOKUP($E104,'[1]Congest May00-Oct00'!$A$1:$I$1048576,COLUMN('[1]Congest May00-Oct00'!I$1:I$1048576),FALSE())</f>
        <v>2377.57</v>
      </c>
      <c r="U104" s="37" t="n">
        <f aca="false">VLOOKUP($A104,'[1]Congest Nov00-Apr01'!$A$1:$I$1048576,COLUMN('[1]Congest Nov00-Apr01'!D$1:D$1048576),FALSE())-VLOOKUP($E104,'[1]Congest Nov00-Apr01'!$A$1:$I$1048576,COLUMN('[1]Congest Nov00-Apr01'!D$1:D$1048576),FALSE())</f>
        <v>-1.42999999999938</v>
      </c>
      <c r="V104" s="37" t="n">
        <f aca="false">VLOOKUP($A104,'[1]Congest Nov00-Apr01'!$A$1:$I$1048576,COLUMN('[1]Congest Nov00-Apr01'!E$1:E$1048576),FALSE())-VLOOKUP($E104,'[1]Congest Nov00-Apr01'!$A$1:$I$1048576,COLUMN('[1]Congest Nov00-Apr01'!E$1:E$1048576),FALSE())</f>
        <v>641.51</v>
      </c>
      <c r="W104" s="37" t="n">
        <f aca="false">VLOOKUP($A104,'[1]Congest Nov00-Apr01'!$A$1:$I$1048576,COLUMN('[1]Congest Nov00-Apr01'!F$1:F$1048576),FALSE())-VLOOKUP($E104,'[1]Congest Nov00-Apr01'!$A$1:$I$1048576,COLUMN('[1]Congest Nov00-Apr01'!F$1:F$1048576),FALSE())</f>
        <v>-3.57999999999947</v>
      </c>
      <c r="X104" s="37" t="n">
        <f aca="false">VLOOKUP($A104,'[1]Congest Nov00-Apr01'!$A$1:$I$1048576,COLUMN('[1]Congest Nov00-Apr01'!G$1:G$1048576),FALSE())-VLOOKUP($E104,'[1]Congest Nov00-Apr01'!$A$1:$I$1048576,COLUMN('[1]Congest Nov00-Apr01'!G$1:G$1048576),FALSE())</f>
        <v>1.29999999999995</v>
      </c>
      <c r="Y104" s="37" t="n">
        <f aca="false">VLOOKUP($A104,'[1]Congest Nov00-Apr01'!$A$1:$I$1048576,COLUMN('[1]Congest Nov00-Apr01'!H$1:H$1048576),FALSE())-VLOOKUP($E104,'[1]Congest Nov00-Apr01'!$A$1:$I$1048576,COLUMN('[1]Congest Nov00-Apr01'!H$1:H$1048576),FALSE())</f>
        <v>-117.58</v>
      </c>
      <c r="Z104" s="37" t="n">
        <f aca="false">VLOOKUP($A104,'[1]Congest Nov00-Apr01'!$A$1:$I$1048576,COLUMN('[1]Congest Nov00-Apr01'!I$1:I$1048576),FALSE())-VLOOKUP($E104,'[1]Congest Nov00-Apr01'!$A$1:$I$1048576,COLUMN('[1]Congest Nov00-Apr01'!I$1:I$1048576),FALSE())</f>
        <v>-48.3100000000001</v>
      </c>
      <c r="AA104" s="36" t="n">
        <f aca="false">VLOOKUP($A104,'[1]Congest May01-Oct01'!$A$1:$I$1048576,COLUMN('[1]Congest May01-Oct01'!D$1:D$1048576),FALSE())-VLOOKUP($E104,'[1]Congest May01-Oct01'!$A$1:$I$1048576,COLUMN('[1]Congest May01-Oct01'!D$1:D$1048576),FALSE())</f>
        <v>513.060000000001</v>
      </c>
      <c r="AB104" s="36" t="n">
        <f aca="false">VLOOKUP($A104,'[1]Congest May01-Oct01'!$A$1:$I$1048576,COLUMN('[1]Congest May01-Oct01'!E$1:E$1048576),FALSE())-VLOOKUP($E104,'[1]Congest May01-Oct01'!$A$1:$I$1048576,COLUMN('[1]Congest May01-Oct01'!E$1:E$1048576),FALSE())</f>
        <v>116.56</v>
      </c>
      <c r="AC104" s="36" t="n">
        <f aca="false">VLOOKUP($A104,'[1]Congest May01-Oct01'!$A$1:$I$1048576,COLUMN('[1]Congest May01-Oct01'!F$1:F$1048576),FALSE())-VLOOKUP($E104,'[1]Congest May01-Oct01'!$A$1:$I$1048576,COLUMN('[1]Congest May01-Oct01'!F$1:F$1048576),FALSE())</f>
        <v>101.13</v>
      </c>
      <c r="AD104" s="36" t="n">
        <f aca="false">VLOOKUP($A104,'[1]Congest May01-Oct01'!$A$1:$I$1048576,COLUMN('[1]Congest May01-Oct01'!G$1:G$1048576),FALSE())-VLOOKUP($E104,'[1]Congest May01-Oct01'!$A$1:$I$1048576,COLUMN('[1]Congest May01-Oct01'!G$1:G$1048576),FALSE())</f>
        <v>-15.2799999999997</v>
      </c>
      <c r="AE104" s="36" t="n">
        <f aca="false">VLOOKUP($A104,'[1]Congest May01-Oct01'!$A$1:$I$1048576,COLUMN('[1]Congest May01-Oct01'!H$1:H$1048576),FALSE())-VLOOKUP($E104,'[1]Congest May01-Oct01'!$A$1:$I$1048576,COLUMN('[1]Congest May01-Oct01'!H$1:H$1048576),FALSE())</f>
        <v>-7.22</v>
      </c>
      <c r="AF104" s="36" t="n">
        <f aca="false">VLOOKUP($A104,'[1]Congest May01-Oct01'!$A$1:$I$1048576,COLUMN('[1]Congest May01-Oct01'!I$1:I$1048576),FALSE())-VLOOKUP($E104,'[1]Congest May01-Oct01'!$A$1:$I$1048576,COLUMN('[1]Congest May01-Oct01'!I$1:I$1048576),FALSE())</f>
        <v>-0.739999999999998</v>
      </c>
      <c r="AG104" s="6" t="n">
        <f aca="false">+SUM(S104:AD104)</f>
        <v>4378.77</v>
      </c>
      <c r="AI104" s="39" t="n">
        <v>4293</v>
      </c>
      <c r="AJ104" s="39" t="n">
        <f aca="false">+I104*SUM(AA104:AE104)</f>
        <v>14165</v>
      </c>
      <c r="AK104" s="39" t="n">
        <f aca="false">+AJ104-AI104</f>
        <v>9872.00000000003</v>
      </c>
      <c r="AL104" s="39"/>
      <c r="AQ104" s="36"/>
    </row>
    <row r="105" customFormat="false" ht="12.75" hidden="false" customHeight="false" outlineLevel="0" collapsed="false">
      <c r="A105" s="7" t="n">
        <v>23535</v>
      </c>
      <c r="B105" s="7" t="s">
        <v>38</v>
      </c>
      <c r="C105" s="7" t="str">
        <f aca="false">+VLOOKUP(A105,[1]Congest!$A$1:$C$1048576,3,FALSE())</f>
        <v>N.Y.C.</v>
      </c>
      <c r="D105" s="7"/>
      <c r="E105" s="4" t="n">
        <v>23519</v>
      </c>
      <c r="F105" s="5" t="s">
        <v>48</v>
      </c>
      <c r="G105" s="7" t="str">
        <f aca="false">+VLOOKUP(E105,[1]Congest!$A$1:$C$1048576,3,FALSE())</f>
        <v>N.Y.C.</v>
      </c>
      <c r="H105" s="4" t="n">
        <v>104</v>
      </c>
      <c r="I105" s="4" t="n">
        <v>104</v>
      </c>
      <c r="O105" s="35" t="n">
        <f aca="false">VLOOKUP($A105,'[1]Congest May00-Oct00'!$A$1:$I$1048576,COLUMN('[1]Congest May00-Oct00'!D$1:D$1048576),FALSE())-VLOOKUP($E105,'[1]Congest May00-Oct00'!$A$1:$I$1048576,COLUMN('[1]Congest May00-Oct00'!D$1:D$1048576),FALSE())</f>
        <v>0</v>
      </c>
      <c r="P105" s="36" t="n">
        <f aca="false">VLOOKUP($A105,'[1]Congest May00-Oct00'!$A$1:$I$1048576,COLUMN('[1]Congest May00-Oct00'!E$1:E$1048576),FALSE())-VLOOKUP($E105,'[1]Congest May00-Oct00'!$A$1:$I$1048576,COLUMN('[1]Congest May00-Oct00'!E$1:E$1048576),FALSE())</f>
        <v>-5.15999999999622</v>
      </c>
      <c r="Q105" s="36" t="n">
        <f aca="false">VLOOKUP($A105,'[1]Congest May00-Oct00'!$A$1:$I$1048576,COLUMN('[1]Congest May00-Oct00'!F$1:F$1048576),FALSE())-VLOOKUP($E105,'[1]Congest May00-Oct00'!$A$1:$I$1048576,COLUMN('[1]Congest May00-Oct00'!F$1:F$1048576),FALSE())</f>
        <v>-0.949999999998909</v>
      </c>
      <c r="R105" s="36" t="n">
        <f aca="false">VLOOKUP($A105,'[1]Congest May00-Oct00'!$A$1:$I$1048576,COLUMN('[1]Congest May00-Oct00'!G$1:G$1048576),FALSE())-VLOOKUP($E105,'[1]Congest May00-Oct00'!$A$1:$I$1048576,COLUMN('[1]Congest May00-Oct00'!G$1:G$1048576),FALSE())</f>
        <v>-0.730000000001382</v>
      </c>
      <c r="S105" s="36" t="n">
        <f aca="false">VLOOKUP($A105,'[1]Congest May00-Oct00'!$A$1:$I$1048576,COLUMN('[1]Congest May00-Oct00'!H$1:H$1048576),FALSE())-VLOOKUP($E105,'[1]Congest May00-Oct00'!$A$1:$I$1048576,COLUMN('[1]Congest May00-Oct00'!H$1:H$1048576),FALSE())</f>
        <v>0.399999999999181</v>
      </c>
      <c r="T105" s="36" t="n">
        <f aca="false">VLOOKUP($A105,'[1]Congest May00-Oct00'!$A$1:$I$1048576,COLUMN('[1]Congest May00-Oct00'!I$1:I$1048576),FALSE())-VLOOKUP($E105,'[1]Congest May00-Oct00'!$A$1:$I$1048576,COLUMN('[1]Congest May00-Oct00'!I$1:I$1048576),FALSE())</f>
        <v>1.5</v>
      </c>
      <c r="U105" s="37" t="n">
        <f aca="false">VLOOKUP($A105,'[1]Congest Nov00-Apr01'!$A$1:$I$1048576,COLUMN('[1]Congest Nov00-Apr01'!D$1:D$1048576),FALSE())-VLOOKUP($E105,'[1]Congest Nov00-Apr01'!$A$1:$I$1048576,COLUMN('[1]Congest Nov00-Apr01'!D$1:D$1048576),FALSE())</f>
        <v>3.79000000000042</v>
      </c>
      <c r="V105" s="37" t="n">
        <f aca="false">VLOOKUP($A105,'[1]Congest Nov00-Apr01'!$A$1:$I$1048576,COLUMN('[1]Congest Nov00-Apr01'!E$1:E$1048576),FALSE())-VLOOKUP($E105,'[1]Congest Nov00-Apr01'!$A$1:$I$1048576,COLUMN('[1]Congest Nov00-Apr01'!E$1:E$1048576),FALSE())</f>
        <v>60.7</v>
      </c>
      <c r="W105" s="37" t="n">
        <f aca="false">VLOOKUP($A105,'[1]Congest Nov00-Apr01'!$A$1:$I$1048576,COLUMN('[1]Congest Nov00-Apr01'!F$1:F$1048576),FALSE())-VLOOKUP($E105,'[1]Congest Nov00-Apr01'!$A$1:$I$1048576,COLUMN('[1]Congest Nov00-Apr01'!F$1:F$1048576),FALSE())</f>
        <v>1289.57</v>
      </c>
      <c r="X105" s="37" t="n">
        <f aca="false">VLOOKUP($A105,'[1]Congest Nov00-Apr01'!$A$1:$I$1048576,COLUMN('[1]Congest Nov00-Apr01'!G$1:G$1048576),FALSE())-VLOOKUP($E105,'[1]Congest Nov00-Apr01'!$A$1:$I$1048576,COLUMN('[1]Congest Nov00-Apr01'!G$1:G$1048576),FALSE())</f>
        <v>-75.5900000000002</v>
      </c>
      <c r="Y105" s="37" t="n">
        <f aca="false">VLOOKUP($A105,'[1]Congest Nov00-Apr01'!$A$1:$I$1048576,COLUMN('[1]Congest Nov00-Apr01'!H$1:H$1048576),FALSE())-VLOOKUP($E105,'[1]Congest Nov00-Apr01'!$A$1:$I$1048576,COLUMN('[1]Congest Nov00-Apr01'!H$1:H$1048576),FALSE())</f>
        <v>85.699999999998</v>
      </c>
      <c r="Z105" s="37" t="n">
        <f aca="false">VLOOKUP($A105,'[1]Congest Nov00-Apr01'!$A$1:$I$1048576,COLUMN('[1]Congest Nov00-Apr01'!I$1:I$1048576),FALSE())-VLOOKUP($E105,'[1]Congest Nov00-Apr01'!$A$1:$I$1048576,COLUMN('[1]Congest Nov00-Apr01'!I$1:I$1048576),FALSE())</f>
        <v>923.030000000001</v>
      </c>
      <c r="AA105" s="36" t="n">
        <f aca="false">VLOOKUP($A105,'[1]Congest May01-Oct01'!$A$1:$I$1048576,COLUMN('[1]Congest May01-Oct01'!D$1:D$1048576),FALSE())-VLOOKUP($E105,'[1]Congest May01-Oct01'!$A$1:$I$1048576,COLUMN('[1]Congest May01-Oct01'!D$1:D$1048576),FALSE())</f>
        <v>-121.9</v>
      </c>
      <c r="AB105" s="36" t="n">
        <f aca="false">VLOOKUP($A105,'[1]Congest May01-Oct01'!$A$1:$I$1048576,COLUMN('[1]Congest May01-Oct01'!E$1:E$1048576),FALSE())-VLOOKUP($E105,'[1]Congest May01-Oct01'!$A$1:$I$1048576,COLUMN('[1]Congest May01-Oct01'!E$1:E$1048576),FALSE())</f>
        <v>-47.7200000000003</v>
      </c>
      <c r="AC105" s="36" t="n">
        <f aca="false">VLOOKUP($A105,'[1]Congest May01-Oct01'!$A$1:$I$1048576,COLUMN('[1]Congest May01-Oct01'!F$1:F$1048576),FALSE())-VLOOKUP($E105,'[1]Congest May01-Oct01'!$A$1:$I$1048576,COLUMN('[1]Congest May01-Oct01'!F$1:F$1048576),FALSE())</f>
        <v>-13.2199999999993</v>
      </c>
      <c r="AD105" s="36" t="n">
        <f aca="false">VLOOKUP($A105,'[1]Congest May01-Oct01'!$A$1:$I$1048576,COLUMN('[1]Congest May01-Oct01'!G$1:G$1048576),FALSE())-VLOOKUP($E105,'[1]Congest May01-Oct01'!$A$1:$I$1048576,COLUMN('[1]Congest May01-Oct01'!G$1:G$1048576),FALSE())</f>
        <v>56.4100000000003</v>
      </c>
      <c r="AE105" s="36" t="n">
        <f aca="false">VLOOKUP($A105,'[1]Congest May01-Oct01'!$A$1:$I$1048576,COLUMN('[1]Congest May01-Oct01'!H$1:H$1048576),FALSE())-VLOOKUP($E105,'[1]Congest May01-Oct01'!$A$1:$I$1048576,COLUMN('[1]Congest May01-Oct01'!H$1:H$1048576),FALSE())</f>
        <v>30.73</v>
      </c>
      <c r="AF105" s="36" t="n">
        <f aca="false">VLOOKUP($A105,'[1]Congest May01-Oct01'!$A$1:$I$1048576,COLUMN('[1]Congest May01-Oct01'!I$1:I$1048576),FALSE())-VLOOKUP($E105,'[1]Congest May01-Oct01'!$A$1:$I$1048576,COLUMN('[1]Congest May01-Oct01'!I$1:I$1048576),FALSE())</f>
        <v>2.86000000000001</v>
      </c>
      <c r="AG105" s="6" t="n">
        <f aca="false">+SUM(S105:AD105)</f>
        <v>2162.67</v>
      </c>
      <c r="AI105" s="39" t="n">
        <v>-33919.19</v>
      </c>
      <c r="AJ105" s="39" t="n">
        <f aca="false">+I105*SUM(AA105:AE105)</f>
        <v>-9952.79999999989</v>
      </c>
      <c r="AK105" s="39" t="n">
        <f aca="false">+AJ105-AI105</f>
        <v>23966.3900000001</v>
      </c>
      <c r="AL105" s="39"/>
      <c r="AQ105" s="36"/>
    </row>
    <row r="106" customFormat="false" ht="12.75" hidden="false" customHeight="false" outlineLevel="0" collapsed="false">
      <c r="A106" s="7" t="n">
        <v>23535</v>
      </c>
      <c r="B106" s="7" t="s">
        <v>38</v>
      </c>
      <c r="C106" s="7" t="str">
        <f aca="false">+VLOOKUP(A106,[1]Congest!$A$1:$C$1048576,3,FALSE())</f>
        <v>N.Y.C.</v>
      </c>
      <c r="D106" s="7"/>
      <c r="E106" s="4" t="n">
        <v>24138</v>
      </c>
      <c r="F106" s="5" t="s">
        <v>64</v>
      </c>
      <c r="G106" s="7" t="str">
        <f aca="false">+VLOOKUP(E106,[1]Congest!$A$1:$C$1048576,3,FALSE())</f>
        <v>N.Y.C.</v>
      </c>
      <c r="H106" s="4" t="n">
        <v>31</v>
      </c>
      <c r="I106" s="4" t="n">
        <v>31</v>
      </c>
      <c r="O106" s="35" t="n">
        <f aca="false">VLOOKUP($A106,'[1]Congest May00-Oct00'!$A$1:$I$1048576,COLUMN('[1]Congest May00-Oct00'!D$1:D$1048576),FALSE())-VLOOKUP($E106,'[1]Congest May00-Oct00'!$A$1:$I$1048576,COLUMN('[1]Congest May00-Oct00'!D$1:D$1048576),FALSE())</f>
        <v>0.0399999999999636</v>
      </c>
      <c r="P106" s="36" t="n">
        <f aca="false">VLOOKUP($A106,'[1]Congest May00-Oct00'!$A$1:$I$1048576,COLUMN('[1]Congest May00-Oct00'!E$1:E$1048576),FALSE())-VLOOKUP($E106,'[1]Congest May00-Oct00'!$A$1:$I$1048576,COLUMN('[1]Congest May00-Oct00'!E$1:E$1048576),FALSE())</f>
        <v>-10.3299999999981</v>
      </c>
      <c r="Q106" s="36" t="n">
        <f aca="false">VLOOKUP($A106,'[1]Congest May00-Oct00'!$A$1:$I$1048576,COLUMN('[1]Congest May00-Oct00'!F$1:F$1048576),FALSE())-VLOOKUP($E106,'[1]Congest May00-Oct00'!$A$1:$I$1048576,COLUMN('[1]Congest May00-Oct00'!F$1:F$1048576),FALSE())</f>
        <v>-1.14999999999782</v>
      </c>
      <c r="R106" s="36" t="n">
        <f aca="false">VLOOKUP($A106,'[1]Congest May00-Oct00'!$A$1:$I$1048576,COLUMN('[1]Congest May00-Oct00'!G$1:G$1048576),FALSE())-VLOOKUP($E106,'[1]Congest May00-Oct00'!$A$1:$I$1048576,COLUMN('[1]Congest May00-Oct00'!G$1:G$1048576),FALSE())</f>
        <v>-1.24000000000342</v>
      </c>
      <c r="S106" s="36" t="n">
        <f aca="false">VLOOKUP($A106,'[1]Congest May00-Oct00'!$A$1:$I$1048576,COLUMN('[1]Congest May00-Oct00'!H$1:H$1048576),FALSE())-VLOOKUP($E106,'[1]Congest May00-Oct00'!$A$1:$I$1048576,COLUMN('[1]Congest May00-Oct00'!H$1:H$1048576),FALSE())</f>
        <v>-0.170000000000528</v>
      </c>
      <c r="T106" s="36" t="n">
        <f aca="false">VLOOKUP($A106,'[1]Congest May00-Oct00'!$A$1:$I$1048576,COLUMN('[1]Congest May00-Oct00'!I$1:I$1048576),FALSE())-VLOOKUP($E106,'[1]Congest May00-Oct00'!$A$1:$I$1048576,COLUMN('[1]Congest May00-Oct00'!I$1:I$1048576),FALSE())</f>
        <v>3.26999999999998</v>
      </c>
      <c r="U106" s="37" t="n">
        <f aca="false">VLOOKUP($A106,'[1]Congest Nov00-Apr01'!$A$1:$I$1048576,COLUMN('[1]Congest Nov00-Apr01'!D$1:D$1048576),FALSE())-VLOOKUP($E106,'[1]Congest Nov00-Apr01'!$A$1:$I$1048576,COLUMN('[1]Congest Nov00-Apr01'!D$1:D$1048576),FALSE())</f>
        <v>7.92000000000053</v>
      </c>
      <c r="V106" s="37" t="n">
        <f aca="false">VLOOKUP($A106,'[1]Congest Nov00-Apr01'!$A$1:$I$1048576,COLUMN('[1]Congest Nov00-Apr01'!E$1:E$1048576),FALSE())-VLOOKUP($E106,'[1]Congest Nov00-Apr01'!$A$1:$I$1048576,COLUMN('[1]Congest Nov00-Apr01'!E$1:E$1048576),FALSE())</f>
        <v>127.6</v>
      </c>
      <c r="W106" s="37" t="n">
        <f aca="false">VLOOKUP($A106,'[1]Congest Nov00-Apr01'!$A$1:$I$1048576,COLUMN('[1]Congest Nov00-Apr01'!F$1:F$1048576),FALSE())-VLOOKUP($E106,'[1]Congest Nov00-Apr01'!$A$1:$I$1048576,COLUMN('[1]Congest Nov00-Apr01'!F$1:F$1048576),FALSE())</f>
        <v>1290.22</v>
      </c>
      <c r="X106" s="37" t="n">
        <f aca="false">VLOOKUP($A106,'[1]Congest Nov00-Apr01'!$A$1:$I$1048576,COLUMN('[1]Congest Nov00-Apr01'!G$1:G$1048576),FALSE())-VLOOKUP($E106,'[1]Congest Nov00-Apr01'!$A$1:$I$1048576,COLUMN('[1]Congest Nov00-Apr01'!G$1:G$1048576),FALSE())</f>
        <v>-75.1100000000001</v>
      </c>
      <c r="Y106" s="37" t="n">
        <f aca="false">VLOOKUP($A106,'[1]Congest Nov00-Apr01'!$A$1:$I$1048576,COLUMN('[1]Congest Nov00-Apr01'!H$1:H$1048576),FALSE())-VLOOKUP($E106,'[1]Congest Nov00-Apr01'!$A$1:$I$1048576,COLUMN('[1]Congest Nov00-Apr01'!H$1:H$1048576),FALSE())</f>
        <v>83.9199999999973</v>
      </c>
      <c r="Z106" s="37" t="n">
        <f aca="false">VLOOKUP($A106,'[1]Congest Nov00-Apr01'!$A$1:$I$1048576,COLUMN('[1]Congest Nov00-Apr01'!I$1:I$1048576),FALSE())-VLOOKUP($E106,'[1]Congest Nov00-Apr01'!$A$1:$I$1048576,COLUMN('[1]Congest Nov00-Apr01'!I$1:I$1048576),FALSE())</f>
        <v>-272.590000000001</v>
      </c>
      <c r="AA106" s="36" t="n">
        <f aca="false">VLOOKUP($A106,'[1]Congest May01-Oct01'!$A$1:$I$1048576,COLUMN('[1]Congest May01-Oct01'!D$1:D$1048576),FALSE())-VLOOKUP($E106,'[1]Congest May01-Oct01'!$A$1:$I$1048576,COLUMN('[1]Congest May01-Oct01'!D$1:D$1048576),FALSE())</f>
        <v>-121.849999999999</v>
      </c>
      <c r="AB106" s="36" t="n">
        <f aca="false">VLOOKUP($A106,'[1]Congest May01-Oct01'!$A$1:$I$1048576,COLUMN('[1]Congest May01-Oct01'!E$1:E$1048576),FALSE())-VLOOKUP($E106,'[1]Congest May01-Oct01'!$A$1:$I$1048576,COLUMN('[1]Congest May01-Oct01'!E$1:E$1048576),FALSE())</f>
        <v>-47.3700000000008</v>
      </c>
      <c r="AC106" s="36" t="n">
        <f aca="false">VLOOKUP($A106,'[1]Congest May01-Oct01'!$A$1:$I$1048576,COLUMN('[1]Congest May01-Oct01'!F$1:F$1048576),FALSE())-VLOOKUP($E106,'[1]Congest May01-Oct01'!$A$1:$I$1048576,COLUMN('[1]Congest May01-Oct01'!F$1:F$1048576),FALSE())</f>
        <v>-13.0499999999997</v>
      </c>
      <c r="AD106" s="36" t="n">
        <f aca="false">VLOOKUP($A106,'[1]Congest May01-Oct01'!$A$1:$I$1048576,COLUMN('[1]Congest May01-Oct01'!G$1:G$1048576),FALSE())-VLOOKUP($E106,'[1]Congest May01-Oct01'!$A$1:$I$1048576,COLUMN('[1]Congest May01-Oct01'!G$1:G$1048576),FALSE())</f>
        <v>55.7800000000011</v>
      </c>
      <c r="AE106" s="36" t="n">
        <f aca="false">VLOOKUP($A106,'[1]Congest May01-Oct01'!$A$1:$I$1048576,COLUMN('[1]Congest May01-Oct01'!H$1:H$1048576),FALSE())-VLOOKUP($E106,'[1]Congest May01-Oct01'!$A$1:$I$1048576,COLUMN('[1]Congest May01-Oct01'!H$1:H$1048576),FALSE())</f>
        <v>30.27</v>
      </c>
      <c r="AF106" s="36" t="n">
        <f aca="false">VLOOKUP($A106,'[1]Congest May01-Oct01'!$A$1:$I$1048576,COLUMN('[1]Congest May01-Oct01'!I$1:I$1048576),FALSE())-VLOOKUP($E106,'[1]Congest May01-Oct01'!$A$1:$I$1048576,COLUMN('[1]Congest May01-Oct01'!I$1:I$1048576),FALSE())</f>
        <v>2.86000000000001</v>
      </c>
      <c r="AG106" s="6" t="n">
        <f aca="false">+SUM(S106:AD106)</f>
        <v>1038.57</v>
      </c>
      <c r="AI106" s="39" t="n">
        <v>-5580.16</v>
      </c>
      <c r="AJ106" s="39" t="n">
        <f aca="false">+I106*SUM(AA106:AE106)</f>
        <v>-2982.81999999997</v>
      </c>
      <c r="AK106" s="39" t="n">
        <f aca="false">+AJ106-AI106</f>
        <v>2597.34000000003</v>
      </c>
      <c r="AL106" s="39"/>
      <c r="AQ106" s="36"/>
    </row>
    <row r="107" customFormat="false" ht="12.75" hidden="false" customHeight="false" outlineLevel="0" collapsed="false">
      <c r="A107" s="7" t="n">
        <v>23543</v>
      </c>
      <c r="B107" s="7" t="s">
        <v>116</v>
      </c>
      <c r="C107" s="7" t="str">
        <f aca="false">+VLOOKUP(A107,[1]Congest!$A$1:$C$1048576,3,FALSE())</f>
        <v>WEST</v>
      </c>
      <c r="D107" s="7"/>
      <c r="E107" s="4" t="n">
        <v>23856</v>
      </c>
      <c r="F107" s="5" t="s">
        <v>117</v>
      </c>
      <c r="G107" s="7" t="str">
        <f aca="false">+VLOOKUP(E107,[1]Congest!$A$1:$C$1048576,3,FALSE())</f>
        <v>CENTRL</v>
      </c>
      <c r="H107" s="41" t="n">
        <v>40</v>
      </c>
      <c r="I107" s="4" t="n">
        <v>40</v>
      </c>
      <c r="O107" s="35" t="n">
        <f aca="false">VLOOKUP($A107,'[1]Congest May00-Oct00'!$A$1:$I$1048576,COLUMN('[1]Congest May00-Oct00'!D$1:D$1048576),FALSE())-VLOOKUP($E107,'[1]Congest May00-Oct00'!$A$1:$I$1048576,COLUMN('[1]Congest May00-Oct00'!D$1:D$1048576),FALSE())</f>
        <v>-8.24000000000001</v>
      </c>
      <c r="P107" s="36" t="n">
        <f aca="false">VLOOKUP($A107,'[1]Congest May00-Oct00'!$A$1:$I$1048576,COLUMN('[1]Congest May00-Oct00'!E$1:E$1048576),FALSE())-VLOOKUP($E107,'[1]Congest May00-Oct00'!$A$1:$I$1048576,COLUMN('[1]Congest May00-Oct00'!E$1:E$1048576),FALSE())</f>
        <v>-269.3</v>
      </c>
      <c r="Q107" s="36" t="n">
        <f aca="false">VLOOKUP($A107,'[1]Congest May00-Oct00'!$A$1:$I$1048576,COLUMN('[1]Congest May00-Oct00'!F$1:F$1048576),FALSE())-VLOOKUP($E107,'[1]Congest May00-Oct00'!$A$1:$I$1048576,COLUMN('[1]Congest May00-Oct00'!F$1:F$1048576),FALSE())</f>
        <v>1026.26</v>
      </c>
      <c r="R107" s="36" t="n">
        <f aca="false">VLOOKUP($A107,'[1]Congest May00-Oct00'!$A$1:$I$1048576,COLUMN('[1]Congest May00-Oct00'!G$1:G$1048576),FALSE())-VLOOKUP($E107,'[1]Congest May00-Oct00'!$A$1:$I$1048576,COLUMN('[1]Congest May00-Oct00'!G$1:G$1048576),FALSE())</f>
        <v>618.39</v>
      </c>
      <c r="S107" s="36" t="n">
        <f aca="false">VLOOKUP($A107,'[1]Congest May00-Oct00'!$A$1:$I$1048576,COLUMN('[1]Congest May00-Oct00'!H$1:H$1048576),FALSE())-VLOOKUP($E107,'[1]Congest May00-Oct00'!$A$1:$I$1048576,COLUMN('[1]Congest May00-Oct00'!H$1:H$1048576),FALSE())</f>
        <v>-60.09</v>
      </c>
      <c r="T107" s="36" t="n">
        <f aca="false">VLOOKUP($A107,'[1]Congest May00-Oct00'!$A$1:$I$1048576,COLUMN('[1]Congest May00-Oct00'!I$1:I$1048576),FALSE())-VLOOKUP($E107,'[1]Congest May00-Oct00'!$A$1:$I$1048576,COLUMN('[1]Congest May00-Oct00'!I$1:I$1048576),FALSE())</f>
        <v>252.61</v>
      </c>
      <c r="U107" s="37" t="n">
        <f aca="false">VLOOKUP($A107,'[1]Congest Nov00-Apr01'!$A$1:$I$1048576,COLUMN('[1]Congest Nov00-Apr01'!D$1:D$1048576),FALSE())-VLOOKUP($E107,'[1]Congest Nov00-Apr01'!$A$1:$I$1048576,COLUMN('[1]Congest Nov00-Apr01'!D$1:D$1048576),FALSE())</f>
        <v>-65.97</v>
      </c>
      <c r="V107" s="37" t="n">
        <f aca="false">VLOOKUP($A107,'[1]Congest Nov00-Apr01'!$A$1:$I$1048576,COLUMN('[1]Congest Nov00-Apr01'!E$1:E$1048576),FALSE())-VLOOKUP($E107,'[1]Congest Nov00-Apr01'!$A$1:$I$1048576,COLUMN('[1]Congest Nov00-Apr01'!E$1:E$1048576),FALSE())</f>
        <v>-16.46</v>
      </c>
      <c r="W107" s="37" t="n">
        <f aca="false">VLOOKUP($A107,'[1]Congest Nov00-Apr01'!$A$1:$I$1048576,COLUMN('[1]Congest Nov00-Apr01'!F$1:F$1048576),FALSE())-VLOOKUP($E107,'[1]Congest Nov00-Apr01'!$A$1:$I$1048576,COLUMN('[1]Congest Nov00-Apr01'!F$1:F$1048576),FALSE())</f>
        <v>-81.0600000000002</v>
      </c>
      <c r="X107" s="37" t="n">
        <f aca="false">VLOOKUP($A107,'[1]Congest Nov00-Apr01'!$A$1:$I$1048576,COLUMN('[1]Congest Nov00-Apr01'!G$1:G$1048576),FALSE())-VLOOKUP($E107,'[1]Congest Nov00-Apr01'!$A$1:$I$1048576,COLUMN('[1]Congest Nov00-Apr01'!G$1:G$1048576),FALSE())</f>
        <v>-42.6</v>
      </c>
      <c r="Y107" s="37" t="n">
        <f aca="false">VLOOKUP($A107,'[1]Congest Nov00-Apr01'!$A$1:$I$1048576,COLUMN('[1]Congest Nov00-Apr01'!H$1:H$1048576),FALSE())-VLOOKUP($E107,'[1]Congest Nov00-Apr01'!$A$1:$I$1048576,COLUMN('[1]Congest Nov00-Apr01'!H$1:H$1048576),FALSE())</f>
        <v>-72.3499999999999</v>
      </c>
      <c r="Z107" s="37" t="n">
        <f aca="false">VLOOKUP($A107,'[1]Congest Nov00-Apr01'!$A$1:$I$1048576,COLUMN('[1]Congest Nov00-Apr01'!I$1:I$1048576),FALSE())-VLOOKUP($E107,'[1]Congest Nov00-Apr01'!$A$1:$I$1048576,COLUMN('[1]Congest Nov00-Apr01'!I$1:I$1048576),FALSE())</f>
        <v>-17.6</v>
      </c>
      <c r="AA107" s="36" t="n">
        <f aca="false">VLOOKUP($A107,'[1]Congest May01-Oct01'!$A$1:$I$1048576,COLUMN('[1]Congest May01-Oct01'!D$1:D$1048576),FALSE())-VLOOKUP($E107,'[1]Congest May01-Oct01'!$A$1:$I$1048576,COLUMN('[1]Congest May01-Oct01'!D$1:D$1048576),FALSE())</f>
        <v>279.17</v>
      </c>
      <c r="AB107" s="36" t="n">
        <f aca="false">VLOOKUP($A107,'[1]Congest May01-Oct01'!$A$1:$I$1048576,COLUMN('[1]Congest May01-Oct01'!E$1:E$1048576),FALSE())-VLOOKUP($E107,'[1]Congest May01-Oct01'!$A$1:$I$1048576,COLUMN('[1]Congest May01-Oct01'!E$1:E$1048576),FALSE())</f>
        <v>-6.55999999999999</v>
      </c>
      <c r="AC107" s="36" t="n">
        <f aca="false">VLOOKUP($A107,'[1]Congest May01-Oct01'!$A$1:$I$1048576,COLUMN('[1]Congest May01-Oct01'!F$1:F$1048576),FALSE())-VLOOKUP($E107,'[1]Congest May01-Oct01'!$A$1:$I$1048576,COLUMN('[1]Congest May01-Oct01'!F$1:F$1048576),FALSE())</f>
        <v>-40.56</v>
      </c>
      <c r="AD107" s="36" t="n">
        <f aca="false">VLOOKUP($A107,'[1]Congest May01-Oct01'!$A$1:$I$1048576,COLUMN('[1]Congest May01-Oct01'!G$1:G$1048576),FALSE())-VLOOKUP($E107,'[1]Congest May01-Oct01'!$A$1:$I$1048576,COLUMN('[1]Congest May01-Oct01'!G$1:G$1048576),FALSE())</f>
        <v>17.07</v>
      </c>
      <c r="AE107" s="36" t="n">
        <f aca="false">VLOOKUP($A107,'[1]Congest May01-Oct01'!$A$1:$I$1048576,COLUMN('[1]Congest May01-Oct01'!H$1:H$1048576),FALSE())-VLOOKUP($E107,'[1]Congest May01-Oct01'!$A$1:$I$1048576,COLUMN('[1]Congest May01-Oct01'!H$1:H$1048576),FALSE())</f>
        <v>0</v>
      </c>
      <c r="AF107" s="36" t="n">
        <f aca="false">VLOOKUP($A107,'[1]Congest May01-Oct01'!$A$1:$I$1048576,COLUMN('[1]Congest May01-Oct01'!I$1:I$1048576),FALSE())-VLOOKUP($E107,'[1]Congest May01-Oct01'!$A$1:$I$1048576,COLUMN('[1]Congest May01-Oct01'!I$1:I$1048576),FALSE())</f>
        <v>8.29</v>
      </c>
      <c r="AG107" s="6" t="n">
        <f aca="false">+SUM(S107:AD107)</f>
        <v>145.6</v>
      </c>
      <c r="AI107" s="39" t="n">
        <v>15062.9</v>
      </c>
      <c r="AJ107" s="39" t="n">
        <f aca="false">+I107*SUM(AA107:AE107)</f>
        <v>9964.8</v>
      </c>
      <c r="AK107" s="39" t="n">
        <f aca="false">+AJ107-AI107</f>
        <v>-5098.1</v>
      </c>
      <c r="AL107" s="39"/>
      <c r="AQ107" s="36"/>
    </row>
    <row r="108" customFormat="false" ht="12.75" hidden="false" customHeight="false" outlineLevel="0" collapsed="false">
      <c r="A108" s="7" t="n">
        <v>23557</v>
      </c>
      <c r="B108" s="7" t="s">
        <v>118</v>
      </c>
      <c r="C108" s="7" t="str">
        <f aca="false">+VLOOKUP(A108,[1]Congest!$A$1:$C$1048576,3,FALSE())</f>
        <v>WEST</v>
      </c>
      <c r="D108" s="7"/>
      <c r="E108" s="4" t="n">
        <v>23646</v>
      </c>
      <c r="F108" s="5" t="s">
        <v>119</v>
      </c>
      <c r="G108" s="7" t="str">
        <f aca="false">+VLOOKUP(E108,[1]Congest!$A$1:$C$1048576,3,FALSE())</f>
        <v>WEST</v>
      </c>
      <c r="H108" s="4" t="n">
        <v>8</v>
      </c>
      <c r="I108" s="4" t="n">
        <v>8</v>
      </c>
      <c r="O108" s="35" t="n">
        <f aca="false">VLOOKUP($A108,'[1]Congest May00-Oct00'!$A$1:$I$1048576,COLUMN('[1]Congest May00-Oct00'!D$1:D$1048576),FALSE())-VLOOKUP($E108,'[1]Congest May00-Oct00'!$A$1:$I$1048576,COLUMN('[1]Congest May00-Oct00'!D$1:D$1048576),FALSE())</f>
        <v>61.54</v>
      </c>
      <c r="P108" s="36" t="n">
        <f aca="false">VLOOKUP($A108,'[1]Congest May00-Oct00'!$A$1:$I$1048576,COLUMN('[1]Congest May00-Oct00'!E$1:E$1048576),FALSE())-VLOOKUP($E108,'[1]Congest May00-Oct00'!$A$1:$I$1048576,COLUMN('[1]Congest May00-Oct00'!E$1:E$1048576),FALSE())</f>
        <v>533.86</v>
      </c>
      <c r="Q108" s="36" t="n">
        <f aca="false">VLOOKUP($A108,'[1]Congest May00-Oct00'!$A$1:$I$1048576,COLUMN('[1]Congest May00-Oct00'!F$1:F$1048576),FALSE())-VLOOKUP($E108,'[1]Congest May00-Oct00'!$A$1:$I$1048576,COLUMN('[1]Congest May00-Oct00'!F$1:F$1048576),FALSE())</f>
        <v>823.1</v>
      </c>
      <c r="R108" s="36" t="n">
        <f aca="false">VLOOKUP($A108,'[1]Congest May00-Oct00'!$A$1:$I$1048576,COLUMN('[1]Congest May00-Oct00'!G$1:G$1048576),FALSE())-VLOOKUP($E108,'[1]Congest May00-Oct00'!$A$1:$I$1048576,COLUMN('[1]Congest May00-Oct00'!G$1:G$1048576),FALSE())</f>
        <v>1132.59</v>
      </c>
      <c r="S108" s="36" t="n">
        <f aca="false">VLOOKUP($A108,'[1]Congest May00-Oct00'!$A$1:$I$1048576,COLUMN('[1]Congest May00-Oct00'!H$1:H$1048576),FALSE())-VLOOKUP($E108,'[1]Congest May00-Oct00'!$A$1:$I$1048576,COLUMN('[1]Congest May00-Oct00'!H$1:H$1048576),FALSE())</f>
        <v>20.5600000000001</v>
      </c>
      <c r="T108" s="36" t="n">
        <f aca="false">VLOOKUP($A108,'[1]Congest May00-Oct00'!$A$1:$I$1048576,COLUMN('[1]Congest May00-Oct00'!I$1:I$1048576),FALSE())-VLOOKUP($E108,'[1]Congest May00-Oct00'!$A$1:$I$1048576,COLUMN('[1]Congest May00-Oct00'!I$1:I$1048576),FALSE())</f>
        <v>16.78</v>
      </c>
      <c r="U108" s="37" t="n">
        <f aca="false">VLOOKUP($A108,'[1]Congest Nov00-Apr01'!$A$1:$I$1048576,COLUMN('[1]Congest Nov00-Apr01'!D$1:D$1048576),FALSE())-VLOOKUP($E108,'[1]Congest Nov00-Apr01'!$A$1:$I$1048576,COLUMN('[1]Congest Nov00-Apr01'!D$1:D$1048576),FALSE())</f>
        <v>27.7699999999999</v>
      </c>
      <c r="V108" s="37" t="n">
        <f aca="false">VLOOKUP($A108,'[1]Congest Nov00-Apr01'!$A$1:$I$1048576,COLUMN('[1]Congest Nov00-Apr01'!E$1:E$1048576),FALSE())-VLOOKUP($E108,'[1]Congest Nov00-Apr01'!$A$1:$I$1048576,COLUMN('[1]Congest Nov00-Apr01'!E$1:E$1048576),FALSE())</f>
        <v>3.09999999999998</v>
      </c>
      <c r="W108" s="37" t="n">
        <f aca="false">VLOOKUP($A108,'[1]Congest Nov00-Apr01'!$A$1:$I$1048576,COLUMN('[1]Congest Nov00-Apr01'!F$1:F$1048576),FALSE())-VLOOKUP($E108,'[1]Congest Nov00-Apr01'!$A$1:$I$1048576,COLUMN('[1]Congest Nov00-Apr01'!F$1:F$1048576),FALSE())</f>
        <v>32.4900000000002</v>
      </c>
      <c r="X108" s="37" t="n">
        <f aca="false">VLOOKUP($A108,'[1]Congest Nov00-Apr01'!$A$1:$I$1048576,COLUMN('[1]Congest Nov00-Apr01'!G$1:G$1048576),FALSE())-VLOOKUP($E108,'[1]Congest Nov00-Apr01'!$A$1:$I$1048576,COLUMN('[1]Congest Nov00-Apr01'!G$1:G$1048576),FALSE())</f>
        <v>18.4399999999999</v>
      </c>
      <c r="Y108" s="37" t="n">
        <f aca="false">VLOOKUP($A108,'[1]Congest Nov00-Apr01'!$A$1:$I$1048576,COLUMN('[1]Congest Nov00-Apr01'!H$1:H$1048576),FALSE())-VLOOKUP($E108,'[1]Congest Nov00-Apr01'!$A$1:$I$1048576,COLUMN('[1]Congest Nov00-Apr01'!H$1:H$1048576),FALSE())</f>
        <v>25.53</v>
      </c>
      <c r="Z108" s="37" t="n">
        <f aca="false">VLOOKUP($A108,'[1]Congest Nov00-Apr01'!$A$1:$I$1048576,COLUMN('[1]Congest Nov00-Apr01'!I$1:I$1048576),FALSE())-VLOOKUP($E108,'[1]Congest Nov00-Apr01'!$A$1:$I$1048576,COLUMN('[1]Congest Nov00-Apr01'!I$1:I$1048576),FALSE())</f>
        <v>6.06999999999999</v>
      </c>
      <c r="AA108" s="36" t="n">
        <f aca="false">VLOOKUP($A108,'[1]Congest May01-Oct01'!$A$1:$I$1048576,COLUMN('[1]Congest May01-Oct01'!D$1:D$1048576),FALSE())-VLOOKUP($E108,'[1]Congest May01-Oct01'!$A$1:$I$1048576,COLUMN('[1]Congest May01-Oct01'!D$1:D$1048576),FALSE())</f>
        <v>103.64</v>
      </c>
      <c r="AB108" s="36" t="n">
        <f aca="false">VLOOKUP($A108,'[1]Congest May01-Oct01'!$A$1:$I$1048576,COLUMN('[1]Congest May01-Oct01'!E$1:E$1048576),FALSE())-VLOOKUP($E108,'[1]Congest May01-Oct01'!$A$1:$I$1048576,COLUMN('[1]Congest May01-Oct01'!E$1:E$1048576),FALSE())</f>
        <v>34.74</v>
      </c>
      <c r="AC108" s="36" t="n">
        <f aca="false">VLOOKUP($A108,'[1]Congest May01-Oct01'!$A$1:$I$1048576,COLUMN('[1]Congest May01-Oct01'!F$1:F$1048576),FALSE())-VLOOKUP($E108,'[1]Congest May01-Oct01'!$A$1:$I$1048576,COLUMN('[1]Congest May01-Oct01'!F$1:F$1048576),FALSE())</f>
        <v>6.42000000000002</v>
      </c>
      <c r="AD108" s="36" t="n">
        <f aca="false">VLOOKUP($A108,'[1]Congest May01-Oct01'!$A$1:$I$1048576,COLUMN('[1]Congest May01-Oct01'!G$1:G$1048576),FALSE())-VLOOKUP($E108,'[1]Congest May01-Oct01'!$A$1:$I$1048576,COLUMN('[1]Congest May01-Oct01'!G$1:G$1048576),FALSE())</f>
        <v>187.09</v>
      </c>
      <c r="AE108" s="36" t="n">
        <f aca="false">VLOOKUP($A108,'[1]Congest May01-Oct01'!$A$1:$I$1048576,COLUMN('[1]Congest May01-Oct01'!H$1:H$1048576),FALSE())-VLOOKUP($E108,'[1]Congest May01-Oct01'!$A$1:$I$1048576,COLUMN('[1]Congest May01-Oct01'!H$1:H$1048576),FALSE())</f>
        <v>0</v>
      </c>
      <c r="AF108" s="36" t="n">
        <f aca="false">VLOOKUP($A108,'[1]Congest May01-Oct01'!$A$1:$I$1048576,COLUMN('[1]Congest May01-Oct01'!I$1:I$1048576),FALSE())-VLOOKUP($E108,'[1]Congest May01-Oct01'!$A$1:$I$1048576,COLUMN('[1]Congest May01-Oct01'!I$1:I$1048576),FALSE())</f>
        <v>0.43</v>
      </c>
      <c r="AG108" s="6" t="n">
        <f aca="false">+SUM(S108:AD108)</f>
        <v>482.63</v>
      </c>
      <c r="AI108" s="39" t="n">
        <v>9200</v>
      </c>
      <c r="AJ108" s="39" t="n">
        <f aca="false">+I108*SUM(AA108:AE108)</f>
        <v>2655.12</v>
      </c>
      <c r="AK108" s="39" t="n">
        <f aca="false">+AJ108-AI108</f>
        <v>-6544.88</v>
      </c>
      <c r="AL108" s="39"/>
      <c r="AQ108" s="36"/>
    </row>
    <row r="109" customFormat="false" ht="12.75" hidden="false" customHeight="false" outlineLevel="0" collapsed="false">
      <c r="A109" s="7" t="n">
        <v>23575</v>
      </c>
      <c r="B109" s="7" t="s">
        <v>71</v>
      </c>
      <c r="C109" s="7" t="str">
        <f aca="false">+VLOOKUP(A109,[1]Congest!$A$1:$C$1048576,3,FALSE())</f>
        <v>CENTRL</v>
      </c>
      <c r="D109" s="7"/>
      <c r="E109" s="4" t="n">
        <v>23987</v>
      </c>
      <c r="F109" s="5" t="s">
        <v>120</v>
      </c>
      <c r="G109" s="7" t="str">
        <f aca="false">+VLOOKUP(E109,[1]Congest!$A$1:$C$1048576,3,FALSE())</f>
        <v>CENTRL</v>
      </c>
      <c r="H109" s="41" t="n">
        <v>10</v>
      </c>
      <c r="I109" s="4" t="n">
        <v>10</v>
      </c>
      <c r="O109" s="35" t="n">
        <f aca="false">VLOOKUP($A109,'[1]Congest May00-Oct00'!$A$1:$I$1048576,COLUMN('[1]Congest May00-Oct00'!D$1:D$1048576),FALSE())-VLOOKUP($E109,'[1]Congest May00-Oct00'!$A$1:$I$1048576,COLUMN('[1]Congest May00-Oct00'!D$1:D$1048576),FALSE())</f>
        <v>1387.97</v>
      </c>
      <c r="P109" s="36" t="n">
        <f aca="false">VLOOKUP($A109,'[1]Congest May00-Oct00'!$A$1:$I$1048576,COLUMN('[1]Congest May00-Oct00'!E$1:E$1048576),FALSE())-VLOOKUP($E109,'[1]Congest May00-Oct00'!$A$1:$I$1048576,COLUMN('[1]Congest May00-Oct00'!E$1:E$1048576),FALSE())</f>
        <v>523.76</v>
      </c>
      <c r="Q109" s="36" t="n">
        <f aca="false">VLOOKUP($A109,'[1]Congest May00-Oct00'!$A$1:$I$1048576,COLUMN('[1]Congest May00-Oct00'!F$1:F$1048576),FALSE())-VLOOKUP($E109,'[1]Congest May00-Oct00'!$A$1:$I$1048576,COLUMN('[1]Congest May00-Oct00'!F$1:F$1048576),FALSE())</f>
        <v>5686</v>
      </c>
      <c r="R109" s="36" t="n">
        <f aca="false">VLOOKUP($A109,'[1]Congest May00-Oct00'!$A$1:$I$1048576,COLUMN('[1]Congest May00-Oct00'!G$1:G$1048576),FALSE())-VLOOKUP($E109,'[1]Congest May00-Oct00'!$A$1:$I$1048576,COLUMN('[1]Congest May00-Oct00'!G$1:G$1048576),FALSE())</f>
        <v>1791.69</v>
      </c>
      <c r="S109" s="36" t="n">
        <f aca="false">VLOOKUP($A109,'[1]Congest May00-Oct00'!$A$1:$I$1048576,COLUMN('[1]Congest May00-Oct00'!H$1:H$1048576),FALSE())-VLOOKUP($E109,'[1]Congest May00-Oct00'!$A$1:$I$1048576,COLUMN('[1]Congest May00-Oct00'!H$1:H$1048576),FALSE())</f>
        <v>54.68</v>
      </c>
      <c r="T109" s="36" t="n">
        <f aca="false">VLOOKUP($A109,'[1]Congest May00-Oct00'!$A$1:$I$1048576,COLUMN('[1]Congest May00-Oct00'!I$1:I$1048576),FALSE())-VLOOKUP($E109,'[1]Congest May00-Oct00'!$A$1:$I$1048576,COLUMN('[1]Congest May00-Oct00'!I$1:I$1048576),FALSE())</f>
        <v>1772.6</v>
      </c>
      <c r="U109" s="37" t="n">
        <f aca="false">VLOOKUP($A109,'[1]Congest Nov00-Apr01'!$A$1:$I$1048576,COLUMN('[1]Congest Nov00-Apr01'!D$1:D$1048576),FALSE())-VLOOKUP($E109,'[1]Congest Nov00-Apr01'!$A$1:$I$1048576,COLUMN('[1]Congest Nov00-Apr01'!D$1:D$1048576),FALSE())</f>
        <v>65.73</v>
      </c>
      <c r="V109" s="37" t="n">
        <f aca="false">VLOOKUP($A109,'[1]Congest Nov00-Apr01'!$A$1:$I$1048576,COLUMN('[1]Congest Nov00-Apr01'!E$1:E$1048576),FALSE())-VLOOKUP($E109,'[1]Congest Nov00-Apr01'!$A$1:$I$1048576,COLUMN('[1]Congest Nov00-Apr01'!E$1:E$1048576),FALSE())</f>
        <v>430.38</v>
      </c>
      <c r="W109" s="37" t="n">
        <f aca="false">VLOOKUP($A109,'[1]Congest Nov00-Apr01'!$A$1:$I$1048576,COLUMN('[1]Congest Nov00-Apr01'!F$1:F$1048576),FALSE())-VLOOKUP($E109,'[1]Congest Nov00-Apr01'!$A$1:$I$1048576,COLUMN('[1]Congest Nov00-Apr01'!F$1:F$1048576),FALSE())</f>
        <v>84.56</v>
      </c>
      <c r="X109" s="37" t="n">
        <f aca="false">VLOOKUP($A109,'[1]Congest Nov00-Apr01'!$A$1:$I$1048576,COLUMN('[1]Congest Nov00-Apr01'!G$1:G$1048576),FALSE())-VLOOKUP($E109,'[1]Congest Nov00-Apr01'!$A$1:$I$1048576,COLUMN('[1]Congest Nov00-Apr01'!G$1:G$1048576),FALSE())</f>
        <v>91.07</v>
      </c>
      <c r="Y109" s="37" t="n">
        <f aca="false">VLOOKUP($A109,'[1]Congest Nov00-Apr01'!$A$1:$I$1048576,COLUMN('[1]Congest Nov00-Apr01'!H$1:H$1048576),FALSE())-VLOOKUP($E109,'[1]Congest Nov00-Apr01'!$A$1:$I$1048576,COLUMN('[1]Congest Nov00-Apr01'!H$1:H$1048576),FALSE())</f>
        <v>55.63</v>
      </c>
      <c r="Z109" s="37" t="n">
        <f aca="false">VLOOKUP($A109,'[1]Congest Nov00-Apr01'!$A$1:$I$1048576,COLUMN('[1]Congest Nov00-Apr01'!I$1:I$1048576),FALSE())-VLOOKUP($E109,'[1]Congest Nov00-Apr01'!$A$1:$I$1048576,COLUMN('[1]Congest Nov00-Apr01'!I$1:I$1048576),FALSE())</f>
        <v>17.37</v>
      </c>
      <c r="AA109" s="36" t="n">
        <f aca="false">VLOOKUP($A109,'[1]Congest May01-Oct01'!$A$1:$I$1048576,COLUMN('[1]Congest May01-Oct01'!D$1:D$1048576),FALSE())-VLOOKUP($E109,'[1]Congest May01-Oct01'!$A$1:$I$1048576,COLUMN('[1]Congest May01-Oct01'!D$1:D$1048576),FALSE())</f>
        <v>35.09</v>
      </c>
      <c r="AB109" s="36" t="n">
        <f aca="false">VLOOKUP($A109,'[1]Congest May01-Oct01'!$A$1:$I$1048576,COLUMN('[1]Congest May01-Oct01'!E$1:E$1048576),FALSE())-VLOOKUP($E109,'[1]Congest May01-Oct01'!$A$1:$I$1048576,COLUMN('[1]Congest May01-Oct01'!E$1:E$1048576),FALSE())</f>
        <v>305.08</v>
      </c>
      <c r="AC109" s="36" t="n">
        <f aca="false">VLOOKUP($A109,'[1]Congest May01-Oct01'!$A$1:$I$1048576,COLUMN('[1]Congest May01-Oct01'!F$1:F$1048576),FALSE())-VLOOKUP($E109,'[1]Congest May01-Oct01'!$A$1:$I$1048576,COLUMN('[1]Congest May01-Oct01'!F$1:F$1048576),FALSE())</f>
        <v>9.75</v>
      </c>
      <c r="AD109" s="36" t="n">
        <f aca="false">VLOOKUP($A109,'[1]Congest May01-Oct01'!$A$1:$I$1048576,COLUMN('[1]Congest May01-Oct01'!G$1:G$1048576),FALSE())-VLOOKUP($E109,'[1]Congest May01-Oct01'!$A$1:$I$1048576,COLUMN('[1]Congest May01-Oct01'!G$1:G$1048576),FALSE())</f>
        <v>41.74</v>
      </c>
      <c r="AE109" s="36" t="n">
        <f aca="false">VLOOKUP($A109,'[1]Congest May01-Oct01'!$A$1:$I$1048576,COLUMN('[1]Congest May01-Oct01'!H$1:H$1048576),FALSE())-VLOOKUP($E109,'[1]Congest May01-Oct01'!$A$1:$I$1048576,COLUMN('[1]Congest May01-Oct01'!H$1:H$1048576),FALSE())</f>
        <v>0</v>
      </c>
      <c r="AF109" s="36" t="n">
        <f aca="false">VLOOKUP($A109,'[1]Congest May01-Oct01'!$A$1:$I$1048576,COLUMN('[1]Congest May01-Oct01'!I$1:I$1048576),FALSE())-VLOOKUP($E109,'[1]Congest May01-Oct01'!$A$1:$I$1048576,COLUMN('[1]Congest May01-Oct01'!I$1:I$1048576),FALSE())</f>
        <v>38.74</v>
      </c>
      <c r="AG109" s="6" t="n">
        <f aca="false">+SUM(S109:AD109)</f>
        <v>2963.68</v>
      </c>
      <c r="AI109" s="39" t="n">
        <v>33960.8</v>
      </c>
      <c r="AJ109" s="39" t="n">
        <f aca="false">+I109*SUM(AA109:AE109)</f>
        <v>3916.6</v>
      </c>
      <c r="AK109" s="39" t="n">
        <f aca="false">+AJ109-AI109</f>
        <v>-30044.2</v>
      </c>
      <c r="AL109" s="39"/>
      <c r="AQ109" s="36"/>
    </row>
    <row r="110" customFormat="false" ht="12.75" hidden="false" customHeight="false" outlineLevel="0" collapsed="false">
      <c r="A110" s="7" t="n">
        <v>23575</v>
      </c>
      <c r="B110" s="7" t="s">
        <v>71</v>
      </c>
      <c r="C110" s="7" t="str">
        <f aca="false">+VLOOKUP(A110,[1]Congest!$A$1:$C$1048576,3,FALSE())</f>
        <v>CENTRL</v>
      </c>
      <c r="D110" s="7"/>
      <c r="E110" s="4" t="n">
        <v>23990</v>
      </c>
      <c r="F110" s="5" t="s">
        <v>121</v>
      </c>
      <c r="G110" s="7" t="str">
        <f aca="false">+VLOOKUP(E110,[1]Congest!$A$1:$C$1048576,3,FALSE())</f>
        <v>CENTRL</v>
      </c>
      <c r="H110" s="4" t="n">
        <v>10</v>
      </c>
      <c r="I110" s="4" t="n">
        <v>10</v>
      </c>
      <c r="O110" s="35" t="n">
        <f aca="false">VLOOKUP($A110,'[1]Congest May00-Oct00'!$A$1:$I$1048576,COLUMN('[1]Congest May00-Oct00'!D$1:D$1048576),FALSE())-VLOOKUP($E110,'[1]Congest May00-Oct00'!$A$1:$I$1048576,COLUMN('[1]Congest May00-Oct00'!D$1:D$1048576),FALSE())</f>
        <v>1295.79</v>
      </c>
      <c r="P110" s="36" t="n">
        <f aca="false">VLOOKUP($A110,'[1]Congest May00-Oct00'!$A$1:$I$1048576,COLUMN('[1]Congest May00-Oct00'!E$1:E$1048576),FALSE())-VLOOKUP($E110,'[1]Congest May00-Oct00'!$A$1:$I$1048576,COLUMN('[1]Congest May00-Oct00'!E$1:E$1048576),FALSE())</f>
        <v>328.96</v>
      </c>
      <c r="Q110" s="36" t="n">
        <f aca="false">VLOOKUP($A110,'[1]Congest May00-Oct00'!$A$1:$I$1048576,COLUMN('[1]Congest May00-Oct00'!F$1:F$1048576),FALSE())-VLOOKUP($E110,'[1]Congest May00-Oct00'!$A$1:$I$1048576,COLUMN('[1]Congest May00-Oct00'!F$1:F$1048576),FALSE())</f>
        <v>5468.15</v>
      </c>
      <c r="R110" s="36" t="n">
        <f aca="false">VLOOKUP($A110,'[1]Congest May00-Oct00'!$A$1:$I$1048576,COLUMN('[1]Congest May00-Oct00'!G$1:G$1048576),FALSE())-VLOOKUP($E110,'[1]Congest May00-Oct00'!$A$1:$I$1048576,COLUMN('[1]Congest May00-Oct00'!G$1:G$1048576),FALSE())</f>
        <v>1600.58</v>
      </c>
      <c r="S110" s="36" t="n">
        <f aca="false">VLOOKUP($A110,'[1]Congest May00-Oct00'!$A$1:$I$1048576,COLUMN('[1]Congest May00-Oct00'!H$1:H$1048576),FALSE())-VLOOKUP($E110,'[1]Congest May00-Oct00'!$A$1:$I$1048576,COLUMN('[1]Congest May00-Oct00'!H$1:H$1048576),FALSE())</f>
        <v>35.91</v>
      </c>
      <c r="T110" s="36" t="n">
        <f aca="false">VLOOKUP($A110,'[1]Congest May00-Oct00'!$A$1:$I$1048576,COLUMN('[1]Congest May00-Oct00'!I$1:I$1048576),FALSE())-VLOOKUP($E110,'[1]Congest May00-Oct00'!$A$1:$I$1048576,COLUMN('[1]Congest May00-Oct00'!I$1:I$1048576),FALSE())</f>
        <v>1741.07</v>
      </c>
      <c r="U110" s="37" t="n">
        <f aca="false">VLOOKUP($A110,'[1]Congest Nov00-Apr01'!$A$1:$I$1048576,COLUMN('[1]Congest Nov00-Apr01'!D$1:D$1048576),FALSE())-VLOOKUP($E110,'[1]Congest Nov00-Apr01'!$A$1:$I$1048576,COLUMN('[1]Congest Nov00-Apr01'!D$1:D$1048576),FALSE())</f>
        <v>41.28</v>
      </c>
      <c r="V110" s="37" t="n">
        <f aca="false">VLOOKUP($A110,'[1]Congest Nov00-Apr01'!$A$1:$I$1048576,COLUMN('[1]Congest Nov00-Apr01'!E$1:E$1048576),FALSE())-VLOOKUP($E110,'[1]Congest Nov00-Apr01'!$A$1:$I$1048576,COLUMN('[1]Congest Nov00-Apr01'!E$1:E$1048576),FALSE())</f>
        <v>423.39</v>
      </c>
      <c r="W110" s="37" t="n">
        <f aca="false">VLOOKUP($A110,'[1]Congest Nov00-Apr01'!$A$1:$I$1048576,COLUMN('[1]Congest Nov00-Apr01'!F$1:F$1048576),FALSE())-VLOOKUP($E110,'[1]Congest Nov00-Apr01'!$A$1:$I$1048576,COLUMN('[1]Congest Nov00-Apr01'!F$1:F$1048576),FALSE())</f>
        <v>54.5</v>
      </c>
      <c r="X110" s="37" t="n">
        <f aca="false">VLOOKUP($A110,'[1]Congest Nov00-Apr01'!$A$1:$I$1048576,COLUMN('[1]Congest Nov00-Apr01'!G$1:G$1048576),FALSE())-VLOOKUP($E110,'[1]Congest Nov00-Apr01'!$A$1:$I$1048576,COLUMN('[1]Congest Nov00-Apr01'!G$1:G$1048576),FALSE())</f>
        <v>73.59</v>
      </c>
      <c r="Y110" s="37" t="n">
        <f aca="false">VLOOKUP($A110,'[1]Congest Nov00-Apr01'!$A$1:$I$1048576,COLUMN('[1]Congest Nov00-Apr01'!H$1:H$1048576),FALSE())-VLOOKUP($E110,'[1]Congest Nov00-Apr01'!$A$1:$I$1048576,COLUMN('[1]Congest Nov00-Apr01'!H$1:H$1048576),FALSE())</f>
        <v>35.42</v>
      </c>
      <c r="Z110" s="37" t="n">
        <f aca="false">VLOOKUP($A110,'[1]Congest Nov00-Apr01'!$A$1:$I$1048576,COLUMN('[1]Congest Nov00-Apr01'!I$1:I$1048576),FALSE())-VLOOKUP($E110,'[1]Congest Nov00-Apr01'!$A$1:$I$1048576,COLUMN('[1]Congest Nov00-Apr01'!I$1:I$1048576),FALSE())</f>
        <v>6.31000000000001</v>
      </c>
      <c r="AA110" s="36" t="n">
        <f aca="false">VLOOKUP($A110,'[1]Congest May01-Oct01'!$A$1:$I$1048576,COLUMN('[1]Congest May01-Oct01'!D$1:D$1048576),FALSE())-VLOOKUP($E110,'[1]Congest May01-Oct01'!$A$1:$I$1048576,COLUMN('[1]Congest May01-Oct01'!D$1:D$1048576),FALSE())</f>
        <v>22.79</v>
      </c>
      <c r="AB110" s="36" t="n">
        <f aca="false">VLOOKUP($A110,'[1]Congest May01-Oct01'!$A$1:$I$1048576,COLUMN('[1]Congest May01-Oct01'!E$1:E$1048576),FALSE())-VLOOKUP($E110,'[1]Congest May01-Oct01'!$A$1:$I$1048576,COLUMN('[1]Congest May01-Oct01'!E$1:E$1048576),FALSE())</f>
        <v>263.41</v>
      </c>
      <c r="AC110" s="36" t="n">
        <f aca="false">VLOOKUP($A110,'[1]Congest May01-Oct01'!$A$1:$I$1048576,COLUMN('[1]Congest May01-Oct01'!F$1:F$1048576),FALSE())-VLOOKUP($E110,'[1]Congest May01-Oct01'!$A$1:$I$1048576,COLUMN('[1]Congest May01-Oct01'!F$1:F$1048576),FALSE())</f>
        <v>6.31</v>
      </c>
      <c r="AD110" s="36" t="n">
        <f aca="false">VLOOKUP($A110,'[1]Congest May01-Oct01'!$A$1:$I$1048576,COLUMN('[1]Congest May01-Oct01'!G$1:G$1048576),FALSE())-VLOOKUP($E110,'[1]Congest May01-Oct01'!$A$1:$I$1048576,COLUMN('[1]Congest May01-Oct01'!G$1:G$1048576),FALSE())</f>
        <v>26.62</v>
      </c>
      <c r="AE110" s="36" t="n">
        <f aca="false">VLOOKUP($A110,'[1]Congest May01-Oct01'!$A$1:$I$1048576,COLUMN('[1]Congest May01-Oct01'!H$1:H$1048576),FALSE())-VLOOKUP($E110,'[1]Congest May01-Oct01'!$A$1:$I$1048576,COLUMN('[1]Congest May01-Oct01'!H$1:H$1048576),FALSE())</f>
        <v>0</v>
      </c>
      <c r="AF110" s="36" t="n">
        <f aca="false">VLOOKUP($A110,'[1]Congest May01-Oct01'!$A$1:$I$1048576,COLUMN('[1]Congest May01-Oct01'!I$1:I$1048576),FALSE())-VLOOKUP($E110,'[1]Congest May01-Oct01'!$A$1:$I$1048576,COLUMN('[1]Congest May01-Oct01'!I$1:I$1048576),FALSE())</f>
        <v>32.64</v>
      </c>
      <c r="AG110" s="6" t="n">
        <f aca="false">+SUM(S110:AD110)</f>
        <v>2730.6</v>
      </c>
      <c r="AI110" s="39" t="n">
        <v>29835.5</v>
      </c>
      <c r="AJ110" s="39" t="n">
        <f aca="false">+I110*SUM(AA110:AE110)</f>
        <v>3191.3</v>
      </c>
      <c r="AK110" s="39" t="n">
        <f aca="false">+AJ110-AI110</f>
        <v>-26644.2</v>
      </c>
      <c r="AL110" s="39"/>
      <c r="AQ110" s="36"/>
    </row>
    <row r="111" customFormat="false" ht="12.75" hidden="false" customHeight="false" outlineLevel="0" collapsed="false">
      <c r="A111" s="7" t="n">
        <v>23584</v>
      </c>
      <c r="B111" s="7" t="s">
        <v>52</v>
      </c>
      <c r="C111" s="7" t="str">
        <f aca="false">+VLOOKUP(A111,[1]Congest!$A$1:$C$1048576,3,FALSE())</f>
        <v>CENTRL</v>
      </c>
      <c r="D111" s="7"/>
      <c r="E111" s="4" t="n">
        <v>61754</v>
      </c>
      <c r="F111" s="5" t="s">
        <v>122</v>
      </c>
      <c r="G111" s="7" t="str">
        <f aca="false">+VLOOKUP(E111,[1]Congest!$A$1:$C$1048576,3,FALSE())</f>
        <v>CENTRL</v>
      </c>
      <c r="H111" s="4" t="n">
        <v>-32</v>
      </c>
      <c r="I111" s="4" t="n">
        <v>-23</v>
      </c>
      <c r="J111" s="3" t="n">
        <v>-9</v>
      </c>
      <c r="O111" s="35" t="n">
        <f aca="false">VLOOKUP($A111,'[1]Congest May00-Oct00'!$A$1:$I$1048576,COLUMN('[1]Congest May00-Oct00'!D$1:D$1048576),FALSE())-VLOOKUP($E111,'[1]Congest May00-Oct00'!$A$1:$I$1048576,COLUMN('[1]Congest May00-Oct00'!D$1:D$1048576),FALSE())</f>
        <v>-295.4</v>
      </c>
      <c r="P111" s="36" t="n">
        <f aca="false">VLOOKUP($A111,'[1]Congest May00-Oct00'!$A$1:$I$1048576,COLUMN('[1]Congest May00-Oct00'!E$1:E$1048576),FALSE())-VLOOKUP($E111,'[1]Congest May00-Oct00'!$A$1:$I$1048576,COLUMN('[1]Congest May00-Oct00'!E$1:E$1048576),FALSE())</f>
        <v>-770.04</v>
      </c>
      <c r="Q111" s="36" t="n">
        <f aca="false">VLOOKUP($A111,'[1]Congest May00-Oct00'!$A$1:$I$1048576,COLUMN('[1]Congest May00-Oct00'!F$1:F$1048576),FALSE())-VLOOKUP($E111,'[1]Congest May00-Oct00'!$A$1:$I$1048576,COLUMN('[1]Congest May00-Oct00'!F$1:F$1048576),FALSE())</f>
        <v>-680.810000000001</v>
      </c>
      <c r="R111" s="36" t="n">
        <f aca="false">VLOOKUP($A111,'[1]Congest May00-Oct00'!$A$1:$I$1048576,COLUMN('[1]Congest May00-Oct00'!G$1:G$1048576),FALSE())-VLOOKUP($E111,'[1]Congest May00-Oct00'!$A$1:$I$1048576,COLUMN('[1]Congest May00-Oct00'!G$1:G$1048576),FALSE())</f>
        <v>-718.3</v>
      </c>
      <c r="S111" s="36" t="n">
        <f aca="false">VLOOKUP($A111,'[1]Congest May00-Oct00'!$A$1:$I$1048576,COLUMN('[1]Congest May00-Oct00'!H$1:H$1048576),FALSE())-VLOOKUP($E111,'[1]Congest May00-Oct00'!$A$1:$I$1048576,COLUMN('[1]Congest May00-Oct00'!H$1:H$1048576),FALSE())</f>
        <v>-68.58</v>
      </c>
      <c r="T111" s="36" t="n">
        <f aca="false">VLOOKUP($A111,'[1]Congest May00-Oct00'!$A$1:$I$1048576,COLUMN('[1]Congest May00-Oct00'!I$1:I$1048576),FALSE())-VLOOKUP($E111,'[1]Congest May00-Oct00'!$A$1:$I$1048576,COLUMN('[1]Congest May00-Oct00'!I$1:I$1048576),FALSE())</f>
        <v>-109.8</v>
      </c>
      <c r="U111" s="37" t="n">
        <f aca="false">VLOOKUP($A111,'[1]Congest Nov00-Apr01'!$A$1:$I$1048576,COLUMN('[1]Congest Nov00-Apr01'!D$1:D$1048576),FALSE())-VLOOKUP($E111,'[1]Congest Nov00-Apr01'!$A$1:$I$1048576,COLUMN('[1]Congest Nov00-Apr01'!D$1:D$1048576),FALSE())</f>
        <v>-85.7700000000001</v>
      </c>
      <c r="V111" s="37" t="n">
        <f aca="false">VLOOKUP($A111,'[1]Congest Nov00-Apr01'!$A$1:$I$1048576,COLUMN('[1]Congest Nov00-Apr01'!E$1:E$1048576),FALSE())-VLOOKUP($E111,'[1]Congest Nov00-Apr01'!$A$1:$I$1048576,COLUMN('[1]Congest Nov00-Apr01'!E$1:E$1048576),FALSE())</f>
        <v>-55.11</v>
      </c>
      <c r="W111" s="37" t="n">
        <f aca="false">VLOOKUP($A111,'[1]Congest Nov00-Apr01'!$A$1:$I$1048576,COLUMN('[1]Congest Nov00-Apr01'!F$1:F$1048576),FALSE())-VLOOKUP($E111,'[1]Congest Nov00-Apr01'!$A$1:$I$1048576,COLUMN('[1]Congest Nov00-Apr01'!F$1:F$1048576),FALSE())</f>
        <v>-114.46</v>
      </c>
      <c r="X111" s="37" t="n">
        <f aca="false">VLOOKUP($A111,'[1]Congest Nov00-Apr01'!$A$1:$I$1048576,COLUMN('[1]Congest Nov00-Apr01'!G$1:G$1048576),FALSE())-VLOOKUP($E111,'[1]Congest Nov00-Apr01'!$A$1:$I$1048576,COLUMN('[1]Congest Nov00-Apr01'!G$1:G$1048576),FALSE())</f>
        <v>-65.2</v>
      </c>
      <c r="Y111" s="37" t="n">
        <f aca="false">VLOOKUP($A111,'[1]Congest Nov00-Apr01'!$A$1:$I$1048576,COLUMN('[1]Congest Nov00-Apr01'!H$1:H$1048576),FALSE())-VLOOKUP($E111,'[1]Congest Nov00-Apr01'!$A$1:$I$1048576,COLUMN('[1]Congest Nov00-Apr01'!H$1:H$1048576),FALSE())</f>
        <v>-89.5299999999999</v>
      </c>
      <c r="Z111" s="37" t="n">
        <f aca="false">VLOOKUP($A111,'[1]Congest Nov00-Apr01'!$A$1:$I$1048576,COLUMN('[1]Congest Nov00-Apr01'!I$1:I$1048576),FALSE())-VLOOKUP($E111,'[1]Congest Nov00-Apr01'!$A$1:$I$1048576,COLUMN('[1]Congest Nov00-Apr01'!I$1:I$1048576),FALSE())</f>
        <v>-25.79</v>
      </c>
      <c r="AA111" s="36" t="n">
        <f aca="false">VLOOKUP($A111,'[1]Congest May01-Oct01'!$A$1:$I$1048576,COLUMN('[1]Congest May01-Oct01'!D$1:D$1048576),FALSE())-VLOOKUP($E111,'[1]Congest May01-Oct01'!$A$1:$I$1048576,COLUMN('[1]Congest May01-Oct01'!D$1:D$1048576),FALSE())</f>
        <v>-49.61</v>
      </c>
      <c r="AB111" s="36" t="n">
        <f aca="false">VLOOKUP($A111,'[1]Congest May01-Oct01'!$A$1:$I$1048576,COLUMN('[1]Congest May01-Oct01'!E$1:E$1048576),FALSE())-VLOOKUP($E111,'[1]Congest May01-Oct01'!$A$1:$I$1048576,COLUMN('[1]Congest May01-Oct01'!E$1:E$1048576),FALSE())</f>
        <v>-116.55</v>
      </c>
      <c r="AC111" s="36" t="n">
        <f aca="false">VLOOKUP($A111,'[1]Congest May01-Oct01'!$A$1:$I$1048576,COLUMN('[1]Congest May01-Oct01'!F$1:F$1048576),FALSE())-VLOOKUP($E111,'[1]Congest May01-Oct01'!$A$1:$I$1048576,COLUMN('[1]Congest May01-Oct01'!F$1:F$1048576),FALSE())</f>
        <v>-35.51</v>
      </c>
      <c r="AD111" s="36" t="n">
        <f aca="false">VLOOKUP($A111,'[1]Congest May01-Oct01'!$A$1:$I$1048576,COLUMN('[1]Congest May01-Oct01'!G$1:G$1048576),FALSE())-VLOOKUP($E111,'[1]Congest May01-Oct01'!$A$1:$I$1048576,COLUMN('[1]Congest May01-Oct01'!G$1:G$1048576),FALSE())</f>
        <v>-58.09</v>
      </c>
      <c r="AE111" s="36" t="n">
        <f aca="false">VLOOKUP($A111,'[1]Congest May01-Oct01'!$A$1:$I$1048576,COLUMN('[1]Congest May01-Oct01'!H$1:H$1048576),FALSE())-VLOOKUP($E111,'[1]Congest May01-Oct01'!$A$1:$I$1048576,COLUMN('[1]Congest May01-Oct01'!H$1:H$1048576),FALSE())</f>
        <v>0</v>
      </c>
      <c r="AF111" s="36" t="n">
        <f aca="false">VLOOKUP($A111,'[1]Congest May01-Oct01'!$A$1:$I$1048576,COLUMN('[1]Congest May01-Oct01'!I$1:I$1048576),FALSE())-VLOOKUP($E111,'[1]Congest May01-Oct01'!$A$1:$I$1048576,COLUMN('[1]Congest May01-Oct01'!I$1:I$1048576),FALSE())</f>
        <v>-2.32</v>
      </c>
      <c r="AG111" s="6" t="n">
        <f aca="false">+SUM(S111:AD111)</f>
        <v>-874</v>
      </c>
      <c r="AI111" s="39" t="n">
        <f aca="false">12325.35+9000</f>
        <v>21325.35</v>
      </c>
      <c r="AJ111" s="39" t="n">
        <f aca="false">+H111*SUM(AA111:AE111)</f>
        <v>8312.32</v>
      </c>
      <c r="AK111" s="39" t="n">
        <f aca="false">+AJ111-AI111</f>
        <v>-13013.03</v>
      </c>
      <c r="AL111" s="39"/>
      <c r="AQ111" s="36"/>
    </row>
    <row r="112" customFormat="false" ht="12.75" hidden="false" customHeight="false" outlineLevel="0" collapsed="false">
      <c r="A112" s="7" t="n">
        <v>23586</v>
      </c>
      <c r="B112" s="7" t="s">
        <v>112</v>
      </c>
      <c r="C112" s="7" t="str">
        <f aca="false">+VLOOKUP(A112,[1]Congest!$A$1:$C$1048576,3,FALSE())</f>
        <v>HUD VL</v>
      </c>
      <c r="D112" s="7"/>
      <c r="E112" s="4" t="n">
        <v>61760</v>
      </c>
      <c r="F112" s="5" t="s">
        <v>50</v>
      </c>
      <c r="G112" s="7" t="str">
        <f aca="false">+VLOOKUP(E112,[1]Congest!$A$1:$C$1048576,3,FALSE())</f>
        <v>DUNWOD</v>
      </c>
      <c r="H112" s="4" t="n">
        <v>20</v>
      </c>
      <c r="I112" s="4" t="n">
        <v>20</v>
      </c>
      <c r="O112" s="35" t="n">
        <f aca="false">VLOOKUP($A112,'[1]Congest May00-Oct00'!$A$1:$I$1048576,COLUMN('[1]Congest May00-Oct00'!D$1:D$1048576),FALSE())-VLOOKUP($E112,'[1]Congest May00-Oct00'!$A$1:$I$1048576,COLUMN('[1]Congest May00-Oct00'!D$1:D$1048576),FALSE())</f>
        <v>-118.960000000001</v>
      </c>
      <c r="P112" s="36" t="n">
        <f aca="false">VLOOKUP($A112,'[1]Congest May00-Oct00'!$A$1:$I$1048576,COLUMN('[1]Congest May00-Oct00'!E$1:E$1048576),FALSE())-VLOOKUP($E112,'[1]Congest May00-Oct00'!$A$1:$I$1048576,COLUMN('[1]Congest May00-Oct00'!E$1:E$1048576),FALSE())</f>
        <v>144.449999999997</v>
      </c>
      <c r="Q112" s="36" t="n">
        <f aca="false">VLOOKUP($A112,'[1]Congest May00-Oct00'!$A$1:$I$1048576,COLUMN('[1]Congest May00-Oct00'!F$1:F$1048576),FALSE())-VLOOKUP($E112,'[1]Congest May00-Oct00'!$A$1:$I$1048576,COLUMN('[1]Congest May00-Oct00'!F$1:F$1048576),FALSE())</f>
        <v>46.0399999999991</v>
      </c>
      <c r="R112" s="36" t="n">
        <f aca="false">VLOOKUP($A112,'[1]Congest May00-Oct00'!$A$1:$I$1048576,COLUMN('[1]Congest May00-Oct00'!G$1:G$1048576),FALSE())-VLOOKUP($E112,'[1]Congest May00-Oct00'!$A$1:$I$1048576,COLUMN('[1]Congest May00-Oct00'!G$1:G$1048576),FALSE())</f>
        <v>631.400000000005</v>
      </c>
      <c r="S112" s="36" t="n">
        <f aca="false">VLOOKUP($A112,'[1]Congest May00-Oct00'!$A$1:$I$1048576,COLUMN('[1]Congest May00-Oct00'!H$1:H$1048576),FALSE())-VLOOKUP($E112,'[1]Congest May00-Oct00'!$A$1:$I$1048576,COLUMN('[1]Congest May00-Oct00'!H$1:H$1048576),FALSE())</f>
        <v>279.899999999999</v>
      </c>
      <c r="T112" s="36" t="n">
        <f aca="false">VLOOKUP($A112,'[1]Congest May00-Oct00'!$A$1:$I$1048576,COLUMN('[1]Congest May00-Oct00'!I$1:I$1048576),FALSE())-VLOOKUP($E112,'[1]Congest May00-Oct00'!$A$1:$I$1048576,COLUMN('[1]Congest May00-Oct00'!I$1:I$1048576),FALSE())</f>
        <v>650.93</v>
      </c>
      <c r="U112" s="37" t="n">
        <f aca="false">VLOOKUP($A112,'[1]Congest Nov00-Apr01'!$A$1:$I$1048576,COLUMN('[1]Congest Nov00-Apr01'!D$1:D$1048576),FALSE())-VLOOKUP($E112,'[1]Congest Nov00-Apr01'!$A$1:$I$1048576,COLUMN('[1]Congest Nov00-Apr01'!D$1:D$1048576),FALSE())</f>
        <v>-43.1400000000003</v>
      </c>
      <c r="V112" s="37" t="n">
        <f aca="false">VLOOKUP($A112,'[1]Congest Nov00-Apr01'!$A$1:$I$1048576,COLUMN('[1]Congest Nov00-Apr01'!E$1:E$1048576),FALSE())-VLOOKUP($E112,'[1]Congest Nov00-Apr01'!$A$1:$I$1048576,COLUMN('[1]Congest Nov00-Apr01'!E$1:E$1048576),FALSE())</f>
        <v>310.17</v>
      </c>
      <c r="W112" s="37" t="n">
        <f aca="false">VLOOKUP($A112,'[1]Congest Nov00-Apr01'!$A$1:$I$1048576,COLUMN('[1]Congest Nov00-Apr01'!F$1:F$1048576),FALSE())-VLOOKUP($E112,'[1]Congest Nov00-Apr01'!$A$1:$I$1048576,COLUMN('[1]Congest Nov00-Apr01'!F$1:F$1048576),FALSE())</f>
        <v>-47.8899999999999</v>
      </c>
      <c r="X112" s="37" t="n">
        <f aca="false">VLOOKUP($A112,'[1]Congest Nov00-Apr01'!$A$1:$I$1048576,COLUMN('[1]Congest Nov00-Apr01'!G$1:G$1048576),FALSE())-VLOOKUP($E112,'[1]Congest Nov00-Apr01'!$A$1:$I$1048576,COLUMN('[1]Congest Nov00-Apr01'!G$1:G$1048576),FALSE())</f>
        <v>7.83999999999992</v>
      </c>
      <c r="Y112" s="37" t="n">
        <f aca="false">VLOOKUP($A112,'[1]Congest Nov00-Apr01'!$A$1:$I$1048576,COLUMN('[1]Congest Nov00-Apr01'!H$1:H$1048576),FALSE())-VLOOKUP($E112,'[1]Congest Nov00-Apr01'!$A$1:$I$1048576,COLUMN('[1]Congest Nov00-Apr01'!H$1:H$1048576),FALSE())</f>
        <v>-730.57</v>
      </c>
      <c r="Z112" s="37" t="n">
        <f aca="false">VLOOKUP($A112,'[1]Congest Nov00-Apr01'!$A$1:$I$1048576,COLUMN('[1]Congest Nov00-Apr01'!I$1:I$1048576),FALSE())-VLOOKUP($E112,'[1]Congest Nov00-Apr01'!$A$1:$I$1048576,COLUMN('[1]Congest Nov00-Apr01'!I$1:I$1048576),FALSE())</f>
        <v>-117</v>
      </c>
      <c r="AA112" s="36" t="n">
        <f aca="false">VLOOKUP($A112,'[1]Congest May01-Oct01'!$A$1:$I$1048576,COLUMN('[1]Congest May01-Oct01'!D$1:D$1048576),FALSE())-VLOOKUP($E112,'[1]Congest May01-Oct01'!$A$1:$I$1048576,COLUMN('[1]Congest May01-Oct01'!D$1:D$1048576),FALSE())</f>
        <v>1058.02</v>
      </c>
      <c r="AB112" s="36" t="n">
        <f aca="false">VLOOKUP($A112,'[1]Congest May01-Oct01'!$A$1:$I$1048576,COLUMN('[1]Congest May01-Oct01'!E$1:E$1048576),FALSE())-VLOOKUP($E112,'[1]Congest May01-Oct01'!$A$1:$I$1048576,COLUMN('[1]Congest May01-Oct01'!E$1:E$1048576),FALSE())</f>
        <v>418.38</v>
      </c>
      <c r="AC112" s="36" t="n">
        <f aca="false">VLOOKUP($A112,'[1]Congest May01-Oct01'!$A$1:$I$1048576,COLUMN('[1]Congest May01-Oct01'!F$1:F$1048576),FALSE())-VLOOKUP($E112,'[1]Congest May01-Oct01'!$A$1:$I$1048576,COLUMN('[1]Congest May01-Oct01'!F$1:F$1048576),FALSE())</f>
        <v>84.9499999999996</v>
      </c>
      <c r="AD112" s="36" t="n">
        <f aca="false">VLOOKUP($A112,'[1]Congest May01-Oct01'!$A$1:$I$1048576,COLUMN('[1]Congest May01-Oct01'!G$1:G$1048576),FALSE())-VLOOKUP($E112,'[1]Congest May01-Oct01'!$A$1:$I$1048576,COLUMN('[1]Congest May01-Oct01'!G$1:G$1048576),FALSE())</f>
        <v>-307.43</v>
      </c>
      <c r="AE112" s="36" t="n">
        <f aca="false">VLOOKUP($A112,'[1]Congest May01-Oct01'!$A$1:$I$1048576,COLUMN('[1]Congest May01-Oct01'!H$1:H$1048576),FALSE())-VLOOKUP($E112,'[1]Congest May01-Oct01'!$A$1:$I$1048576,COLUMN('[1]Congest May01-Oct01'!H$1:H$1048576),FALSE())</f>
        <v>-173.14</v>
      </c>
      <c r="AF112" s="36" t="n">
        <f aca="false">VLOOKUP($A112,'[1]Congest May01-Oct01'!$A$1:$I$1048576,COLUMN('[1]Congest May01-Oct01'!I$1:I$1048576),FALSE())-VLOOKUP($E112,'[1]Congest May01-Oct01'!$A$1:$I$1048576,COLUMN('[1]Congest May01-Oct01'!I$1:I$1048576),FALSE())</f>
        <v>-13.68</v>
      </c>
      <c r="AG112" s="6" t="n">
        <f aca="false">+SUM(S112:AD112)</f>
        <v>1564.16</v>
      </c>
      <c r="AI112" s="39" t="n">
        <v>14913.2</v>
      </c>
      <c r="AJ112" s="39" t="n">
        <f aca="false">+I112*SUM(AA112:AE112)</f>
        <v>21615.6</v>
      </c>
      <c r="AK112" s="39" t="n">
        <f aca="false">+AJ112-AI112</f>
        <v>6702.40000000003</v>
      </c>
      <c r="AL112" s="39"/>
      <c r="AQ112" s="36"/>
    </row>
    <row r="113" customFormat="false" ht="12.75" hidden="false" customHeight="false" outlineLevel="0" collapsed="false">
      <c r="A113" s="7" t="n">
        <v>23588</v>
      </c>
      <c r="B113" s="7" t="s">
        <v>123</v>
      </c>
      <c r="C113" s="7" t="str">
        <f aca="false">+VLOOKUP(A113,[1]Congest!$A$1:$C$1048576,3,FALSE())</f>
        <v>HUD VL</v>
      </c>
      <c r="D113" s="7"/>
      <c r="E113" s="4" t="n">
        <v>23610</v>
      </c>
      <c r="F113" s="5" t="s">
        <v>124</v>
      </c>
      <c r="G113" s="7" t="str">
        <f aca="false">+VLOOKUP(E113,[1]Congest!$A$1:$C$1048576,3,FALSE())</f>
        <v>HUD VL</v>
      </c>
      <c r="H113" s="41" t="n">
        <v>33</v>
      </c>
      <c r="I113" s="4" t="n">
        <v>33</v>
      </c>
      <c r="O113" s="35" t="n">
        <f aca="false">VLOOKUP($A113,'[1]Congest May00-Oct00'!$A$1:$I$1048576,COLUMN('[1]Congest May00-Oct00'!D$1:D$1048576),FALSE())-VLOOKUP($E113,'[1]Congest May00-Oct00'!$A$1:$I$1048576,COLUMN('[1]Congest May00-Oct00'!D$1:D$1048576),FALSE())</f>
        <v>159.089999999999</v>
      </c>
      <c r="P113" s="36" t="n">
        <f aca="false">VLOOKUP($A113,'[1]Congest May00-Oct00'!$A$1:$I$1048576,COLUMN('[1]Congest May00-Oct00'!E$1:E$1048576),FALSE())-VLOOKUP($E113,'[1]Congest May00-Oct00'!$A$1:$I$1048576,COLUMN('[1]Congest May00-Oct00'!E$1:E$1048576),FALSE())</f>
        <v>214.819999999996</v>
      </c>
      <c r="Q113" s="36" t="n">
        <f aca="false">VLOOKUP($A113,'[1]Congest May00-Oct00'!$A$1:$I$1048576,COLUMN('[1]Congest May00-Oct00'!F$1:F$1048576),FALSE())-VLOOKUP($E113,'[1]Congest May00-Oct00'!$A$1:$I$1048576,COLUMN('[1]Congest May00-Oct00'!F$1:F$1048576),FALSE())</f>
        <v>2.34000000000015</v>
      </c>
      <c r="R113" s="36" t="n">
        <f aca="false">VLOOKUP($A113,'[1]Congest May00-Oct00'!$A$1:$I$1048576,COLUMN('[1]Congest May00-Oct00'!G$1:G$1048576),FALSE())-VLOOKUP($E113,'[1]Congest May00-Oct00'!$A$1:$I$1048576,COLUMN('[1]Congest May00-Oct00'!G$1:G$1048576),FALSE())</f>
        <v>-321.780000000001</v>
      </c>
      <c r="S113" s="36" t="n">
        <f aca="false">VLOOKUP($A113,'[1]Congest May00-Oct00'!$A$1:$I$1048576,COLUMN('[1]Congest May00-Oct00'!H$1:H$1048576),FALSE())-VLOOKUP($E113,'[1]Congest May00-Oct00'!$A$1:$I$1048576,COLUMN('[1]Congest May00-Oct00'!H$1:H$1048576),FALSE())</f>
        <v>-12.1100000000006</v>
      </c>
      <c r="T113" s="36" t="n">
        <f aca="false">VLOOKUP($A113,'[1]Congest May00-Oct00'!$A$1:$I$1048576,COLUMN('[1]Congest May00-Oct00'!I$1:I$1048576),FALSE())-VLOOKUP($E113,'[1]Congest May00-Oct00'!$A$1:$I$1048576,COLUMN('[1]Congest May00-Oct00'!I$1:I$1048576),FALSE())</f>
        <v>-32.51</v>
      </c>
      <c r="U113" s="37" t="n">
        <f aca="false">VLOOKUP($A113,'[1]Congest Nov00-Apr01'!$A$1:$I$1048576,COLUMN('[1]Congest Nov00-Apr01'!D$1:D$1048576),FALSE())-VLOOKUP($E113,'[1]Congest Nov00-Apr01'!$A$1:$I$1048576,COLUMN('[1]Congest Nov00-Apr01'!D$1:D$1048576),FALSE())</f>
        <v>94.0999999999999</v>
      </c>
      <c r="V113" s="37" t="n">
        <f aca="false">VLOOKUP($A113,'[1]Congest Nov00-Apr01'!$A$1:$I$1048576,COLUMN('[1]Congest Nov00-Apr01'!E$1:E$1048576),FALSE())-VLOOKUP($E113,'[1]Congest Nov00-Apr01'!$A$1:$I$1048576,COLUMN('[1]Congest Nov00-Apr01'!E$1:E$1048576),FALSE())</f>
        <v>20.6800000000001</v>
      </c>
      <c r="W113" s="37" t="n">
        <f aca="false">VLOOKUP($A113,'[1]Congest Nov00-Apr01'!$A$1:$I$1048576,COLUMN('[1]Congest Nov00-Apr01'!F$1:F$1048576),FALSE())-VLOOKUP($E113,'[1]Congest Nov00-Apr01'!$A$1:$I$1048576,COLUMN('[1]Congest Nov00-Apr01'!F$1:F$1048576),FALSE())</f>
        <v>96.0199999999986</v>
      </c>
      <c r="X113" s="37" t="n">
        <f aca="false">VLOOKUP($A113,'[1]Congest Nov00-Apr01'!$A$1:$I$1048576,COLUMN('[1]Congest Nov00-Apr01'!G$1:G$1048576),FALSE())-VLOOKUP($E113,'[1]Congest Nov00-Apr01'!$A$1:$I$1048576,COLUMN('[1]Congest Nov00-Apr01'!G$1:G$1048576),FALSE())</f>
        <v>72.06</v>
      </c>
      <c r="Y113" s="37" t="n">
        <f aca="false">VLOOKUP($A113,'[1]Congest Nov00-Apr01'!$A$1:$I$1048576,COLUMN('[1]Congest Nov00-Apr01'!H$1:H$1048576),FALSE())-VLOOKUP($E113,'[1]Congest Nov00-Apr01'!$A$1:$I$1048576,COLUMN('[1]Congest Nov00-Apr01'!H$1:H$1048576),FALSE())</f>
        <v>-154.559999999998</v>
      </c>
      <c r="Z113" s="37" t="n">
        <f aca="false">VLOOKUP($A113,'[1]Congest Nov00-Apr01'!$A$1:$I$1048576,COLUMN('[1]Congest Nov00-Apr01'!I$1:I$1048576),FALSE())-VLOOKUP($E113,'[1]Congest Nov00-Apr01'!$A$1:$I$1048576,COLUMN('[1]Congest Nov00-Apr01'!I$1:I$1048576),FALSE())</f>
        <v>-38.99</v>
      </c>
      <c r="AA113" s="36" t="n">
        <f aca="false">VLOOKUP($A113,'[1]Congest May01-Oct01'!$A$1:$I$1048576,COLUMN('[1]Congest May01-Oct01'!D$1:D$1048576),FALSE())-VLOOKUP($E113,'[1]Congest May01-Oct01'!$A$1:$I$1048576,COLUMN('[1]Congest May01-Oct01'!D$1:D$1048576),FALSE())</f>
        <v>-690.449999999999</v>
      </c>
      <c r="AB113" s="36" t="n">
        <f aca="false">VLOOKUP($A113,'[1]Congest May01-Oct01'!$A$1:$I$1048576,COLUMN('[1]Congest May01-Oct01'!E$1:E$1048576),FALSE())-VLOOKUP($E113,'[1]Congest May01-Oct01'!$A$1:$I$1048576,COLUMN('[1]Congest May01-Oct01'!E$1:E$1048576),FALSE())</f>
        <v>-421.009999999999</v>
      </c>
      <c r="AC113" s="36" t="n">
        <f aca="false">VLOOKUP($A113,'[1]Congest May01-Oct01'!$A$1:$I$1048576,COLUMN('[1]Congest May01-Oct01'!F$1:F$1048576),FALSE())-VLOOKUP($E113,'[1]Congest May01-Oct01'!$A$1:$I$1048576,COLUMN('[1]Congest May01-Oct01'!F$1:F$1048576),FALSE())</f>
        <v>-174.97</v>
      </c>
      <c r="AD113" s="36" t="n">
        <f aca="false">VLOOKUP($A113,'[1]Congest May01-Oct01'!$A$1:$I$1048576,COLUMN('[1]Congest May01-Oct01'!G$1:G$1048576),FALSE())-VLOOKUP($E113,'[1]Congest May01-Oct01'!$A$1:$I$1048576,COLUMN('[1]Congest May01-Oct01'!G$1:G$1048576),FALSE())</f>
        <v>53.3200000000004</v>
      </c>
      <c r="AE113" s="36" t="n">
        <f aca="false">VLOOKUP($A113,'[1]Congest May01-Oct01'!$A$1:$I$1048576,COLUMN('[1]Congest May01-Oct01'!H$1:H$1048576),FALSE())-VLOOKUP($E113,'[1]Congest May01-Oct01'!$A$1:$I$1048576,COLUMN('[1]Congest May01-Oct01'!H$1:H$1048576),FALSE())</f>
        <v>-24.38</v>
      </c>
      <c r="AF113" s="36" t="n">
        <f aca="false">VLOOKUP($A113,'[1]Congest May01-Oct01'!$A$1:$I$1048576,COLUMN('[1]Congest May01-Oct01'!I$1:I$1048576),FALSE())-VLOOKUP($E113,'[1]Congest May01-Oct01'!$A$1:$I$1048576,COLUMN('[1]Congest May01-Oct01'!I$1:I$1048576),FALSE())</f>
        <v>-6.11</v>
      </c>
      <c r="AG113" s="6" t="n">
        <f aca="false">+SUM(S113:AD113)</f>
        <v>-1188.42</v>
      </c>
      <c r="AI113" s="39" t="n">
        <v>3600</v>
      </c>
      <c r="AJ113" s="39" t="n">
        <f aca="false">+I113*SUM(AA113:AE113)</f>
        <v>-41497.1699999999</v>
      </c>
      <c r="AK113" s="39" t="n">
        <f aca="false">+AJ113-AI113</f>
        <v>-45097.1699999999</v>
      </c>
      <c r="AL113" s="39"/>
      <c r="AQ113" s="36"/>
    </row>
    <row r="114" customFormat="false" ht="12.75" hidden="false" customHeight="false" outlineLevel="0" collapsed="false">
      <c r="A114" s="7" t="n">
        <v>23595</v>
      </c>
      <c r="B114" s="7" t="s">
        <v>125</v>
      </c>
      <c r="C114" s="7" t="str">
        <f aca="false">+VLOOKUP(A114,[1]Congest!$A$1:$C$1048576,3,FALSE())</f>
        <v>HUD VL</v>
      </c>
      <c r="D114" s="7"/>
      <c r="E114" s="4" t="n">
        <v>24000</v>
      </c>
      <c r="F114" s="5" t="s">
        <v>126</v>
      </c>
      <c r="G114" s="7" t="str">
        <f aca="false">+VLOOKUP(E114,[1]Congest!$A$1:$C$1048576,3,FALSE())</f>
        <v>HUD VL</v>
      </c>
      <c r="H114" s="4" t="n">
        <v>15</v>
      </c>
      <c r="I114" s="4" t="n">
        <v>15</v>
      </c>
      <c r="O114" s="35" t="n">
        <f aca="false">VLOOKUP($A114,'[1]Congest May00-Oct00'!$A$1:$I$1048576,COLUMN('[1]Congest May00-Oct00'!D$1:D$1048576),FALSE())-VLOOKUP($E114,'[1]Congest May00-Oct00'!$A$1:$I$1048576,COLUMN('[1]Congest May00-Oct00'!D$1:D$1048576),FALSE())</f>
        <v>403.880000000001</v>
      </c>
      <c r="P114" s="36" t="n">
        <f aca="false">VLOOKUP($A114,'[1]Congest May00-Oct00'!$A$1:$I$1048576,COLUMN('[1]Congest May00-Oct00'!E$1:E$1048576),FALSE())-VLOOKUP($E114,'[1]Congest May00-Oct00'!$A$1:$I$1048576,COLUMN('[1]Congest May00-Oct00'!E$1:E$1048576),FALSE())</f>
        <v>1570.32</v>
      </c>
      <c r="Q114" s="36" t="n">
        <f aca="false">VLOOKUP($A114,'[1]Congest May00-Oct00'!$A$1:$I$1048576,COLUMN('[1]Congest May00-Oct00'!F$1:F$1048576),FALSE())-VLOOKUP($E114,'[1]Congest May00-Oct00'!$A$1:$I$1048576,COLUMN('[1]Congest May00-Oct00'!F$1:F$1048576),FALSE())</f>
        <v>782.209999999999</v>
      </c>
      <c r="R114" s="36" t="n">
        <f aca="false">VLOOKUP($A114,'[1]Congest May00-Oct00'!$A$1:$I$1048576,COLUMN('[1]Congest May00-Oct00'!G$1:G$1048576),FALSE())-VLOOKUP($E114,'[1]Congest May00-Oct00'!$A$1:$I$1048576,COLUMN('[1]Congest May00-Oct00'!G$1:G$1048576),FALSE())</f>
        <v>589.019999999993</v>
      </c>
      <c r="S114" s="36" t="n">
        <f aca="false">VLOOKUP($A114,'[1]Congest May00-Oct00'!$A$1:$I$1048576,COLUMN('[1]Congest May00-Oct00'!H$1:H$1048576),FALSE())-VLOOKUP($E114,'[1]Congest May00-Oct00'!$A$1:$I$1048576,COLUMN('[1]Congest May00-Oct00'!H$1:H$1048576),FALSE())</f>
        <v>785.629999999999</v>
      </c>
      <c r="T114" s="36" t="n">
        <f aca="false">VLOOKUP($A114,'[1]Congest May00-Oct00'!$A$1:$I$1048576,COLUMN('[1]Congest May00-Oct00'!I$1:I$1048576),FALSE())-VLOOKUP($E114,'[1]Congest May00-Oct00'!$A$1:$I$1048576,COLUMN('[1]Congest May00-Oct00'!I$1:I$1048576),FALSE())</f>
        <v>1945.69</v>
      </c>
      <c r="U114" s="37" t="n">
        <f aca="false">VLOOKUP($A114,'[1]Congest Nov00-Apr01'!$A$1:$I$1048576,COLUMN('[1]Congest Nov00-Apr01'!D$1:D$1048576),FALSE())-VLOOKUP($E114,'[1]Congest Nov00-Apr01'!$A$1:$I$1048576,COLUMN('[1]Congest Nov00-Apr01'!D$1:D$1048576),FALSE())</f>
        <v>112.930000000001</v>
      </c>
      <c r="V114" s="37" t="n">
        <f aca="false">VLOOKUP($A114,'[1]Congest Nov00-Apr01'!$A$1:$I$1048576,COLUMN('[1]Congest Nov00-Apr01'!E$1:E$1048576),FALSE())-VLOOKUP($E114,'[1]Congest Nov00-Apr01'!$A$1:$I$1048576,COLUMN('[1]Congest Nov00-Apr01'!E$1:E$1048576),FALSE())</f>
        <v>418.9</v>
      </c>
      <c r="W114" s="37" t="n">
        <f aca="false">VLOOKUP($A114,'[1]Congest Nov00-Apr01'!$A$1:$I$1048576,COLUMN('[1]Congest Nov00-Apr01'!F$1:F$1048576),FALSE())-VLOOKUP($E114,'[1]Congest Nov00-Apr01'!$A$1:$I$1048576,COLUMN('[1]Congest Nov00-Apr01'!F$1:F$1048576),FALSE())</f>
        <v>137.77</v>
      </c>
      <c r="X114" s="37" t="n">
        <f aca="false">VLOOKUP($A114,'[1]Congest Nov00-Apr01'!$A$1:$I$1048576,COLUMN('[1]Congest Nov00-Apr01'!G$1:G$1048576),FALSE())-VLOOKUP($E114,'[1]Congest Nov00-Apr01'!$A$1:$I$1048576,COLUMN('[1]Congest Nov00-Apr01'!G$1:G$1048576),FALSE())</f>
        <v>51.78</v>
      </c>
      <c r="Y114" s="37" t="n">
        <f aca="false">VLOOKUP($A114,'[1]Congest Nov00-Apr01'!$A$1:$I$1048576,COLUMN('[1]Congest Nov00-Apr01'!H$1:H$1048576),FALSE())-VLOOKUP($E114,'[1]Congest Nov00-Apr01'!$A$1:$I$1048576,COLUMN('[1]Congest Nov00-Apr01'!H$1:H$1048576),FALSE())</f>
        <v>934.029999999999</v>
      </c>
      <c r="Z114" s="37" t="n">
        <f aca="false">VLOOKUP($A114,'[1]Congest Nov00-Apr01'!$A$1:$I$1048576,COLUMN('[1]Congest Nov00-Apr01'!I$1:I$1048576),FALSE())-VLOOKUP($E114,'[1]Congest Nov00-Apr01'!$A$1:$I$1048576,COLUMN('[1]Congest Nov00-Apr01'!I$1:I$1048576),FALSE())</f>
        <v>289.51</v>
      </c>
      <c r="AA114" s="36" t="n">
        <f aca="false">VLOOKUP($A114,'[1]Congest May01-Oct01'!$A$1:$I$1048576,COLUMN('[1]Congest May01-Oct01'!D$1:D$1048576),FALSE())-VLOOKUP($E114,'[1]Congest May01-Oct01'!$A$1:$I$1048576,COLUMN('[1]Congest May01-Oct01'!D$1:D$1048576),FALSE())</f>
        <v>278.429999999999</v>
      </c>
      <c r="AB114" s="36" t="n">
        <f aca="false">VLOOKUP($A114,'[1]Congest May01-Oct01'!$A$1:$I$1048576,COLUMN('[1]Congest May01-Oct01'!E$1:E$1048576),FALSE())-VLOOKUP($E114,'[1]Congest May01-Oct01'!$A$1:$I$1048576,COLUMN('[1]Congest May01-Oct01'!E$1:E$1048576),FALSE())</f>
        <v>464.6</v>
      </c>
      <c r="AC114" s="36" t="n">
        <f aca="false">VLOOKUP($A114,'[1]Congest May01-Oct01'!$A$1:$I$1048576,COLUMN('[1]Congest May01-Oct01'!F$1:F$1048576),FALSE())-VLOOKUP($E114,'[1]Congest May01-Oct01'!$A$1:$I$1048576,COLUMN('[1]Congest May01-Oct01'!F$1:F$1048576),FALSE())</f>
        <v>285.2</v>
      </c>
      <c r="AD114" s="36" t="n">
        <f aca="false">VLOOKUP($A114,'[1]Congest May01-Oct01'!$A$1:$I$1048576,COLUMN('[1]Congest May01-Oct01'!G$1:G$1048576),FALSE())-VLOOKUP($E114,'[1]Congest May01-Oct01'!$A$1:$I$1048576,COLUMN('[1]Congest May01-Oct01'!G$1:G$1048576),FALSE())</f>
        <v>248.620000000001</v>
      </c>
      <c r="AE114" s="36" t="n">
        <f aca="false">VLOOKUP($A114,'[1]Congest May01-Oct01'!$A$1:$I$1048576,COLUMN('[1]Congest May01-Oct01'!H$1:H$1048576),FALSE())-VLOOKUP($E114,'[1]Congest May01-Oct01'!$A$1:$I$1048576,COLUMN('[1]Congest May01-Oct01'!H$1:H$1048576),FALSE())</f>
        <v>122.47</v>
      </c>
      <c r="AF114" s="36" t="n">
        <f aca="false">VLOOKUP($A114,'[1]Congest May01-Oct01'!$A$1:$I$1048576,COLUMN('[1]Congest May01-Oct01'!I$1:I$1048576),FALSE())-VLOOKUP($E114,'[1]Congest May01-Oct01'!$A$1:$I$1048576,COLUMN('[1]Congest May01-Oct01'!I$1:I$1048576),FALSE())</f>
        <v>12.05</v>
      </c>
      <c r="AG114" s="6" t="n">
        <f aca="false">+SUM(S114:AD114)</f>
        <v>5953.09</v>
      </c>
      <c r="AI114" s="39" t="n">
        <v>39203.4</v>
      </c>
      <c r="AJ114" s="39" t="n">
        <f aca="false">+I114*SUM(AA114:AE114)</f>
        <v>20989.8</v>
      </c>
      <c r="AK114" s="39" t="n">
        <f aca="false">+AJ114-AI114</f>
        <v>-18213.6</v>
      </c>
      <c r="AL114" s="39"/>
      <c r="AQ114" s="36"/>
    </row>
    <row r="115" customFormat="false" ht="12.75" hidden="false" customHeight="false" outlineLevel="0" collapsed="false">
      <c r="A115" s="7" t="n">
        <v>23598</v>
      </c>
      <c r="B115" s="7" t="s">
        <v>127</v>
      </c>
      <c r="C115" s="7" t="str">
        <f aca="false">+VLOOKUP(A115,[1]Congest!$A$1:$C$1048576,3,FALSE())</f>
        <v>CENTRL</v>
      </c>
      <c r="D115" s="7"/>
      <c r="E115" s="4" t="n">
        <v>23805</v>
      </c>
      <c r="F115" s="5" t="s">
        <v>128</v>
      </c>
      <c r="G115" s="7" t="str">
        <f aca="false">+VLOOKUP(E115,[1]Congest!$A$1:$C$1048576,3,FALSE())</f>
        <v>MHK VL</v>
      </c>
      <c r="H115" s="4" t="n">
        <v>5</v>
      </c>
      <c r="I115" s="4" t="n">
        <v>5</v>
      </c>
      <c r="O115" s="35" t="n">
        <f aca="false">VLOOKUP($A115,'[1]Congest May00-Oct00'!$A$1:$I$1048576,COLUMN('[1]Congest May00-Oct00'!D$1:D$1048576),FALSE())-VLOOKUP($E115,'[1]Congest May00-Oct00'!$A$1:$I$1048576,COLUMN('[1]Congest May00-Oct00'!D$1:D$1048576),FALSE())</f>
        <v>879.19</v>
      </c>
      <c r="P115" s="36" t="n">
        <f aca="false">VLOOKUP($A115,'[1]Congest May00-Oct00'!$A$1:$I$1048576,COLUMN('[1]Congest May00-Oct00'!E$1:E$1048576),FALSE())-VLOOKUP($E115,'[1]Congest May00-Oct00'!$A$1:$I$1048576,COLUMN('[1]Congest May00-Oct00'!E$1:E$1048576),FALSE())</f>
        <v>-633.07</v>
      </c>
      <c r="Q115" s="36" t="n">
        <f aca="false">VLOOKUP($A115,'[1]Congest May00-Oct00'!$A$1:$I$1048576,COLUMN('[1]Congest May00-Oct00'!F$1:F$1048576),FALSE())-VLOOKUP($E115,'[1]Congest May00-Oct00'!$A$1:$I$1048576,COLUMN('[1]Congest May00-Oct00'!F$1:F$1048576),FALSE())</f>
        <v>5060.19</v>
      </c>
      <c r="R115" s="36" t="n">
        <f aca="false">VLOOKUP($A115,'[1]Congest May00-Oct00'!$A$1:$I$1048576,COLUMN('[1]Congest May00-Oct00'!G$1:G$1048576),FALSE())-VLOOKUP($E115,'[1]Congest May00-Oct00'!$A$1:$I$1048576,COLUMN('[1]Congest May00-Oct00'!G$1:G$1048576),FALSE())</f>
        <v>1186.04</v>
      </c>
      <c r="S115" s="36" t="n">
        <f aca="false">VLOOKUP($A115,'[1]Congest May00-Oct00'!$A$1:$I$1048576,COLUMN('[1]Congest May00-Oct00'!H$1:H$1048576),FALSE())-VLOOKUP($E115,'[1]Congest May00-Oct00'!$A$1:$I$1048576,COLUMN('[1]Congest May00-Oct00'!H$1:H$1048576),FALSE())</f>
        <v>-263.82</v>
      </c>
      <c r="T115" s="36" t="n">
        <f aca="false">VLOOKUP($A115,'[1]Congest May00-Oct00'!$A$1:$I$1048576,COLUMN('[1]Congest May00-Oct00'!I$1:I$1048576),FALSE())-VLOOKUP($E115,'[1]Congest May00-Oct00'!$A$1:$I$1048576,COLUMN('[1]Congest May00-Oct00'!I$1:I$1048576),FALSE())</f>
        <v>1926.38</v>
      </c>
      <c r="U115" s="37" t="n">
        <f aca="false">VLOOKUP($A115,'[1]Congest Nov00-Apr01'!$A$1:$I$1048576,COLUMN('[1]Congest Nov00-Apr01'!D$1:D$1048576),FALSE())-VLOOKUP($E115,'[1]Congest Nov00-Apr01'!$A$1:$I$1048576,COLUMN('[1]Congest Nov00-Apr01'!D$1:D$1048576),FALSE())</f>
        <v>-68.97</v>
      </c>
      <c r="V115" s="37" t="n">
        <f aca="false">VLOOKUP($A115,'[1]Congest Nov00-Apr01'!$A$1:$I$1048576,COLUMN('[1]Congest Nov00-Apr01'!E$1:E$1048576),FALSE())-VLOOKUP($E115,'[1]Congest Nov00-Apr01'!$A$1:$I$1048576,COLUMN('[1]Congest Nov00-Apr01'!E$1:E$1048576),FALSE())</f>
        <v>363.06</v>
      </c>
      <c r="W115" s="37" t="n">
        <f aca="false">VLOOKUP($A115,'[1]Congest Nov00-Apr01'!$A$1:$I$1048576,COLUMN('[1]Congest Nov00-Apr01'!F$1:F$1048576),FALSE())-VLOOKUP($E115,'[1]Congest Nov00-Apr01'!$A$1:$I$1048576,COLUMN('[1]Congest Nov00-Apr01'!F$1:F$1048576),FALSE())</f>
        <v>-65.2600000000001</v>
      </c>
      <c r="X115" s="37" t="n">
        <f aca="false">VLOOKUP($A115,'[1]Congest Nov00-Apr01'!$A$1:$I$1048576,COLUMN('[1]Congest Nov00-Apr01'!G$1:G$1048576),FALSE())-VLOOKUP($E115,'[1]Congest Nov00-Apr01'!$A$1:$I$1048576,COLUMN('[1]Congest Nov00-Apr01'!G$1:G$1048576),FALSE())</f>
        <v>1.78999999999999</v>
      </c>
      <c r="Y115" s="37" t="n">
        <f aca="false">VLOOKUP($A115,'[1]Congest Nov00-Apr01'!$A$1:$I$1048576,COLUMN('[1]Congest Nov00-Apr01'!H$1:H$1048576),FALSE())-VLOOKUP($E115,'[1]Congest Nov00-Apr01'!$A$1:$I$1048576,COLUMN('[1]Congest Nov00-Apr01'!H$1:H$1048576),FALSE())</f>
        <v>-53.28</v>
      </c>
      <c r="Z115" s="37" t="n">
        <f aca="false">VLOOKUP($A115,'[1]Congest Nov00-Apr01'!$A$1:$I$1048576,COLUMN('[1]Congest Nov00-Apr01'!I$1:I$1048576),FALSE())-VLOOKUP($E115,'[1]Congest Nov00-Apr01'!$A$1:$I$1048576,COLUMN('[1]Congest Nov00-Apr01'!I$1:I$1048576),FALSE())</f>
        <v>-22.51</v>
      </c>
      <c r="AA115" s="36" t="n">
        <f aca="false">VLOOKUP($A115,'[1]Congest May01-Oct01'!$A$1:$I$1048576,COLUMN('[1]Congest May01-Oct01'!D$1:D$1048576),FALSE())-VLOOKUP($E115,'[1]Congest May01-Oct01'!$A$1:$I$1048576,COLUMN('[1]Congest May01-Oct01'!D$1:D$1048576),FALSE())</f>
        <v>-41.14</v>
      </c>
      <c r="AB115" s="36" t="n">
        <f aca="false">VLOOKUP($A115,'[1]Congest May01-Oct01'!$A$1:$I$1048576,COLUMN('[1]Congest May01-Oct01'!E$1:E$1048576),FALSE())-VLOOKUP($E115,'[1]Congest May01-Oct01'!$A$1:$I$1048576,COLUMN('[1]Congest May01-Oct01'!E$1:E$1048576),FALSE())</f>
        <v>233.15</v>
      </c>
      <c r="AC115" s="36" t="n">
        <f aca="false">VLOOKUP($A115,'[1]Congest May01-Oct01'!$A$1:$I$1048576,COLUMN('[1]Congest May01-Oct01'!F$1:F$1048576),FALSE())-VLOOKUP($E115,'[1]Congest May01-Oct01'!$A$1:$I$1048576,COLUMN('[1]Congest May01-Oct01'!F$1:F$1048576),FALSE())</f>
        <v>-11.77</v>
      </c>
      <c r="AD115" s="36" t="n">
        <f aca="false">VLOOKUP($A115,'[1]Congest May01-Oct01'!$A$1:$I$1048576,COLUMN('[1]Congest May01-Oct01'!G$1:G$1048576),FALSE())-VLOOKUP($E115,'[1]Congest May01-Oct01'!$A$1:$I$1048576,COLUMN('[1]Congest May01-Oct01'!G$1:G$1048576),FALSE())</f>
        <v>-42.73</v>
      </c>
      <c r="AE115" s="36" t="n">
        <f aca="false">VLOOKUP($A115,'[1]Congest May01-Oct01'!$A$1:$I$1048576,COLUMN('[1]Congest May01-Oct01'!H$1:H$1048576),FALSE())-VLOOKUP($E115,'[1]Congest May01-Oct01'!$A$1:$I$1048576,COLUMN('[1]Congest May01-Oct01'!H$1:H$1048576),FALSE())</f>
        <v>-0.17</v>
      </c>
      <c r="AF115" s="36" t="n">
        <f aca="false">VLOOKUP($A115,'[1]Congest May01-Oct01'!$A$1:$I$1048576,COLUMN('[1]Congest May01-Oct01'!I$1:I$1048576),FALSE())-VLOOKUP($E115,'[1]Congest May01-Oct01'!$A$1:$I$1048576,COLUMN('[1]Congest May01-Oct01'!I$1:I$1048576),FALSE())</f>
        <v>36.43</v>
      </c>
      <c r="AG115" s="6" t="n">
        <f aca="false">+SUM(S115:AD115)</f>
        <v>1954.9</v>
      </c>
      <c r="AI115" s="39" t="n">
        <v>9435.6</v>
      </c>
      <c r="AJ115" s="39" t="n">
        <f aca="false">+I115*SUM(AA115:AE115)</f>
        <v>686.7</v>
      </c>
      <c r="AK115" s="39" t="n">
        <f aca="false">+AJ115-AI115</f>
        <v>-8748.9</v>
      </c>
      <c r="AL115" s="39"/>
      <c r="AQ115" s="36"/>
    </row>
    <row r="116" customFormat="false" ht="12.75" hidden="false" customHeight="false" outlineLevel="0" collapsed="false">
      <c r="A116" s="7" t="n">
        <v>23598</v>
      </c>
      <c r="B116" s="7" t="s">
        <v>127</v>
      </c>
      <c r="C116" s="7" t="str">
        <f aca="false">+VLOOKUP(A116,[1]Congest!$A$1:$C$1048576,3,FALSE())</f>
        <v>CENTRL</v>
      </c>
      <c r="D116" s="7"/>
      <c r="E116" s="4" t="n">
        <v>24048</v>
      </c>
      <c r="F116" s="5" t="s">
        <v>129</v>
      </c>
      <c r="G116" s="7" t="str">
        <f aca="false">+VLOOKUP(E116,[1]Congest!$A$1:$C$1048576,3,FALSE())</f>
        <v>MHK VL</v>
      </c>
      <c r="H116" s="4" t="n">
        <v>10</v>
      </c>
      <c r="I116" s="4" t="n">
        <v>10</v>
      </c>
      <c r="O116" s="35" t="n">
        <f aca="false">VLOOKUP($A116,'[1]Congest May00-Oct00'!$A$1:$I$1048576,COLUMN('[1]Congest May00-Oct00'!D$1:D$1048576),FALSE())-VLOOKUP($E116,'[1]Congest May00-Oct00'!$A$1:$I$1048576,COLUMN('[1]Congest May00-Oct00'!D$1:D$1048576),FALSE())</f>
        <v>608.15</v>
      </c>
      <c r="P116" s="36" t="n">
        <f aca="false">VLOOKUP($A116,'[1]Congest May00-Oct00'!$A$1:$I$1048576,COLUMN('[1]Congest May00-Oct00'!E$1:E$1048576),FALSE())-VLOOKUP($E116,'[1]Congest May00-Oct00'!$A$1:$I$1048576,COLUMN('[1]Congest May00-Oct00'!E$1:E$1048576),FALSE())</f>
        <v>-979.42</v>
      </c>
      <c r="Q116" s="36" t="n">
        <f aca="false">VLOOKUP($A116,'[1]Congest May00-Oct00'!$A$1:$I$1048576,COLUMN('[1]Congest May00-Oct00'!F$1:F$1048576),FALSE())-VLOOKUP($E116,'[1]Congest May00-Oct00'!$A$1:$I$1048576,COLUMN('[1]Congest May00-Oct00'!F$1:F$1048576),FALSE())</f>
        <v>4343.08</v>
      </c>
      <c r="R116" s="36" t="n">
        <f aca="false">VLOOKUP($A116,'[1]Congest May00-Oct00'!$A$1:$I$1048576,COLUMN('[1]Congest May00-Oct00'!G$1:G$1048576),FALSE())-VLOOKUP($E116,'[1]Congest May00-Oct00'!$A$1:$I$1048576,COLUMN('[1]Congest May00-Oct00'!G$1:G$1048576),FALSE())</f>
        <v>943.15</v>
      </c>
      <c r="S116" s="36" t="n">
        <f aca="false">VLOOKUP($A116,'[1]Congest May00-Oct00'!$A$1:$I$1048576,COLUMN('[1]Congest May00-Oct00'!H$1:H$1048576),FALSE())-VLOOKUP($E116,'[1]Congest May00-Oct00'!$A$1:$I$1048576,COLUMN('[1]Congest May00-Oct00'!H$1:H$1048576),FALSE())</f>
        <v>-395.87</v>
      </c>
      <c r="T116" s="36" t="n">
        <f aca="false">VLOOKUP($A116,'[1]Congest May00-Oct00'!$A$1:$I$1048576,COLUMN('[1]Congest May00-Oct00'!I$1:I$1048576),FALSE())-VLOOKUP($E116,'[1]Congest May00-Oct00'!$A$1:$I$1048576,COLUMN('[1]Congest May00-Oct00'!I$1:I$1048576),FALSE())</f>
        <v>1855.45</v>
      </c>
      <c r="U116" s="37" t="n">
        <f aca="false">VLOOKUP($A116,'[1]Congest Nov00-Apr01'!$A$1:$I$1048576,COLUMN('[1]Congest Nov00-Apr01'!D$1:D$1048576),FALSE())-VLOOKUP($E116,'[1]Congest Nov00-Apr01'!$A$1:$I$1048576,COLUMN('[1]Congest Nov00-Apr01'!D$1:D$1048576),FALSE())</f>
        <v>-128.5</v>
      </c>
      <c r="V116" s="37" t="n">
        <f aca="false">VLOOKUP($A116,'[1]Congest Nov00-Apr01'!$A$1:$I$1048576,COLUMN('[1]Congest Nov00-Apr01'!E$1:E$1048576),FALSE())-VLOOKUP($E116,'[1]Congest Nov00-Apr01'!$A$1:$I$1048576,COLUMN('[1]Congest Nov00-Apr01'!E$1:E$1048576),FALSE())</f>
        <v>341.49</v>
      </c>
      <c r="W116" s="37" t="n">
        <f aca="false">VLOOKUP($A116,'[1]Congest Nov00-Apr01'!$A$1:$I$1048576,COLUMN('[1]Congest Nov00-Apr01'!F$1:F$1048576),FALSE())-VLOOKUP($E116,'[1]Congest Nov00-Apr01'!$A$1:$I$1048576,COLUMN('[1]Congest Nov00-Apr01'!F$1:F$1048576),FALSE())</f>
        <v>-137.62</v>
      </c>
      <c r="X116" s="37" t="n">
        <f aca="false">VLOOKUP($A116,'[1]Congest Nov00-Apr01'!$A$1:$I$1048576,COLUMN('[1]Congest Nov00-Apr01'!G$1:G$1048576),FALSE())-VLOOKUP($E116,'[1]Congest Nov00-Apr01'!$A$1:$I$1048576,COLUMN('[1]Congest Nov00-Apr01'!G$1:G$1048576),FALSE())</f>
        <v>-49.37</v>
      </c>
      <c r="Y116" s="37" t="n">
        <f aca="false">VLOOKUP($A116,'[1]Congest Nov00-Apr01'!$A$1:$I$1048576,COLUMN('[1]Congest Nov00-Apr01'!H$1:H$1048576),FALSE())-VLOOKUP($E116,'[1]Congest Nov00-Apr01'!$A$1:$I$1048576,COLUMN('[1]Congest Nov00-Apr01'!H$1:H$1048576),FALSE())</f>
        <v>-102.62</v>
      </c>
      <c r="Z116" s="37" t="n">
        <f aca="false">VLOOKUP($A116,'[1]Congest Nov00-Apr01'!$A$1:$I$1048576,COLUMN('[1]Congest Nov00-Apr01'!I$1:I$1048576),FALSE())-VLOOKUP($E116,'[1]Congest Nov00-Apr01'!$A$1:$I$1048576,COLUMN('[1]Congest Nov00-Apr01'!I$1:I$1048576),FALSE())</f>
        <v>-35.49</v>
      </c>
      <c r="AA116" s="36" t="n">
        <f aca="false">VLOOKUP($A116,'[1]Congest May01-Oct01'!$A$1:$I$1048576,COLUMN('[1]Congest May01-Oct01'!D$1:D$1048576),FALSE())-VLOOKUP($E116,'[1]Congest May01-Oct01'!$A$1:$I$1048576,COLUMN('[1]Congest May01-Oct01'!D$1:D$1048576),FALSE())</f>
        <v>-85.5</v>
      </c>
      <c r="AB116" s="36" t="n">
        <f aca="false">VLOOKUP($A116,'[1]Congest May01-Oct01'!$A$1:$I$1048576,COLUMN('[1]Congest May01-Oct01'!E$1:E$1048576),FALSE())-VLOOKUP($E116,'[1]Congest May01-Oct01'!$A$1:$I$1048576,COLUMN('[1]Congest May01-Oct01'!E$1:E$1048576),FALSE())</f>
        <v>222.23</v>
      </c>
      <c r="AC116" s="36" t="n">
        <f aca="false">VLOOKUP($A116,'[1]Congest May01-Oct01'!$A$1:$I$1048576,COLUMN('[1]Congest May01-Oct01'!F$1:F$1048576),FALSE())-VLOOKUP($E116,'[1]Congest May01-Oct01'!$A$1:$I$1048576,COLUMN('[1]Congest May01-Oct01'!F$1:F$1048576),FALSE())</f>
        <v>-26.1</v>
      </c>
      <c r="AD116" s="36" t="n">
        <f aca="false">VLOOKUP($A116,'[1]Congest May01-Oct01'!$A$1:$I$1048576,COLUMN('[1]Congest May01-Oct01'!G$1:G$1048576),FALSE())-VLOOKUP($E116,'[1]Congest May01-Oct01'!$A$1:$I$1048576,COLUMN('[1]Congest May01-Oct01'!G$1:G$1048576),FALSE())</f>
        <v>-83.68</v>
      </c>
      <c r="AE116" s="36" t="n">
        <f aca="false">VLOOKUP($A116,'[1]Congest May01-Oct01'!$A$1:$I$1048576,COLUMN('[1]Congest May01-Oct01'!H$1:H$1048576),FALSE())-VLOOKUP($E116,'[1]Congest May01-Oct01'!$A$1:$I$1048576,COLUMN('[1]Congest May01-Oct01'!H$1:H$1048576),FALSE())</f>
        <v>-0.25</v>
      </c>
      <c r="AF116" s="36" t="n">
        <f aca="false">VLOOKUP($A116,'[1]Congest May01-Oct01'!$A$1:$I$1048576,COLUMN('[1]Congest May01-Oct01'!I$1:I$1048576),FALSE())-VLOOKUP($E116,'[1]Congest May01-Oct01'!$A$1:$I$1048576,COLUMN('[1]Congest May01-Oct01'!I$1:I$1048576),FALSE())</f>
        <v>34.49</v>
      </c>
      <c r="AG116" s="6" t="n">
        <f aca="false">+SUM(S116:AD116)</f>
        <v>1374.42</v>
      </c>
      <c r="AI116" s="39" t="n">
        <v>6968.4</v>
      </c>
      <c r="AJ116" s="39" t="n">
        <f aca="false">+I116*SUM(AA116:AE116)</f>
        <v>267</v>
      </c>
      <c r="AK116" s="39" t="n">
        <f aca="false">+AJ116-AI116</f>
        <v>-6701.4</v>
      </c>
      <c r="AL116" s="39"/>
      <c r="AQ116" s="36"/>
    </row>
    <row r="117" customFormat="false" ht="12.75" hidden="false" customHeight="false" outlineLevel="0" collapsed="false">
      <c r="A117" s="7" t="n">
        <v>23600</v>
      </c>
      <c r="B117" s="7" t="s">
        <v>130</v>
      </c>
      <c r="C117" s="7" t="str">
        <f aca="false">+VLOOKUP(A117,[1]Congest!$A$1:$C$1048576,3,FALSE())</f>
        <v>NORTH</v>
      </c>
      <c r="D117" s="7"/>
      <c r="E117" s="4" t="n">
        <v>23807</v>
      </c>
      <c r="F117" s="5" t="s">
        <v>81</v>
      </c>
      <c r="G117" s="7" t="str">
        <f aca="false">+VLOOKUP(E117,[1]Congest!$A$1:$C$1048576,3,FALSE())</f>
        <v>CAPITL</v>
      </c>
      <c r="H117" s="4" t="n">
        <v>40</v>
      </c>
      <c r="I117" s="4" t="n">
        <v>40</v>
      </c>
      <c r="O117" s="35" t="n">
        <f aca="false">VLOOKUP($A117,'[1]Congest May00-Oct00'!$A$1:$I$1048576,COLUMN('[1]Congest May00-Oct00'!D$1:D$1048576),FALSE())-VLOOKUP($E117,'[1]Congest May00-Oct00'!$A$1:$I$1048576,COLUMN('[1]Congest May00-Oct00'!D$1:D$1048576),FALSE())</f>
        <v>873.96</v>
      </c>
      <c r="P117" s="36" t="n">
        <f aca="false">VLOOKUP($A117,'[1]Congest May00-Oct00'!$A$1:$I$1048576,COLUMN('[1]Congest May00-Oct00'!E$1:E$1048576),FALSE())-VLOOKUP($E117,'[1]Congest May00-Oct00'!$A$1:$I$1048576,COLUMN('[1]Congest May00-Oct00'!E$1:E$1048576),FALSE())</f>
        <v>329.26</v>
      </c>
      <c r="Q117" s="36" t="n">
        <f aca="false">VLOOKUP($A117,'[1]Congest May00-Oct00'!$A$1:$I$1048576,COLUMN('[1]Congest May00-Oct00'!F$1:F$1048576),FALSE())-VLOOKUP($E117,'[1]Congest May00-Oct00'!$A$1:$I$1048576,COLUMN('[1]Congest May00-Oct00'!F$1:F$1048576),FALSE())</f>
        <v>1545.26</v>
      </c>
      <c r="R117" s="36" t="n">
        <f aca="false">VLOOKUP($A117,'[1]Congest May00-Oct00'!$A$1:$I$1048576,COLUMN('[1]Congest May00-Oct00'!G$1:G$1048576),FALSE())-VLOOKUP($E117,'[1]Congest May00-Oct00'!$A$1:$I$1048576,COLUMN('[1]Congest May00-Oct00'!G$1:G$1048576),FALSE())</f>
        <v>86.73</v>
      </c>
      <c r="S117" s="36" t="n">
        <f aca="false">VLOOKUP($A117,'[1]Congest May00-Oct00'!$A$1:$I$1048576,COLUMN('[1]Congest May00-Oct00'!H$1:H$1048576),FALSE())-VLOOKUP($E117,'[1]Congest May00-Oct00'!$A$1:$I$1048576,COLUMN('[1]Congest May00-Oct00'!H$1:H$1048576),FALSE())</f>
        <v>1146.99</v>
      </c>
      <c r="T117" s="36" t="n">
        <f aca="false">VLOOKUP($A117,'[1]Congest May00-Oct00'!$A$1:$I$1048576,COLUMN('[1]Congest May00-Oct00'!I$1:I$1048576),FALSE())-VLOOKUP($E117,'[1]Congest May00-Oct00'!$A$1:$I$1048576,COLUMN('[1]Congest May00-Oct00'!I$1:I$1048576),FALSE())</f>
        <v>35.49</v>
      </c>
      <c r="U117" s="37" t="n">
        <f aca="false">VLOOKUP($A117,'[1]Congest Nov00-Apr01'!$A$1:$I$1048576,COLUMN('[1]Congest Nov00-Apr01'!D$1:D$1048576),FALSE())-VLOOKUP($E117,'[1]Congest Nov00-Apr01'!$A$1:$I$1048576,COLUMN('[1]Congest Nov00-Apr01'!D$1:D$1048576),FALSE())</f>
        <v>10.59</v>
      </c>
      <c r="V117" s="37" t="n">
        <f aca="false">VLOOKUP($A117,'[1]Congest Nov00-Apr01'!$A$1:$I$1048576,COLUMN('[1]Congest Nov00-Apr01'!E$1:E$1048576),FALSE())-VLOOKUP($E117,'[1]Congest Nov00-Apr01'!$A$1:$I$1048576,COLUMN('[1]Congest Nov00-Apr01'!E$1:E$1048576),FALSE())</f>
        <v>0.960000000000001</v>
      </c>
      <c r="W117" s="37" t="n">
        <f aca="false">VLOOKUP($A117,'[1]Congest Nov00-Apr01'!$A$1:$I$1048576,COLUMN('[1]Congest Nov00-Apr01'!F$1:F$1048576),FALSE())-VLOOKUP($E117,'[1]Congest Nov00-Apr01'!$A$1:$I$1048576,COLUMN('[1]Congest Nov00-Apr01'!F$1:F$1048576),FALSE())</f>
        <v>-0.199999999999996</v>
      </c>
      <c r="X117" s="37" t="n">
        <f aca="false">VLOOKUP($A117,'[1]Congest Nov00-Apr01'!$A$1:$I$1048576,COLUMN('[1]Congest Nov00-Apr01'!G$1:G$1048576),FALSE())-VLOOKUP($E117,'[1]Congest Nov00-Apr01'!$A$1:$I$1048576,COLUMN('[1]Congest Nov00-Apr01'!G$1:G$1048576),FALSE())</f>
        <v>-0.349999999999987</v>
      </c>
      <c r="Y117" s="37" t="n">
        <f aca="false">VLOOKUP($A117,'[1]Congest Nov00-Apr01'!$A$1:$I$1048576,COLUMN('[1]Congest Nov00-Apr01'!H$1:H$1048576),FALSE())-VLOOKUP($E117,'[1]Congest Nov00-Apr01'!$A$1:$I$1048576,COLUMN('[1]Congest Nov00-Apr01'!H$1:H$1048576),FALSE())</f>
        <v>-6.09000000000001</v>
      </c>
      <c r="Z117" s="37" t="n">
        <f aca="false">VLOOKUP($A117,'[1]Congest Nov00-Apr01'!$A$1:$I$1048576,COLUMN('[1]Congest Nov00-Apr01'!I$1:I$1048576),FALSE())-VLOOKUP($E117,'[1]Congest Nov00-Apr01'!$A$1:$I$1048576,COLUMN('[1]Congest Nov00-Apr01'!I$1:I$1048576),FALSE())</f>
        <v>66.59</v>
      </c>
      <c r="AA117" s="36" t="n">
        <f aca="false">VLOOKUP($A117,'[1]Congest May01-Oct01'!$A$1:$I$1048576,COLUMN('[1]Congest May01-Oct01'!D$1:D$1048576),FALSE())-VLOOKUP($E117,'[1]Congest May01-Oct01'!$A$1:$I$1048576,COLUMN('[1]Congest May01-Oct01'!D$1:D$1048576),FALSE())</f>
        <v>0.689999999999991</v>
      </c>
      <c r="AB117" s="36" t="n">
        <f aca="false">VLOOKUP($A117,'[1]Congest May01-Oct01'!$A$1:$I$1048576,COLUMN('[1]Congest May01-Oct01'!E$1:E$1048576),FALSE())-VLOOKUP($E117,'[1]Congest May01-Oct01'!$A$1:$I$1048576,COLUMN('[1]Congest May01-Oct01'!E$1:E$1048576),FALSE())</f>
        <v>-3.59999999999999</v>
      </c>
      <c r="AC117" s="36" t="n">
        <f aca="false">VLOOKUP($A117,'[1]Congest May01-Oct01'!$A$1:$I$1048576,COLUMN('[1]Congest May01-Oct01'!F$1:F$1048576),FALSE())-VLOOKUP($E117,'[1]Congest May01-Oct01'!$A$1:$I$1048576,COLUMN('[1]Congest May01-Oct01'!F$1:F$1048576),FALSE())</f>
        <v>-9.55</v>
      </c>
      <c r="AD117" s="36" t="n">
        <f aca="false">VLOOKUP($A117,'[1]Congest May01-Oct01'!$A$1:$I$1048576,COLUMN('[1]Congest May01-Oct01'!G$1:G$1048576),FALSE())-VLOOKUP($E117,'[1]Congest May01-Oct01'!$A$1:$I$1048576,COLUMN('[1]Congest May01-Oct01'!G$1:G$1048576),FALSE())</f>
        <v>-2.33</v>
      </c>
      <c r="AE117" s="36" t="n">
        <f aca="false">VLOOKUP($A117,'[1]Congest May01-Oct01'!$A$1:$I$1048576,COLUMN('[1]Congest May01-Oct01'!H$1:H$1048576),FALSE())-VLOOKUP($E117,'[1]Congest May01-Oct01'!$A$1:$I$1048576,COLUMN('[1]Congest May01-Oct01'!H$1:H$1048576),FALSE())</f>
        <v>0.94</v>
      </c>
      <c r="AF117" s="36" t="n">
        <f aca="false">VLOOKUP($A117,'[1]Congest May01-Oct01'!$A$1:$I$1048576,COLUMN('[1]Congest May01-Oct01'!I$1:I$1048576),FALSE())-VLOOKUP($E117,'[1]Congest May01-Oct01'!$A$1:$I$1048576,COLUMN('[1]Congest May01-Oct01'!I$1:I$1048576),FALSE())</f>
        <v>0</v>
      </c>
      <c r="AG117" s="6" t="n">
        <f aca="false">+SUM(S117:AD117)</f>
        <v>1239.19</v>
      </c>
      <c r="AI117" s="39" t="n">
        <v>13031.6</v>
      </c>
      <c r="AJ117" s="39" t="n">
        <f aca="false">+I117*SUM(AA117:AE117)</f>
        <v>-554</v>
      </c>
      <c r="AK117" s="39" t="n">
        <f aca="false">+AJ117-AI117</f>
        <v>-13585.6</v>
      </c>
      <c r="AL117" s="39"/>
      <c r="AQ117" s="36"/>
    </row>
    <row r="118" customFormat="false" ht="12.75" hidden="false" customHeight="false" outlineLevel="0" collapsed="false">
      <c r="A118" s="7" t="n">
        <v>23600</v>
      </c>
      <c r="B118" s="7" t="s">
        <v>130</v>
      </c>
      <c r="C118" s="7" t="str">
        <f aca="false">+VLOOKUP(A118,[1]Congest!$A$1:$C$1048576,3,FALSE())</f>
        <v>NORTH</v>
      </c>
      <c r="D118" s="7"/>
      <c r="E118" s="4" t="n">
        <v>24021</v>
      </c>
      <c r="F118" s="5" t="s">
        <v>131</v>
      </c>
      <c r="G118" s="7" t="str">
        <f aca="false">+VLOOKUP(E118,[1]Congest!$A$1:$C$1048576,3,FALSE())</f>
        <v>MHK VL</v>
      </c>
      <c r="H118" s="41" t="n">
        <v>50</v>
      </c>
      <c r="I118" s="4" t="n">
        <v>50</v>
      </c>
      <c r="O118" s="35" t="n">
        <f aca="false">VLOOKUP($A118,'[1]Congest May00-Oct00'!$A$1:$I$1048576,COLUMN('[1]Congest May00-Oct00'!D$1:D$1048576),FALSE())-VLOOKUP($E118,'[1]Congest May00-Oct00'!$A$1:$I$1048576,COLUMN('[1]Congest May00-Oct00'!D$1:D$1048576),FALSE())</f>
        <v>175.99</v>
      </c>
      <c r="P118" s="36" t="n">
        <f aca="false">VLOOKUP($A118,'[1]Congest May00-Oct00'!$A$1:$I$1048576,COLUMN('[1]Congest May00-Oct00'!E$1:E$1048576),FALSE())-VLOOKUP($E118,'[1]Congest May00-Oct00'!$A$1:$I$1048576,COLUMN('[1]Congest May00-Oct00'!E$1:E$1048576),FALSE())</f>
        <v>230.47</v>
      </c>
      <c r="Q118" s="36" t="n">
        <f aca="false">VLOOKUP($A118,'[1]Congest May00-Oct00'!$A$1:$I$1048576,COLUMN('[1]Congest May00-Oct00'!F$1:F$1048576),FALSE())-VLOOKUP($E118,'[1]Congest May00-Oct00'!$A$1:$I$1048576,COLUMN('[1]Congest May00-Oct00'!F$1:F$1048576),FALSE())</f>
        <v>1026.97</v>
      </c>
      <c r="R118" s="36" t="n">
        <f aca="false">VLOOKUP($A118,'[1]Congest May00-Oct00'!$A$1:$I$1048576,COLUMN('[1]Congest May00-Oct00'!G$1:G$1048576),FALSE())-VLOOKUP($E118,'[1]Congest May00-Oct00'!$A$1:$I$1048576,COLUMN('[1]Congest May00-Oct00'!G$1:G$1048576),FALSE())</f>
        <v>124.81</v>
      </c>
      <c r="S118" s="36" t="n">
        <f aca="false">VLOOKUP($A118,'[1]Congest May00-Oct00'!$A$1:$I$1048576,COLUMN('[1]Congest May00-Oct00'!H$1:H$1048576),FALSE())-VLOOKUP($E118,'[1]Congest May00-Oct00'!$A$1:$I$1048576,COLUMN('[1]Congest May00-Oct00'!H$1:H$1048576),FALSE())</f>
        <v>148.18</v>
      </c>
      <c r="T118" s="36" t="n">
        <f aca="false">VLOOKUP($A118,'[1]Congest May00-Oct00'!$A$1:$I$1048576,COLUMN('[1]Congest May00-Oct00'!I$1:I$1048576),FALSE())-VLOOKUP($E118,'[1]Congest May00-Oct00'!$A$1:$I$1048576,COLUMN('[1]Congest May00-Oct00'!I$1:I$1048576),FALSE())</f>
        <v>8.46</v>
      </c>
      <c r="U118" s="37" t="n">
        <f aca="false">VLOOKUP($A118,'[1]Congest Nov00-Apr01'!$A$1:$I$1048576,COLUMN('[1]Congest Nov00-Apr01'!D$1:D$1048576),FALSE())-VLOOKUP($E118,'[1]Congest Nov00-Apr01'!$A$1:$I$1048576,COLUMN('[1]Congest Nov00-Apr01'!D$1:D$1048576),FALSE())</f>
        <v>17.53</v>
      </c>
      <c r="V118" s="37" t="n">
        <f aca="false">VLOOKUP($A118,'[1]Congest Nov00-Apr01'!$A$1:$I$1048576,COLUMN('[1]Congest Nov00-Apr01'!E$1:E$1048576),FALSE())-VLOOKUP($E118,'[1]Congest Nov00-Apr01'!$A$1:$I$1048576,COLUMN('[1]Congest Nov00-Apr01'!E$1:E$1048576),FALSE())</f>
        <v>9.71</v>
      </c>
      <c r="W118" s="37" t="n">
        <f aca="false">VLOOKUP($A118,'[1]Congest Nov00-Apr01'!$A$1:$I$1048576,COLUMN('[1]Congest Nov00-Apr01'!F$1:F$1048576),FALSE())-VLOOKUP($E118,'[1]Congest Nov00-Apr01'!$A$1:$I$1048576,COLUMN('[1]Congest Nov00-Apr01'!F$1:F$1048576),FALSE())</f>
        <v>12.45</v>
      </c>
      <c r="X118" s="37" t="n">
        <f aca="false">VLOOKUP($A118,'[1]Congest Nov00-Apr01'!$A$1:$I$1048576,COLUMN('[1]Congest Nov00-Apr01'!G$1:G$1048576),FALSE())-VLOOKUP($E118,'[1]Congest Nov00-Apr01'!$A$1:$I$1048576,COLUMN('[1]Congest Nov00-Apr01'!G$1:G$1048576),FALSE())</f>
        <v>11.88</v>
      </c>
      <c r="Y118" s="37" t="n">
        <f aca="false">VLOOKUP($A118,'[1]Congest Nov00-Apr01'!$A$1:$I$1048576,COLUMN('[1]Congest Nov00-Apr01'!H$1:H$1048576),FALSE())-VLOOKUP($E118,'[1]Congest Nov00-Apr01'!$A$1:$I$1048576,COLUMN('[1]Congest Nov00-Apr01'!H$1:H$1048576),FALSE())</f>
        <v>19.16</v>
      </c>
      <c r="Z118" s="37" t="n">
        <f aca="false">VLOOKUP($A118,'[1]Congest Nov00-Apr01'!$A$1:$I$1048576,COLUMN('[1]Congest Nov00-Apr01'!I$1:I$1048576),FALSE())-VLOOKUP($E118,'[1]Congest Nov00-Apr01'!$A$1:$I$1048576,COLUMN('[1]Congest Nov00-Apr01'!I$1:I$1048576),FALSE())</f>
        <v>12.08</v>
      </c>
      <c r="AA118" s="36" t="n">
        <f aca="false">VLOOKUP($A118,'[1]Congest May01-Oct01'!$A$1:$I$1048576,COLUMN('[1]Congest May01-Oct01'!D$1:D$1048576),FALSE())-VLOOKUP($E118,'[1]Congest May01-Oct01'!$A$1:$I$1048576,COLUMN('[1]Congest May01-Oct01'!D$1:D$1048576),FALSE())</f>
        <v>21.89</v>
      </c>
      <c r="AB118" s="36" t="n">
        <f aca="false">VLOOKUP($A118,'[1]Congest May01-Oct01'!$A$1:$I$1048576,COLUMN('[1]Congest May01-Oct01'!E$1:E$1048576),FALSE())-VLOOKUP($E118,'[1]Congest May01-Oct01'!$A$1:$I$1048576,COLUMN('[1]Congest May01-Oct01'!E$1:E$1048576),FALSE())</f>
        <v>-3.75000000000001</v>
      </c>
      <c r="AC118" s="36" t="n">
        <f aca="false">VLOOKUP($A118,'[1]Congest May01-Oct01'!$A$1:$I$1048576,COLUMN('[1]Congest May01-Oct01'!F$1:F$1048576),FALSE())-VLOOKUP($E118,'[1]Congest May01-Oct01'!$A$1:$I$1048576,COLUMN('[1]Congest May01-Oct01'!F$1:F$1048576),FALSE())</f>
        <v>3.62</v>
      </c>
      <c r="AD118" s="36" t="n">
        <f aca="false">VLOOKUP($A118,'[1]Congest May01-Oct01'!$A$1:$I$1048576,COLUMN('[1]Congest May01-Oct01'!G$1:G$1048576),FALSE())-VLOOKUP($E118,'[1]Congest May01-Oct01'!$A$1:$I$1048576,COLUMN('[1]Congest May01-Oct01'!G$1:G$1048576),FALSE())</f>
        <v>7.95000000000001</v>
      </c>
      <c r="AE118" s="36" t="n">
        <f aca="false">VLOOKUP($A118,'[1]Congest May01-Oct01'!$A$1:$I$1048576,COLUMN('[1]Congest May01-Oct01'!H$1:H$1048576),FALSE())-VLOOKUP($E118,'[1]Congest May01-Oct01'!$A$1:$I$1048576,COLUMN('[1]Congest May01-Oct01'!H$1:H$1048576),FALSE())</f>
        <v>0.11</v>
      </c>
      <c r="AF118" s="36" t="n">
        <f aca="false">VLOOKUP($A118,'[1]Congest May01-Oct01'!$A$1:$I$1048576,COLUMN('[1]Congest May01-Oct01'!I$1:I$1048576),FALSE())-VLOOKUP($E118,'[1]Congest May01-Oct01'!$A$1:$I$1048576,COLUMN('[1]Congest May01-Oct01'!I$1:I$1048576),FALSE())</f>
        <v>0</v>
      </c>
      <c r="AG118" s="6" t="n">
        <f aca="false">+SUM(S118:AD118)</f>
        <v>269.16</v>
      </c>
      <c r="AI118" s="39" t="n">
        <v>7593.2</v>
      </c>
      <c r="AJ118" s="39" t="n">
        <f aca="false">+I118*SUM(AA118:AE118)</f>
        <v>1491</v>
      </c>
      <c r="AK118" s="39" t="n">
        <f aca="false">+AJ118-AI118</f>
        <v>-6102.2</v>
      </c>
      <c r="AL118" s="39"/>
      <c r="AQ118" s="36"/>
    </row>
    <row r="119" customFormat="false" ht="12.75" hidden="false" customHeight="false" outlineLevel="0" collapsed="false">
      <c r="A119" s="7" t="n">
        <v>23600</v>
      </c>
      <c r="B119" s="7" t="s">
        <v>130</v>
      </c>
      <c r="C119" s="7" t="str">
        <f aca="false">+VLOOKUP(A119,[1]Congest!$A$1:$C$1048576,3,FALSE())</f>
        <v>NORTH</v>
      </c>
      <c r="D119" s="7"/>
      <c r="E119" s="4" t="n">
        <v>24044</v>
      </c>
      <c r="F119" s="5" t="s">
        <v>132</v>
      </c>
      <c r="G119" s="7" t="str">
        <f aca="false">+VLOOKUP(E119,[1]Congest!$A$1:$C$1048576,3,FALSE())</f>
        <v>MHK VL</v>
      </c>
      <c r="H119" s="41" t="n">
        <v>50</v>
      </c>
      <c r="I119" s="4" t="n">
        <v>50</v>
      </c>
      <c r="O119" s="35" t="n">
        <f aca="false">VLOOKUP($A119,'[1]Congest May00-Oct00'!$A$1:$I$1048576,COLUMN('[1]Congest May00-Oct00'!D$1:D$1048576),FALSE())-VLOOKUP($E119,'[1]Congest May00-Oct00'!$A$1:$I$1048576,COLUMN('[1]Congest May00-Oct00'!D$1:D$1048576),FALSE())</f>
        <v>638.54</v>
      </c>
      <c r="P119" s="36" t="n">
        <f aca="false">VLOOKUP($A119,'[1]Congest May00-Oct00'!$A$1:$I$1048576,COLUMN('[1]Congest May00-Oct00'!E$1:E$1048576),FALSE())-VLOOKUP($E119,'[1]Congest May00-Oct00'!$A$1:$I$1048576,COLUMN('[1]Congest May00-Oct00'!E$1:E$1048576),FALSE())</f>
        <v>470.81</v>
      </c>
      <c r="Q119" s="36" t="n">
        <f aca="false">VLOOKUP($A119,'[1]Congest May00-Oct00'!$A$1:$I$1048576,COLUMN('[1]Congest May00-Oct00'!F$1:F$1048576),FALSE())-VLOOKUP($E119,'[1]Congest May00-Oct00'!$A$1:$I$1048576,COLUMN('[1]Congest May00-Oct00'!F$1:F$1048576),FALSE())</f>
        <v>1578.04</v>
      </c>
      <c r="R119" s="36" t="n">
        <f aca="false">VLOOKUP($A119,'[1]Congest May00-Oct00'!$A$1:$I$1048576,COLUMN('[1]Congest May00-Oct00'!G$1:G$1048576),FALSE())-VLOOKUP($E119,'[1]Congest May00-Oct00'!$A$1:$I$1048576,COLUMN('[1]Congest May00-Oct00'!G$1:G$1048576),FALSE())</f>
        <v>361.42</v>
      </c>
      <c r="S119" s="36" t="n">
        <f aca="false">VLOOKUP($A119,'[1]Congest May00-Oct00'!$A$1:$I$1048576,COLUMN('[1]Congest May00-Oct00'!H$1:H$1048576),FALSE())-VLOOKUP($E119,'[1]Congest May00-Oct00'!$A$1:$I$1048576,COLUMN('[1]Congest May00-Oct00'!H$1:H$1048576),FALSE())</f>
        <v>578.48</v>
      </c>
      <c r="T119" s="36" t="n">
        <f aca="false">VLOOKUP($A119,'[1]Congest May00-Oct00'!$A$1:$I$1048576,COLUMN('[1]Congest May00-Oct00'!I$1:I$1048576),FALSE())-VLOOKUP($E119,'[1]Congest May00-Oct00'!$A$1:$I$1048576,COLUMN('[1]Congest May00-Oct00'!I$1:I$1048576),FALSE())</f>
        <v>27.13</v>
      </c>
      <c r="U119" s="37" t="n">
        <f aca="false">VLOOKUP($A119,'[1]Congest Nov00-Apr01'!$A$1:$I$1048576,COLUMN('[1]Congest Nov00-Apr01'!D$1:D$1048576),FALSE())-VLOOKUP($E119,'[1]Congest Nov00-Apr01'!$A$1:$I$1048576,COLUMN('[1]Congest Nov00-Apr01'!D$1:D$1048576),FALSE())</f>
        <v>67.49</v>
      </c>
      <c r="V119" s="37" t="n">
        <f aca="false">VLOOKUP($A119,'[1]Congest Nov00-Apr01'!$A$1:$I$1048576,COLUMN('[1]Congest Nov00-Apr01'!E$1:E$1048576),FALSE())-VLOOKUP($E119,'[1]Congest Nov00-Apr01'!$A$1:$I$1048576,COLUMN('[1]Congest Nov00-Apr01'!E$1:E$1048576),FALSE())</f>
        <v>27.82</v>
      </c>
      <c r="W119" s="37" t="n">
        <f aca="false">VLOOKUP($A119,'[1]Congest Nov00-Apr01'!$A$1:$I$1048576,COLUMN('[1]Congest Nov00-Apr01'!F$1:F$1048576),FALSE())-VLOOKUP($E119,'[1]Congest Nov00-Apr01'!$A$1:$I$1048576,COLUMN('[1]Congest Nov00-Apr01'!F$1:F$1048576),FALSE())</f>
        <v>44.07</v>
      </c>
      <c r="X119" s="37" t="n">
        <f aca="false">VLOOKUP($A119,'[1]Congest Nov00-Apr01'!$A$1:$I$1048576,COLUMN('[1]Congest Nov00-Apr01'!G$1:G$1048576),FALSE())-VLOOKUP($E119,'[1]Congest Nov00-Apr01'!$A$1:$I$1048576,COLUMN('[1]Congest Nov00-Apr01'!G$1:G$1048576),FALSE())</f>
        <v>40.27</v>
      </c>
      <c r="Y119" s="37" t="n">
        <f aca="false">VLOOKUP($A119,'[1]Congest Nov00-Apr01'!$A$1:$I$1048576,COLUMN('[1]Congest Nov00-Apr01'!H$1:H$1048576),FALSE())-VLOOKUP($E119,'[1]Congest Nov00-Apr01'!$A$1:$I$1048576,COLUMN('[1]Congest Nov00-Apr01'!H$1:H$1048576),FALSE())</f>
        <v>42.78</v>
      </c>
      <c r="Z119" s="37" t="n">
        <f aca="false">VLOOKUP($A119,'[1]Congest Nov00-Apr01'!$A$1:$I$1048576,COLUMN('[1]Congest Nov00-Apr01'!I$1:I$1048576),FALSE())-VLOOKUP($E119,'[1]Congest Nov00-Apr01'!$A$1:$I$1048576,COLUMN('[1]Congest Nov00-Apr01'!I$1:I$1048576),FALSE())</f>
        <v>47.89</v>
      </c>
      <c r="AA119" s="36" t="n">
        <f aca="false">VLOOKUP($A119,'[1]Congest May01-Oct01'!$A$1:$I$1048576,COLUMN('[1]Congest May01-Oct01'!D$1:D$1048576),FALSE())-VLOOKUP($E119,'[1]Congest May01-Oct01'!$A$1:$I$1048576,COLUMN('[1]Congest May01-Oct01'!D$1:D$1048576),FALSE())</f>
        <v>27.47</v>
      </c>
      <c r="AB119" s="36" t="n">
        <f aca="false">VLOOKUP($A119,'[1]Congest May01-Oct01'!$A$1:$I$1048576,COLUMN('[1]Congest May01-Oct01'!E$1:E$1048576),FALSE())-VLOOKUP($E119,'[1]Congest May01-Oct01'!$A$1:$I$1048576,COLUMN('[1]Congest May01-Oct01'!E$1:E$1048576),FALSE())</f>
        <v>-7.88</v>
      </c>
      <c r="AC119" s="36" t="n">
        <f aca="false">VLOOKUP($A119,'[1]Congest May01-Oct01'!$A$1:$I$1048576,COLUMN('[1]Congest May01-Oct01'!F$1:F$1048576),FALSE())-VLOOKUP($E119,'[1]Congest May01-Oct01'!$A$1:$I$1048576,COLUMN('[1]Congest May01-Oct01'!F$1:F$1048576),FALSE())</f>
        <v>3.58</v>
      </c>
      <c r="AD119" s="36" t="n">
        <f aca="false">VLOOKUP($A119,'[1]Congest May01-Oct01'!$A$1:$I$1048576,COLUMN('[1]Congest May01-Oct01'!G$1:G$1048576),FALSE())-VLOOKUP($E119,'[1]Congest May01-Oct01'!$A$1:$I$1048576,COLUMN('[1]Congest May01-Oct01'!G$1:G$1048576),FALSE())</f>
        <v>31.88</v>
      </c>
      <c r="AE119" s="36" t="n">
        <f aca="false">VLOOKUP($A119,'[1]Congest May01-Oct01'!$A$1:$I$1048576,COLUMN('[1]Congest May01-Oct01'!H$1:H$1048576),FALSE())-VLOOKUP($E119,'[1]Congest May01-Oct01'!$A$1:$I$1048576,COLUMN('[1]Congest May01-Oct01'!H$1:H$1048576),FALSE())</f>
        <v>0.43</v>
      </c>
      <c r="AF119" s="36" t="n">
        <f aca="false">VLOOKUP($A119,'[1]Congest May01-Oct01'!$A$1:$I$1048576,COLUMN('[1]Congest May01-Oct01'!I$1:I$1048576),FALSE())-VLOOKUP($E119,'[1]Congest May01-Oct01'!$A$1:$I$1048576,COLUMN('[1]Congest May01-Oct01'!I$1:I$1048576),FALSE())</f>
        <v>1.86</v>
      </c>
      <c r="AG119" s="6" t="n">
        <f aca="false">+SUM(S119:AD119)</f>
        <v>930.98</v>
      </c>
      <c r="AI119" s="39" t="n">
        <v>34919.6</v>
      </c>
      <c r="AJ119" s="39" t="n">
        <f aca="false">+I119*SUM(AA119:AE119)</f>
        <v>2774</v>
      </c>
      <c r="AK119" s="39" t="n">
        <f aca="false">+AJ119-AI119</f>
        <v>-32145.6</v>
      </c>
      <c r="AL119" s="39"/>
      <c r="AQ119" s="36"/>
    </row>
    <row r="120" customFormat="false" ht="12.75" hidden="false" customHeight="false" outlineLevel="0" collapsed="false">
      <c r="A120" s="7" t="n">
        <v>23603</v>
      </c>
      <c r="B120" s="7" t="s">
        <v>133</v>
      </c>
      <c r="C120" s="7" t="str">
        <f aca="false">+VLOOKUP(A120,[1]Congest!$A$1:$C$1048576,3,FALSE())</f>
        <v>GENESE</v>
      </c>
      <c r="D120" s="7"/>
      <c r="E120" s="4" t="n">
        <v>23606</v>
      </c>
      <c r="F120" s="5" t="s">
        <v>55</v>
      </c>
      <c r="G120" s="7" t="str">
        <f aca="false">+VLOOKUP(E120,[1]Congest!$A$1:$C$1048576,3,FALSE())</f>
        <v>CENTRL</v>
      </c>
      <c r="H120" s="4" t="n">
        <v>30</v>
      </c>
      <c r="I120" s="4" t="n">
        <v>30</v>
      </c>
      <c r="O120" s="35" t="n">
        <f aca="false">VLOOKUP($A120,'[1]Congest May00-Oct00'!$A$1:$I$1048576,COLUMN('[1]Congest May00-Oct00'!D$1:D$1048576),FALSE())-VLOOKUP($E120,'[1]Congest May00-Oct00'!$A$1:$I$1048576,COLUMN('[1]Congest May00-Oct00'!D$1:D$1048576),FALSE())</f>
        <v>507.59</v>
      </c>
      <c r="P120" s="36" t="n">
        <f aca="false">VLOOKUP($A120,'[1]Congest May00-Oct00'!$A$1:$I$1048576,COLUMN('[1]Congest May00-Oct00'!E$1:E$1048576),FALSE())-VLOOKUP($E120,'[1]Congest May00-Oct00'!$A$1:$I$1048576,COLUMN('[1]Congest May00-Oct00'!E$1:E$1048576),FALSE())</f>
        <v>-710.76</v>
      </c>
      <c r="Q120" s="36" t="n">
        <f aca="false">VLOOKUP($A120,'[1]Congest May00-Oct00'!$A$1:$I$1048576,COLUMN('[1]Congest May00-Oct00'!F$1:F$1048576),FALSE())-VLOOKUP($E120,'[1]Congest May00-Oct00'!$A$1:$I$1048576,COLUMN('[1]Congest May00-Oct00'!F$1:F$1048576),FALSE())</f>
        <v>3103.85</v>
      </c>
      <c r="R120" s="36" t="n">
        <f aca="false">VLOOKUP($A120,'[1]Congest May00-Oct00'!$A$1:$I$1048576,COLUMN('[1]Congest May00-Oct00'!G$1:G$1048576),FALSE())-VLOOKUP($E120,'[1]Congest May00-Oct00'!$A$1:$I$1048576,COLUMN('[1]Congest May00-Oct00'!G$1:G$1048576),FALSE())</f>
        <v>586.21</v>
      </c>
      <c r="S120" s="36" t="n">
        <f aca="false">VLOOKUP($A120,'[1]Congest May00-Oct00'!$A$1:$I$1048576,COLUMN('[1]Congest May00-Oct00'!H$1:H$1048576),FALSE())-VLOOKUP($E120,'[1]Congest May00-Oct00'!$A$1:$I$1048576,COLUMN('[1]Congest May00-Oct00'!H$1:H$1048576),FALSE())</f>
        <v>-81.36</v>
      </c>
      <c r="T120" s="36" t="n">
        <f aca="false">VLOOKUP($A120,'[1]Congest May00-Oct00'!$A$1:$I$1048576,COLUMN('[1]Congest May00-Oct00'!I$1:I$1048576),FALSE())-VLOOKUP($E120,'[1]Congest May00-Oct00'!$A$1:$I$1048576,COLUMN('[1]Congest May00-Oct00'!I$1:I$1048576),FALSE())</f>
        <v>953.64</v>
      </c>
      <c r="U120" s="37" t="n">
        <f aca="false">VLOOKUP($A120,'[1]Congest Nov00-Apr01'!$A$1:$I$1048576,COLUMN('[1]Congest Nov00-Apr01'!D$1:D$1048576),FALSE())-VLOOKUP($E120,'[1]Congest Nov00-Apr01'!$A$1:$I$1048576,COLUMN('[1]Congest Nov00-Apr01'!D$1:D$1048576),FALSE())</f>
        <v>-93.86</v>
      </c>
      <c r="V120" s="37" t="n">
        <f aca="false">VLOOKUP($A120,'[1]Congest Nov00-Apr01'!$A$1:$I$1048576,COLUMN('[1]Congest Nov00-Apr01'!E$1:E$1048576),FALSE())-VLOOKUP($E120,'[1]Congest Nov00-Apr01'!$A$1:$I$1048576,COLUMN('[1]Congest Nov00-Apr01'!E$1:E$1048576),FALSE())</f>
        <v>-31.23</v>
      </c>
      <c r="W120" s="37" t="n">
        <f aca="false">VLOOKUP($A120,'[1]Congest Nov00-Apr01'!$A$1:$I$1048576,COLUMN('[1]Congest Nov00-Apr01'!F$1:F$1048576),FALSE())-VLOOKUP($E120,'[1]Congest Nov00-Apr01'!$A$1:$I$1048576,COLUMN('[1]Congest Nov00-Apr01'!F$1:F$1048576),FALSE())</f>
        <v>-118.69</v>
      </c>
      <c r="X120" s="37" t="n">
        <f aca="false">VLOOKUP($A120,'[1]Congest Nov00-Apr01'!$A$1:$I$1048576,COLUMN('[1]Congest Nov00-Apr01'!G$1:G$1048576),FALSE())-VLOOKUP($E120,'[1]Congest Nov00-Apr01'!$A$1:$I$1048576,COLUMN('[1]Congest Nov00-Apr01'!G$1:G$1048576),FALSE())</f>
        <v>-49.48</v>
      </c>
      <c r="Y120" s="37" t="n">
        <f aca="false">VLOOKUP($A120,'[1]Congest Nov00-Apr01'!$A$1:$I$1048576,COLUMN('[1]Congest Nov00-Apr01'!H$1:H$1048576),FALSE())-VLOOKUP($E120,'[1]Congest Nov00-Apr01'!$A$1:$I$1048576,COLUMN('[1]Congest Nov00-Apr01'!H$1:H$1048576),FALSE())</f>
        <v>-95.67</v>
      </c>
      <c r="Z120" s="37" t="n">
        <f aca="false">VLOOKUP($A120,'[1]Congest Nov00-Apr01'!$A$1:$I$1048576,COLUMN('[1]Congest Nov00-Apr01'!I$1:I$1048576),FALSE())-VLOOKUP($E120,'[1]Congest Nov00-Apr01'!$A$1:$I$1048576,COLUMN('[1]Congest Nov00-Apr01'!I$1:I$1048576),FALSE())</f>
        <v>-27.62</v>
      </c>
      <c r="AA120" s="36" t="n">
        <f aca="false">VLOOKUP($A120,'[1]Congest May01-Oct01'!$A$1:$I$1048576,COLUMN('[1]Congest May01-Oct01'!D$1:D$1048576),FALSE())-VLOOKUP($E120,'[1]Congest May01-Oct01'!$A$1:$I$1048576,COLUMN('[1]Congest May01-Oct01'!D$1:D$1048576),FALSE())</f>
        <v>4.67999999999998</v>
      </c>
      <c r="AB120" s="36" t="n">
        <f aca="false">VLOOKUP($A120,'[1]Congest May01-Oct01'!$A$1:$I$1048576,COLUMN('[1]Congest May01-Oct01'!E$1:E$1048576),FALSE())-VLOOKUP($E120,'[1]Congest May01-Oct01'!$A$1:$I$1048576,COLUMN('[1]Congest May01-Oct01'!E$1:E$1048576),FALSE())</f>
        <v>68.04</v>
      </c>
      <c r="AC120" s="36" t="n">
        <f aca="false">VLOOKUP($A120,'[1]Congest May01-Oct01'!$A$1:$I$1048576,COLUMN('[1]Congest May01-Oct01'!F$1:F$1048576),FALSE())-VLOOKUP($E120,'[1]Congest May01-Oct01'!$A$1:$I$1048576,COLUMN('[1]Congest May01-Oct01'!F$1:F$1048576),FALSE())</f>
        <v>-32.52</v>
      </c>
      <c r="AD120" s="36" t="n">
        <f aca="false">VLOOKUP($A120,'[1]Congest May01-Oct01'!$A$1:$I$1048576,COLUMN('[1]Congest May01-Oct01'!G$1:G$1048576),FALSE())-VLOOKUP($E120,'[1]Congest May01-Oct01'!$A$1:$I$1048576,COLUMN('[1]Congest May01-Oct01'!G$1:G$1048576),FALSE())</f>
        <v>-40.22</v>
      </c>
      <c r="AE120" s="36" t="n">
        <f aca="false">VLOOKUP($A120,'[1]Congest May01-Oct01'!$A$1:$I$1048576,COLUMN('[1]Congest May01-Oct01'!H$1:H$1048576),FALSE())-VLOOKUP($E120,'[1]Congest May01-Oct01'!$A$1:$I$1048576,COLUMN('[1]Congest May01-Oct01'!H$1:H$1048576),FALSE())</f>
        <v>0</v>
      </c>
      <c r="AF120" s="36" t="n">
        <f aca="false">VLOOKUP($A120,'[1]Congest May01-Oct01'!$A$1:$I$1048576,COLUMN('[1]Congest May01-Oct01'!I$1:I$1048576),FALSE())-VLOOKUP($E120,'[1]Congest May01-Oct01'!$A$1:$I$1048576,COLUMN('[1]Congest May01-Oct01'!I$1:I$1048576),FALSE())</f>
        <v>24.83</v>
      </c>
      <c r="AG120" s="6" t="n">
        <f aca="false">+SUM(S120:AD120)</f>
        <v>455.71</v>
      </c>
      <c r="AI120" s="39" t="n">
        <v>21657.1</v>
      </c>
      <c r="AJ120" s="39" t="n">
        <f aca="false">+I120*SUM(AA120:AE120)</f>
        <v>-0.600000000000946</v>
      </c>
      <c r="AK120" s="39" t="n">
        <f aca="false">+AJ120-AI120</f>
        <v>-21657.7</v>
      </c>
      <c r="AL120" s="39"/>
      <c r="AQ120" s="36"/>
    </row>
    <row r="121" customFormat="false" ht="12.75" hidden="false" customHeight="false" outlineLevel="0" collapsed="false">
      <c r="A121" s="7" t="n">
        <v>23603</v>
      </c>
      <c r="B121" s="7" t="s">
        <v>133</v>
      </c>
      <c r="C121" s="7" t="str">
        <f aca="false">+VLOOKUP(A121,[1]Congest!$A$1:$C$1048576,3,FALSE())</f>
        <v>GENESE</v>
      </c>
      <c r="D121" s="7"/>
      <c r="E121" s="4" t="n">
        <v>23783</v>
      </c>
      <c r="F121" s="5" t="s">
        <v>134</v>
      </c>
      <c r="G121" s="7" t="str">
        <f aca="false">+VLOOKUP(E121,[1]Congest!$A$1:$C$1048576,3,FALSE())</f>
        <v>CENTRL</v>
      </c>
      <c r="H121" s="4" t="n">
        <v>10</v>
      </c>
      <c r="I121" s="4" t="n">
        <v>10</v>
      </c>
      <c r="O121" s="35" t="n">
        <f aca="false">VLOOKUP($A121,'[1]Congest May00-Oct00'!$A$1:$I$1048576,COLUMN('[1]Congest May00-Oct00'!D$1:D$1048576),FALSE())-VLOOKUP($E121,'[1]Congest May00-Oct00'!$A$1:$I$1048576,COLUMN('[1]Congest May00-Oct00'!D$1:D$1048576),FALSE())</f>
        <v>183.56</v>
      </c>
      <c r="P121" s="36" t="n">
        <f aca="false">VLOOKUP($A121,'[1]Congest May00-Oct00'!$A$1:$I$1048576,COLUMN('[1]Congest May00-Oct00'!E$1:E$1048576),FALSE())-VLOOKUP($E121,'[1]Congest May00-Oct00'!$A$1:$I$1048576,COLUMN('[1]Congest May00-Oct00'!E$1:E$1048576),FALSE())</f>
        <v>-643.65</v>
      </c>
      <c r="Q121" s="36" t="n">
        <f aca="false">VLOOKUP($A121,'[1]Congest May00-Oct00'!$A$1:$I$1048576,COLUMN('[1]Congest May00-Oct00'!F$1:F$1048576),FALSE())-VLOOKUP($E121,'[1]Congest May00-Oct00'!$A$1:$I$1048576,COLUMN('[1]Congest May00-Oct00'!F$1:F$1048576),FALSE())</f>
        <v>1726.45</v>
      </c>
      <c r="R121" s="36" t="n">
        <f aca="false">VLOOKUP($A121,'[1]Congest May00-Oct00'!$A$1:$I$1048576,COLUMN('[1]Congest May00-Oct00'!G$1:G$1048576),FALSE())-VLOOKUP($E121,'[1]Congest May00-Oct00'!$A$1:$I$1048576,COLUMN('[1]Congest May00-Oct00'!G$1:G$1048576),FALSE())</f>
        <v>249.23</v>
      </c>
      <c r="S121" s="36" t="n">
        <f aca="false">VLOOKUP($A121,'[1]Congest May00-Oct00'!$A$1:$I$1048576,COLUMN('[1]Congest May00-Oct00'!H$1:H$1048576),FALSE())-VLOOKUP($E121,'[1]Congest May00-Oct00'!$A$1:$I$1048576,COLUMN('[1]Congest May00-Oct00'!H$1:H$1048576),FALSE())</f>
        <v>-83.57</v>
      </c>
      <c r="T121" s="36" t="n">
        <f aca="false">VLOOKUP($A121,'[1]Congest May00-Oct00'!$A$1:$I$1048576,COLUMN('[1]Congest May00-Oct00'!I$1:I$1048576),FALSE())-VLOOKUP($E121,'[1]Congest May00-Oct00'!$A$1:$I$1048576,COLUMN('[1]Congest May00-Oct00'!I$1:I$1048576),FALSE())</f>
        <v>565.82</v>
      </c>
      <c r="U121" s="37" t="n">
        <f aca="false">VLOOKUP($A121,'[1]Congest Nov00-Apr01'!$A$1:$I$1048576,COLUMN('[1]Congest Nov00-Apr01'!D$1:D$1048576),FALSE())-VLOOKUP($E121,'[1]Congest Nov00-Apr01'!$A$1:$I$1048576,COLUMN('[1]Congest Nov00-Apr01'!D$1:D$1048576),FALSE())</f>
        <v>-92.67</v>
      </c>
      <c r="V121" s="37" t="n">
        <f aca="false">VLOOKUP($A121,'[1]Congest Nov00-Apr01'!$A$1:$I$1048576,COLUMN('[1]Congest Nov00-Apr01'!E$1:E$1048576),FALSE())-VLOOKUP($E121,'[1]Congest Nov00-Apr01'!$A$1:$I$1048576,COLUMN('[1]Congest Nov00-Apr01'!E$1:E$1048576),FALSE())</f>
        <v>-30.08</v>
      </c>
      <c r="W121" s="37" t="n">
        <f aca="false">VLOOKUP($A121,'[1]Congest Nov00-Apr01'!$A$1:$I$1048576,COLUMN('[1]Congest Nov00-Apr01'!F$1:F$1048576),FALSE())-VLOOKUP($E121,'[1]Congest Nov00-Apr01'!$A$1:$I$1048576,COLUMN('[1]Congest Nov00-Apr01'!F$1:F$1048576),FALSE())</f>
        <v>-111.79</v>
      </c>
      <c r="X121" s="37" t="n">
        <f aca="false">VLOOKUP($A121,'[1]Congest Nov00-Apr01'!$A$1:$I$1048576,COLUMN('[1]Congest Nov00-Apr01'!G$1:G$1048576),FALSE())-VLOOKUP($E121,'[1]Congest Nov00-Apr01'!$A$1:$I$1048576,COLUMN('[1]Congest Nov00-Apr01'!G$1:G$1048576),FALSE())</f>
        <v>-54.28</v>
      </c>
      <c r="Y121" s="37" t="n">
        <f aca="false">VLOOKUP($A121,'[1]Congest Nov00-Apr01'!$A$1:$I$1048576,COLUMN('[1]Congest Nov00-Apr01'!H$1:H$1048576),FALSE())-VLOOKUP($E121,'[1]Congest Nov00-Apr01'!$A$1:$I$1048576,COLUMN('[1]Congest Nov00-Apr01'!H$1:H$1048576),FALSE())</f>
        <v>-93.54</v>
      </c>
      <c r="Z121" s="37" t="n">
        <f aca="false">VLOOKUP($A121,'[1]Congest Nov00-Apr01'!$A$1:$I$1048576,COLUMN('[1]Congest Nov00-Apr01'!I$1:I$1048576),FALSE())-VLOOKUP($E121,'[1]Congest Nov00-Apr01'!$A$1:$I$1048576,COLUMN('[1]Congest Nov00-Apr01'!I$1:I$1048576),FALSE())</f>
        <v>-27.19</v>
      </c>
      <c r="AA121" s="36" t="n">
        <f aca="false">VLOOKUP($A121,'[1]Congest May01-Oct01'!$A$1:$I$1048576,COLUMN('[1]Congest May01-Oct01'!D$1:D$1048576),FALSE())-VLOOKUP($E121,'[1]Congest May01-Oct01'!$A$1:$I$1048576,COLUMN('[1]Congest May01-Oct01'!D$1:D$1048576),FALSE())</f>
        <v>4.74999999999996</v>
      </c>
      <c r="AB121" s="36" t="n">
        <f aca="false">VLOOKUP($A121,'[1]Congest May01-Oct01'!$A$1:$I$1048576,COLUMN('[1]Congest May01-Oct01'!E$1:E$1048576),FALSE())-VLOOKUP($E121,'[1]Congest May01-Oct01'!$A$1:$I$1048576,COLUMN('[1]Congest May01-Oct01'!E$1:E$1048576),FALSE())</f>
        <v>14.87</v>
      </c>
      <c r="AC121" s="36" t="n">
        <f aca="false">VLOOKUP($A121,'[1]Congest May01-Oct01'!$A$1:$I$1048576,COLUMN('[1]Congest May01-Oct01'!F$1:F$1048576),FALSE())-VLOOKUP($E121,'[1]Congest May01-Oct01'!$A$1:$I$1048576,COLUMN('[1]Congest May01-Oct01'!F$1:F$1048576),FALSE())</f>
        <v>-32</v>
      </c>
      <c r="AD121" s="36" t="n">
        <f aca="false">VLOOKUP($A121,'[1]Congest May01-Oct01'!$A$1:$I$1048576,COLUMN('[1]Congest May01-Oct01'!G$1:G$1048576),FALSE())-VLOOKUP($E121,'[1]Congest May01-Oct01'!$A$1:$I$1048576,COLUMN('[1]Congest May01-Oct01'!G$1:G$1048576),FALSE())</f>
        <v>-36.96</v>
      </c>
      <c r="AE121" s="36" t="n">
        <f aca="false">VLOOKUP($A121,'[1]Congest May01-Oct01'!$A$1:$I$1048576,COLUMN('[1]Congest May01-Oct01'!H$1:H$1048576),FALSE())-VLOOKUP($E121,'[1]Congest May01-Oct01'!$A$1:$I$1048576,COLUMN('[1]Congest May01-Oct01'!H$1:H$1048576),FALSE())</f>
        <v>0</v>
      </c>
      <c r="AF121" s="36" t="n">
        <f aca="false">VLOOKUP($A121,'[1]Congest May01-Oct01'!$A$1:$I$1048576,COLUMN('[1]Congest May01-Oct01'!I$1:I$1048576),FALSE())-VLOOKUP($E121,'[1]Congest May01-Oct01'!$A$1:$I$1048576,COLUMN('[1]Congest May01-Oct01'!I$1:I$1048576),FALSE())</f>
        <v>14.15</v>
      </c>
      <c r="AG121" s="6" t="n">
        <f aca="false">+SUM(S121:AD121)</f>
        <v>23.3600000000001</v>
      </c>
      <c r="AI121" s="39" t="n">
        <v>5328.3</v>
      </c>
      <c r="AJ121" s="39" t="n">
        <f aca="false">+I121*SUM(AA121:AE121)</f>
        <v>-493.400000000001</v>
      </c>
      <c r="AK121" s="39" t="n">
        <f aca="false">+AJ121-AI121</f>
        <v>-5821.7</v>
      </c>
      <c r="AL121" s="39"/>
      <c r="AQ121" s="36"/>
    </row>
    <row r="122" customFormat="false" ht="12.75" hidden="false" customHeight="false" outlineLevel="0" collapsed="false">
      <c r="A122" s="7" t="n">
        <v>23603</v>
      </c>
      <c r="B122" s="7" t="s">
        <v>133</v>
      </c>
      <c r="C122" s="7" t="str">
        <f aca="false">+VLOOKUP(A122,[1]Congest!$A$1:$C$1048576,3,FALSE())</f>
        <v>GENESE</v>
      </c>
      <c r="D122" s="7"/>
      <c r="E122" s="4" t="n">
        <v>23791</v>
      </c>
      <c r="F122" s="5" t="s">
        <v>135</v>
      </c>
      <c r="G122" s="7" t="str">
        <f aca="false">+VLOOKUP(E122,[1]Congest!$A$1:$C$1048576,3,FALSE())</f>
        <v>WEST</v>
      </c>
      <c r="H122" s="4" t="n">
        <v>10</v>
      </c>
      <c r="I122" s="4" t="n">
        <v>10</v>
      </c>
      <c r="O122" s="35" t="n">
        <f aca="false">VLOOKUP($A122,'[1]Congest May00-Oct00'!$A$1:$I$1048576,COLUMN('[1]Congest May00-Oct00'!D$1:D$1048576),FALSE())-VLOOKUP($E122,'[1]Congest May00-Oct00'!$A$1:$I$1048576,COLUMN('[1]Congest May00-Oct00'!D$1:D$1048576),FALSE())</f>
        <v>201.82</v>
      </c>
      <c r="P122" s="36" t="n">
        <f aca="false">VLOOKUP($A122,'[1]Congest May00-Oct00'!$A$1:$I$1048576,COLUMN('[1]Congest May00-Oct00'!E$1:E$1048576),FALSE())-VLOOKUP($E122,'[1]Congest May00-Oct00'!$A$1:$I$1048576,COLUMN('[1]Congest May00-Oct00'!E$1:E$1048576),FALSE())</f>
        <v>780.449999999999</v>
      </c>
      <c r="Q122" s="36" t="n">
        <f aca="false">VLOOKUP($A122,'[1]Congest May00-Oct00'!$A$1:$I$1048576,COLUMN('[1]Congest May00-Oct00'!F$1:F$1048576),FALSE())-VLOOKUP($E122,'[1]Congest May00-Oct00'!$A$1:$I$1048576,COLUMN('[1]Congest May00-Oct00'!F$1:F$1048576),FALSE())</f>
        <v>406.44</v>
      </c>
      <c r="R122" s="36" t="n">
        <f aca="false">VLOOKUP($A122,'[1]Congest May00-Oct00'!$A$1:$I$1048576,COLUMN('[1]Congest May00-Oct00'!G$1:G$1048576),FALSE())-VLOOKUP($E122,'[1]Congest May00-Oct00'!$A$1:$I$1048576,COLUMN('[1]Congest May00-Oct00'!G$1:G$1048576),FALSE())</f>
        <v>383.91</v>
      </c>
      <c r="S122" s="36" t="n">
        <f aca="false">VLOOKUP($A122,'[1]Congest May00-Oct00'!$A$1:$I$1048576,COLUMN('[1]Congest May00-Oct00'!H$1:H$1048576),FALSE())-VLOOKUP($E122,'[1]Congest May00-Oct00'!$A$1:$I$1048576,COLUMN('[1]Congest May00-Oct00'!H$1:H$1048576),FALSE())</f>
        <v>50.8799999999999</v>
      </c>
      <c r="T122" s="36" t="n">
        <f aca="false">VLOOKUP($A122,'[1]Congest May00-Oct00'!$A$1:$I$1048576,COLUMN('[1]Congest May00-Oct00'!I$1:I$1048576),FALSE())-VLOOKUP($E122,'[1]Congest May00-Oct00'!$A$1:$I$1048576,COLUMN('[1]Congest May00-Oct00'!I$1:I$1048576),FALSE())</f>
        <v>28.55</v>
      </c>
      <c r="U122" s="37" t="n">
        <f aca="false">VLOOKUP($A122,'[1]Congest Nov00-Apr01'!$A$1:$I$1048576,COLUMN('[1]Congest Nov00-Apr01'!D$1:D$1048576),FALSE())-VLOOKUP($E122,'[1]Congest Nov00-Apr01'!$A$1:$I$1048576,COLUMN('[1]Congest Nov00-Apr01'!D$1:D$1048576),FALSE())</f>
        <v>65.79</v>
      </c>
      <c r="V122" s="37" t="n">
        <f aca="false">VLOOKUP($A122,'[1]Congest Nov00-Apr01'!$A$1:$I$1048576,COLUMN('[1]Congest Nov00-Apr01'!E$1:E$1048576),FALSE())-VLOOKUP($E122,'[1]Congest Nov00-Apr01'!$A$1:$I$1048576,COLUMN('[1]Congest Nov00-Apr01'!E$1:E$1048576),FALSE())</f>
        <v>6.66999999999999</v>
      </c>
      <c r="W122" s="37" t="n">
        <f aca="false">VLOOKUP($A122,'[1]Congest Nov00-Apr01'!$A$1:$I$1048576,COLUMN('[1]Congest Nov00-Apr01'!F$1:F$1048576),FALSE())-VLOOKUP($E122,'[1]Congest Nov00-Apr01'!$A$1:$I$1048576,COLUMN('[1]Congest Nov00-Apr01'!F$1:F$1048576),FALSE())</f>
        <v>81.4200000000002</v>
      </c>
      <c r="X122" s="37" t="n">
        <f aca="false">VLOOKUP($A122,'[1]Congest Nov00-Apr01'!$A$1:$I$1048576,COLUMN('[1]Congest Nov00-Apr01'!G$1:G$1048576),FALSE())-VLOOKUP($E122,'[1]Congest Nov00-Apr01'!$A$1:$I$1048576,COLUMN('[1]Congest Nov00-Apr01'!G$1:G$1048576),FALSE())</f>
        <v>47.43</v>
      </c>
      <c r="Y122" s="37" t="n">
        <f aca="false">VLOOKUP($A122,'[1]Congest Nov00-Apr01'!$A$1:$I$1048576,COLUMN('[1]Congest Nov00-Apr01'!H$1:H$1048576),FALSE())-VLOOKUP($E122,'[1]Congest Nov00-Apr01'!$A$1:$I$1048576,COLUMN('[1]Congest Nov00-Apr01'!H$1:H$1048576),FALSE())</f>
        <v>58.94</v>
      </c>
      <c r="Z122" s="37" t="n">
        <f aca="false">VLOOKUP($A122,'[1]Congest Nov00-Apr01'!$A$1:$I$1048576,COLUMN('[1]Congest Nov00-Apr01'!I$1:I$1048576),FALSE())-VLOOKUP($E122,'[1]Congest Nov00-Apr01'!$A$1:$I$1048576,COLUMN('[1]Congest Nov00-Apr01'!I$1:I$1048576),FALSE())</f>
        <v>15.72</v>
      </c>
      <c r="AA122" s="36" t="n">
        <f aca="false">VLOOKUP($A122,'[1]Congest May01-Oct01'!$A$1:$I$1048576,COLUMN('[1]Congest May01-Oct01'!D$1:D$1048576),FALSE())-VLOOKUP($E122,'[1]Congest May01-Oct01'!$A$1:$I$1048576,COLUMN('[1]Congest May01-Oct01'!D$1:D$1048576),FALSE())</f>
        <v>-153.93</v>
      </c>
      <c r="AB122" s="36" t="n">
        <f aca="false">VLOOKUP($A122,'[1]Congest May01-Oct01'!$A$1:$I$1048576,COLUMN('[1]Congest May01-Oct01'!E$1:E$1048576),FALSE())-VLOOKUP($E122,'[1]Congest May01-Oct01'!$A$1:$I$1048576,COLUMN('[1]Congest May01-Oct01'!E$1:E$1048576),FALSE())</f>
        <v>85.04</v>
      </c>
      <c r="AC122" s="36" t="n">
        <f aca="false">VLOOKUP($A122,'[1]Congest May01-Oct01'!$A$1:$I$1048576,COLUMN('[1]Congest May01-Oct01'!F$1:F$1048576),FALSE())-VLOOKUP($E122,'[1]Congest May01-Oct01'!$A$1:$I$1048576,COLUMN('[1]Congest May01-Oct01'!F$1:F$1048576),FALSE())</f>
        <v>25.65</v>
      </c>
      <c r="AD122" s="36" t="n">
        <f aca="false">VLOOKUP($A122,'[1]Congest May01-Oct01'!$A$1:$I$1048576,COLUMN('[1]Congest May01-Oct01'!G$1:G$1048576),FALSE())-VLOOKUP($E122,'[1]Congest May01-Oct01'!$A$1:$I$1048576,COLUMN('[1]Congest May01-Oct01'!G$1:G$1048576),FALSE())</f>
        <v>51.44</v>
      </c>
      <c r="AE122" s="36" t="n">
        <f aca="false">VLOOKUP($A122,'[1]Congest May01-Oct01'!$A$1:$I$1048576,COLUMN('[1]Congest May01-Oct01'!H$1:H$1048576),FALSE())-VLOOKUP($E122,'[1]Congest May01-Oct01'!$A$1:$I$1048576,COLUMN('[1]Congest May01-Oct01'!H$1:H$1048576),FALSE())</f>
        <v>0</v>
      </c>
      <c r="AF122" s="36" t="n">
        <f aca="false">VLOOKUP($A122,'[1]Congest May01-Oct01'!$A$1:$I$1048576,COLUMN('[1]Congest May01-Oct01'!I$1:I$1048576),FALSE())-VLOOKUP($E122,'[1]Congest May01-Oct01'!$A$1:$I$1048576,COLUMN('[1]Congest May01-Oct01'!I$1:I$1048576),FALSE())</f>
        <v>0.97</v>
      </c>
      <c r="AG122" s="6" t="n">
        <f aca="false">+SUM(S122:AD122)</f>
        <v>363.6</v>
      </c>
      <c r="AI122" s="39" t="n">
        <v>7270</v>
      </c>
      <c r="AJ122" s="39" t="n">
        <f aca="false">+I122*SUM(AA122:AE122)</f>
        <v>81.9999999999993</v>
      </c>
      <c r="AK122" s="39" t="n">
        <f aca="false">+AJ122-AI122</f>
        <v>-7188</v>
      </c>
      <c r="AL122" s="39"/>
      <c r="AQ122" s="36"/>
    </row>
    <row r="123" customFormat="false" ht="12.75" hidden="false" customHeight="false" outlineLevel="0" collapsed="false">
      <c r="A123" s="7" t="n">
        <v>23610</v>
      </c>
      <c r="B123" s="7" t="s">
        <v>124</v>
      </c>
      <c r="C123" s="7" t="str">
        <f aca="false">+VLOOKUP(A123,[1]Congest!$A$1:$C$1048576,3,FALSE())</f>
        <v>HUD VL</v>
      </c>
      <c r="D123" s="7"/>
      <c r="E123" s="4" t="n">
        <v>23611</v>
      </c>
      <c r="F123" s="5" t="s">
        <v>136</v>
      </c>
      <c r="G123" s="7" t="str">
        <f aca="false">+VLOOKUP(E123,[1]Congest!$A$1:$C$1048576,3,FALSE())</f>
        <v>HUD VL</v>
      </c>
      <c r="H123" s="4" t="n">
        <v>40</v>
      </c>
      <c r="I123" s="4" t="n">
        <v>40</v>
      </c>
      <c r="O123" s="35" t="n">
        <f aca="false">VLOOKUP($A123,'[1]Congest May00-Oct00'!$A$1:$I$1048576,COLUMN('[1]Congest May00-Oct00'!D$1:D$1048576),FALSE())-VLOOKUP($E123,'[1]Congest May00-Oct00'!$A$1:$I$1048576,COLUMN('[1]Congest May00-Oct00'!D$1:D$1048576),FALSE())</f>
        <v>424.440000000001</v>
      </c>
      <c r="P123" s="36" t="n">
        <f aca="false">VLOOKUP($A123,'[1]Congest May00-Oct00'!$A$1:$I$1048576,COLUMN('[1]Congest May00-Oct00'!E$1:E$1048576),FALSE())-VLOOKUP($E123,'[1]Congest May00-Oct00'!$A$1:$I$1048576,COLUMN('[1]Congest May00-Oct00'!E$1:E$1048576),FALSE())</f>
        <v>796.350000000006</v>
      </c>
      <c r="Q123" s="36" t="n">
        <f aca="false">VLOOKUP($A123,'[1]Congest May00-Oct00'!$A$1:$I$1048576,COLUMN('[1]Congest May00-Oct00'!F$1:F$1048576),FALSE())-VLOOKUP($E123,'[1]Congest May00-Oct00'!$A$1:$I$1048576,COLUMN('[1]Congest May00-Oct00'!F$1:F$1048576),FALSE())</f>
        <v>288.399999999992</v>
      </c>
      <c r="R123" s="36" t="n">
        <f aca="false">VLOOKUP($A123,'[1]Congest May00-Oct00'!$A$1:$I$1048576,COLUMN('[1]Congest May00-Oct00'!G$1:G$1048576),FALSE())-VLOOKUP($E123,'[1]Congest May00-Oct00'!$A$1:$I$1048576,COLUMN('[1]Congest May00-Oct00'!G$1:G$1048576),FALSE())</f>
        <v>-375.999999999996</v>
      </c>
      <c r="S123" s="36" t="n">
        <f aca="false">VLOOKUP($A123,'[1]Congest May00-Oct00'!$A$1:$I$1048576,COLUMN('[1]Congest May00-Oct00'!H$1:H$1048576),FALSE())-VLOOKUP($E123,'[1]Congest May00-Oct00'!$A$1:$I$1048576,COLUMN('[1]Congest May00-Oct00'!H$1:H$1048576),FALSE())</f>
        <v>31.7500000000009</v>
      </c>
      <c r="T123" s="36" t="n">
        <f aca="false">VLOOKUP($A123,'[1]Congest May00-Oct00'!$A$1:$I$1048576,COLUMN('[1]Congest May00-Oct00'!I$1:I$1048576),FALSE())-VLOOKUP($E123,'[1]Congest May00-Oct00'!$A$1:$I$1048576,COLUMN('[1]Congest May00-Oct00'!I$1:I$1048576),FALSE())</f>
        <v>109.22</v>
      </c>
      <c r="U123" s="37" t="n">
        <f aca="false">VLOOKUP($A123,'[1]Congest Nov00-Apr01'!$A$1:$I$1048576,COLUMN('[1]Congest Nov00-Apr01'!D$1:D$1048576),FALSE())-VLOOKUP($E123,'[1]Congest Nov00-Apr01'!$A$1:$I$1048576,COLUMN('[1]Congest Nov00-Apr01'!D$1:D$1048576),FALSE())</f>
        <v>203.59</v>
      </c>
      <c r="V123" s="37" t="n">
        <f aca="false">VLOOKUP($A123,'[1]Congest Nov00-Apr01'!$A$1:$I$1048576,COLUMN('[1]Congest Nov00-Apr01'!E$1:E$1048576),FALSE())-VLOOKUP($E123,'[1]Congest Nov00-Apr01'!$A$1:$I$1048576,COLUMN('[1]Congest Nov00-Apr01'!E$1:E$1048576),FALSE())</f>
        <v>44.9200000000001</v>
      </c>
      <c r="W123" s="37" t="n">
        <f aca="false">VLOOKUP($A123,'[1]Congest Nov00-Apr01'!$A$1:$I$1048576,COLUMN('[1]Congest Nov00-Apr01'!F$1:F$1048576),FALSE())-VLOOKUP($E123,'[1]Congest Nov00-Apr01'!$A$1:$I$1048576,COLUMN('[1]Congest Nov00-Apr01'!F$1:F$1048576),FALSE())</f>
        <v>203.43</v>
      </c>
      <c r="X123" s="37" t="n">
        <f aca="false">VLOOKUP($A123,'[1]Congest Nov00-Apr01'!$A$1:$I$1048576,COLUMN('[1]Congest Nov00-Apr01'!G$1:G$1048576),FALSE())-VLOOKUP($E123,'[1]Congest Nov00-Apr01'!$A$1:$I$1048576,COLUMN('[1]Congest Nov00-Apr01'!G$1:G$1048576),FALSE())</f>
        <v>140.72</v>
      </c>
      <c r="Y123" s="37" t="n">
        <f aca="false">VLOOKUP($A123,'[1]Congest Nov00-Apr01'!$A$1:$I$1048576,COLUMN('[1]Congest Nov00-Apr01'!H$1:H$1048576),FALSE())-VLOOKUP($E123,'[1]Congest Nov00-Apr01'!$A$1:$I$1048576,COLUMN('[1]Congest Nov00-Apr01'!H$1:H$1048576),FALSE())</f>
        <v>71.9499999999989</v>
      </c>
      <c r="Z123" s="37" t="n">
        <f aca="false">VLOOKUP($A123,'[1]Congest Nov00-Apr01'!$A$1:$I$1048576,COLUMN('[1]Congest Nov00-Apr01'!I$1:I$1048576),FALSE())-VLOOKUP($E123,'[1]Congest Nov00-Apr01'!$A$1:$I$1048576,COLUMN('[1]Congest Nov00-Apr01'!I$1:I$1048576),FALSE())</f>
        <v>23.05</v>
      </c>
      <c r="AA123" s="36" t="n">
        <f aca="false">VLOOKUP($A123,'[1]Congest May01-Oct01'!$A$1:$I$1048576,COLUMN('[1]Congest May01-Oct01'!D$1:D$1048576),FALSE())-VLOOKUP($E123,'[1]Congest May01-Oct01'!$A$1:$I$1048576,COLUMN('[1]Congest May01-Oct01'!D$1:D$1048576),FALSE())</f>
        <v>-83.1400000000003</v>
      </c>
      <c r="AB123" s="36" t="n">
        <f aca="false">VLOOKUP($A123,'[1]Congest May01-Oct01'!$A$1:$I$1048576,COLUMN('[1]Congest May01-Oct01'!E$1:E$1048576),FALSE())-VLOOKUP($E123,'[1]Congest May01-Oct01'!$A$1:$I$1048576,COLUMN('[1]Congest May01-Oct01'!E$1:E$1048576),FALSE())</f>
        <v>-820.06</v>
      </c>
      <c r="AC123" s="36" t="n">
        <f aca="false">VLOOKUP($A123,'[1]Congest May01-Oct01'!$A$1:$I$1048576,COLUMN('[1]Congest May01-Oct01'!F$1:F$1048576),FALSE())-VLOOKUP($E123,'[1]Congest May01-Oct01'!$A$1:$I$1048576,COLUMN('[1]Congest May01-Oct01'!F$1:F$1048576),FALSE())</f>
        <v>-388.78</v>
      </c>
      <c r="AD123" s="36" t="n">
        <f aca="false">VLOOKUP($A123,'[1]Congest May01-Oct01'!$A$1:$I$1048576,COLUMN('[1]Congest May01-Oct01'!G$1:G$1048576),FALSE())-VLOOKUP($E123,'[1]Congest May01-Oct01'!$A$1:$I$1048576,COLUMN('[1]Congest May01-Oct01'!G$1:G$1048576),FALSE())</f>
        <v>108.15</v>
      </c>
      <c r="AE123" s="36" t="n">
        <f aca="false">VLOOKUP($A123,'[1]Congest May01-Oct01'!$A$1:$I$1048576,COLUMN('[1]Congest May01-Oct01'!H$1:H$1048576),FALSE())-VLOOKUP($E123,'[1]Congest May01-Oct01'!$A$1:$I$1048576,COLUMN('[1]Congest May01-Oct01'!H$1:H$1048576),FALSE())</f>
        <v>1.69</v>
      </c>
      <c r="AF123" s="36" t="n">
        <f aca="false">VLOOKUP($A123,'[1]Congest May01-Oct01'!$A$1:$I$1048576,COLUMN('[1]Congest May01-Oct01'!I$1:I$1048576),FALSE())-VLOOKUP($E123,'[1]Congest May01-Oct01'!$A$1:$I$1048576,COLUMN('[1]Congest May01-Oct01'!I$1:I$1048576),FALSE())</f>
        <v>-3.68</v>
      </c>
      <c r="AG123" s="6" t="n">
        <f aca="false">+SUM(S123:AD123)</f>
        <v>-355.2</v>
      </c>
      <c r="AI123" s="39" t="n">
        <v>16646.2</v>
      </c>
      <c r="AJ123" s="39" t="n">
        <f aca="false">+I123*SUM(AA123:AE123)</f>
        <v>-47285.6</v>
      </c>
      <c r="AK123" s="39" t="n">
        <f aca="false">+AJ123-AI123</f>
        <v>-63931.8</v>
      </c>
      <c r="AL123" s="39"/>
      <c r="AQ123" s="36"/>
    </row>
    <row r="124" customFormat="false" ht="12.75" hidden="false" customHeight="false" outlineLevel="0" collapsed="false">
      <c r="A124" s="7" t="n">
        <v>23619</v>
      </c>
      <c r="B124" s="7" t="s">
        <v>137</v>
      </c>
      <c r="C124" s="7" t="str">
        <f aca="false">+VLOOKUP(A124,[1]Congest!$A$1:$C$1048576,3,FALSE())</f>
        <v>GENESE</v>
      </c>
      <c r="D124" s="7"/>
      <c r="E124" s="4" t="n">
        <v>23557</v>
      </c>
      <c r="F124" s="5" t="s">
        <v>118</v>
      </c>
      <c r="G124" s="7" t="str">
        <f aca="false">+VLOOKUP(E124,[1]Congest!$A$1:$C$1048576,3,FALSE())</f>
        <v>WEST</v>
      </c>
      <c r="H124" s="4" t="n">
        <v>30</v>
      </c>
      <c r="I124" s="4" t="n">
        <v>30</v>
      </c>
      <c r="O124" s="35" t="n">
        <f aca="false">VLOOKUP($A124,'[1]Congest May00-Oct00'!$A$1:$I$1048576,COLUMN('[1]Congest May00-Oct00'!D$1:D$1048576),FALSE())-VLOOKUP($E124,'[1]Congest May00-Oct00'!$A$1:$I$1048576,COLUMN('[1]Congest May00-Oct00'!D$1:D$1048576),FALSE())</f>
        <v>223.7</v>
      </c>
      <c r="P124" s="36" t="n">
        <f aca="false">VLOOKUP($A124,'[1]Congest May00-Oct00'!$A$1:$I$1048576,COLUMN('[1]Congest May00-Oct00'!E$1:E$1048576),FALSE())-VLOOKUP($E124,'[1]Congest May00-Oct00'!$A$1:$I$1048576,COLUMN('[1]Congest May00-Oct00'!E$1:E$1048576),FALSE())</f>
        <v>844.5</v>
      </c>
      <c r="Q124" s="36" t="n">
        <f aca="false">VLOOKUP($A124,'[1]Congest May00-Oct00'!$A$1:$I$1048576,COLUMN('[1]Congest May00-Oct00'!F$1:F$1048576),FALSE())-VLOOKUP($E124,'[1]Congest May00-Oct00'!$A$1:$I$1048576,COLUMN('[1]Congest May00-Oct00'!F$1:F$1048576),FALSE())</f>
        <v>519.85</v>
      </c>
      <c r="R124" s="36" t="n">
        <f aca="false">VLOOKUP($A124,'[1]Congest May00-Oct00'!$A$1:$I$1048576,COLUMN('[1]Congest May00-Oct00'!G$1:G$1048576),FALSE())-VLOOKUP($E124,'[1]Congest May00-Oct00'!$A$1:$I$1048576,COLUMN('[1]Congest May00-Oct00'!G$1:G$1048576),FALSE())</f>
        <v>642.05</v>
      </c>
      <c r="S124" s="36" t="n">
        <f aca="false">VLOOKUP($A124,'[1]Congest May00-Oct00'!$A$1:$I$1048576,COLUMN('[1]Congest May00-Oct00'!H$1:H$1048576),FALSE())-VLOOKUP($E124,'[1]Congest May00-Oct00'!$A$1:$I$1048576,COLUMN('[1]Congest May00-Oct00'!H$1:H$1048576),FALSE())</f>
        <v>56.7899999999999</v>
      </c>
      <c r="T124" s="36" t="n">
        <f aca="false">VLOOKUP($A124,'[1]Congest May00-Oct00'!$A$1:$I$1048576,COLUMN('[1]Congest May00-Oct00'!I$1:I$1048576),FALSE())-VLOOKUP($E124,'[1]Congest May00-Oct00'!$A$1:$I$1048576,COLUMN('[1]Congest May00-Oct00'!I$1:I$1048576),FALSE())</f>
        <v>30.26</v>
      </c>
      <c r="U124" s="37" t="n">
        <f aca="false">VLOOKUP($A124,'[1]Congest Nov00-Apr01'!$A$1:$I$1048576,COLUMN('[1]Congest Nov00-Apr01'!D$1:D$1048576),FALSE())-VLOOKUP($E124,'[1]Congest Nov00-Apr01'!$A$1:$I$1048576,COLUMN('[1]Congest Nov00-Apr01'!D$1:D$1048576),FALSE())</f>
        <v>73.24</v>
      </c>
      <c r="V124" s="37" t="n">
        <f aca="false">VLOOKUP($A124,'[1]Congest Nov00-Apr01'!$A$1:$I$1048576,COLUMN('[1]Congest Nov00-Apr01'!E$1:E$1048576),FALSE())-VLOOKUP($E124,'[1]Congest Nov00-Apr01'!$A$1:$I$1048576,COLUMN('[1]Congest Nov00-Apr01'!E$1:E$1048576),FALSE())</f>
        <v>7.86000000000003</v>
      </c>
      <c r="W124" s="37" t="n">
        <f aca="false">VLOOKUP($A124,'[1]Congest Nov00-Apr01'!$A$1:$I$1048576,COLUMN('[1]Congest Nov00-Apr01'!F$1:F$1048576),FALSE())-VLOOKUP($E124,'[1]Congest Nov00-Apr01'!$A$1:$I$1048576,COLUMN('[1]Congest Nov00-Apr01'!F$1:F$1048576),FALSE())</f>
        <v>91.6499999999999</v>
      </c>
      <c r="X124" s="37" t="n">
        <f aca="false">VLOOKUP($A124,'[1]Congest Nov00-Apr01'!$A$1:$I$1048576,COLUMN('[1]Congest Nov00-Apr01'!G$1:G$1048576),FALSE())-VLOOKUP($E124,'[1]Congest Nov00-Apr01'!$A$1:$I$1048576,COLUMN('[1]Congest Nov00-Apr01'!G$1:G$1048576),FALSE())</f>
        <v>54.0400000000001</v>
      </c>
      <c r="Y124" s="37" t="n">
        <f aca="false">VLOOKUP($A124,'[1]Congest Nov00-Apr01'!$A$1:$I$1048576,COLUMN('[1]Congest Nov00-Apr01'!H$1:H$1048576),FALSE())-VLOOKUP($E124,'[1]Congest Nov00-Apr01'!$A$1:$I$1048576,COLUMN('[1]Congest Nov00-Apr01'!H$1:H$1048576),FALSE())</f>
        <v>67.26</v>
      </c>
      <c r="Z124" s="37" t="n">
        <f aca="false">VLOOKUP($A124,'[1]Congest Nov00-Apr01'!$A$1:$I$1048576,COLUMN('[1]Congest Nov00-Apr01'!I$1:I$1048576),FALSE())-VLOOKUP($E124,'[1]Congest Nov00-Apr01'!$A$1:$I$1048576,COLUMN('[1]Congest Nov00-Apr01'!I$1:I$1048576),FALSE())</f>
        <v>17.98</v>
      </c>
      <c r="AA124" s="36" t="n">
        <f aca="false">VLOOKUP($A124,'[1]Congest May01-Oct01'!$A$1:$I$1048576,COLUMN('[1]Congest May01-Oct01'!D$1:D$1048576),FALSE())-VLOOKUP($E124,'[1]Congest May01-Oct01'!$A$1:$I$1048576,COLUMN('[1]Congest May01-Oct01'!D$1:D$1048576),FALSE())</f>
        <v>-89.9</v>
      </c>
      <c r="AB124" s="36" t="n">
        <f aca="false">VLOOKUP($A124,'[1]Congest May01-Oct01'!$A$1:$I$1048576,COLUMN('[1]Congest May01-Oct01'!E$1:E$1048576),FALSE())-VLOOKUP($E124,'[1]Congest May01-Oct01'!$A$1:$I$1048576,COLUMN('[1]Congest May01-Oct01'!E$1:E$1048576),FALSE())</f>
        <v>97.31</v>
      </c>
      <c r="AC124" s="36" t="n">
        <f aca="false">VLOOKUP($A124,'[1]Congest May01-Oct01'!$A$1:$I$1048576,COLUMN('[1]Congest May01-Oct01'!F$1:F$1048576),FALSE())-VLOOKUP($E124,'[1]Congest May01-Oct01'!$A$1:$I$1048576,COLUMN('[1]Congest May01-Oct01'!F$1:F$1048576),FALSE())</f>
        <v>28.1</v>
      </c>
      <c r="AD124" s="36" t="n">
        <f aca="false">VLOOKUP($A124,'[1]Congest May01-Oct01'!$A$1:$I$1048576,COLUMN('[1]Congest May01-Oct01'!G$1:G$1048576),FALSE())-VLOOKUP($E124,'[1]Congest May01-Oct01'!$A$1:$I$1048576,COLUMN('[1]Congest May01-Oct01'!G$1:G$1048576),FALSE())</f>
        <v>70.21</v>
      </c>
      <c r="AE124" s="36" t="n">
        <f aca="false">VLOOKUP($A124,'[1]Congest May01-Oct01'!$A$1:$I$1048576,COLUMN('[1]Congest May01-Oct01'!H$1:H$1048576),FALSE())-VLOOKUP($E124,'[1]Congest May01-Oct01'!$A$1:$I$1048576,COLUMN('[1]Congest May01-Oct01'!H$1:H$1048576),FALSE())</f>
        <v>0</v>
      </c>
      <c r="AF124" s="36" t="n">
        <f aca="false">VLOOKUP($A124,'[1]Congest May01-Oct01'!$A$1:$I$1048576,COLUMN('[1]Congest May01-Oct01'!I$1:I$1048576),FALSE())-VLOOKUP($E124,'[1]Congest May01-Oct01'!$A$1:$I$1048576,COLUMN('[1]Congest May01-Oct01'!I$1:I$1048576),FALSE())</f>
        <v>1.05</v>
      </c>
      <c r="AG124" s="6" t="n">
        <f aca="false">+SUM(S124:AD124)</f>
        <v>504.8</v>
      </c>
      <c r="AI124" s="39" t="n">
        <v>27839.3</v>
      </c>
      <c r="AJ124" s="39" t="n">
        <f aca="false">+I124*SUM(AA124:AE124)</f>
        <v>3171.6</v>
      </c>
      <c r="AK124" s="39" t="n">
        <f aca="false">+AJ124-AI124</f>
        <v>-24667.7</v>
      </c>
      <c r="AL124" s="39"/>
      <c r="AQ124" s="36"/>
    </row>
    <row r="125" customFormat="false" ht="12.75" hidden="false" customHeight="false" outlineLevel="0" collapsed="false">
      <c r="A125" s="7" t="n">
        <v>23619</v>
      </c>
      <c r="B125" s="7" t="s">
        <v>137</v>
      </c>
      <c r="C125" s="7" t="str">
        <f aca="false">+VLOOKUP(A125,[1]Congest!$A$1:$C$1048576,3,FALSE())</f>
        <v>GENESE</v>
      </c>
      <c r="D125" s="7"/>
      <c r="E125" s="4" t="n">
        <v>23766</v>
      </c>
      <c r="F125" s="5" t="s">
        <v>138</v>
      </c>
      <c r="G125" s="7" t="str">
        <f aca="false">+VLOOKUP(E125,[1]Congest!$A$1:$C$1048576,3,FALSE())</f>
        <v>CENTRL</v>
      </c>
      <c r="H125" s="4" t="n">
        <v>25</v>
      </c>
      <c r="I125" s="4" t="n">
        <v>25</v>
      </c>
      <c r="O125" s="35" t="n">
        <f aca="false">VLOOKUP($A125,'[1]Congest May00-Oct00'!$A$1:$I$1048576,COLUMN('[1]Congest May00-Oct00'!D$1:D$1048576),FALSE())-VLOOKUP($E125,'[1]Congest May00-Oct00'!$A$1:$I$1048576,COLUMN('[1]Congest May00-Oct00'!D$1:D$1048576),FALSE())</f>
        <v>93.9200000000001</v>
      </c>
      <c r="P125" s="36" t="n">
        <f aca="false">VLOOKUP($A125,'[1]Congest May00-Oct00'!$A$1:$I$1048576,COLUMN('[1]Congest May00-Oct00'!E$1:E$1048576),FALSE())-VLOOKUP($E125,'[1]Congest May00-Oct00'!$A$1:$I$1048576,COLUMN('[1]Congest May00-Oct00'!E$1:E$1048576),FALSE())</f>
        <v>-639.95</v>
      </c>
      <c r="Q125" s="36" t="n">
        <f aca="false">VLOOKUP($A125,'[1]Congest May00-Oct00'!$A$1:$I$1048576,COLUMN('[1]Congest May00-Oct00'!F$1:F$1048576),FALSE())-VLOOKUP($E125,'[1]Congest May00-Oct00'!$A$1:$I$1048576,COLUMN('[1]Congest May00-Oct00'!F$1:F$1048576),FALSE())</f>
        <v>1257.81</v>
      </c>
      <c r="R125" s="36" t="n">
        <f aca="false">VLOOKUP($A125,'[1]Congest May00-Oct00'!$A$1:$I$1048576,COLUMN('[1]Congest May00-Oct00'!G$1:G$1048576),FALSE())-VLOOKUP($E125,'[1]Congest May00-Oct00'!$A$1:$I$1048576,COLUMN('[1]Congest May00-Oct00'!G$1:G$1048576),FALSE())</f>
        <v>142.27</v>
      </c>
      <c r="S125" s="36" t="n">
        <f aca="false">VLOOKUP($A125,'[1]Congest May00-Oct00'!$A$1:$I$1048576,COLUMN('[1]Congest May00-Oct00'!H$1:H$1048576),FALSE())-VLOOKUP($E125,'[1]Congest May00-Oct00'!$A$1:$I$1048576,COLUMN('[1]Congest May00-Oct00'!H$1:H$1048576),FALSE())</f>
        <v>-79.5600000000001</v>
      </c>
      <c r="T125" s="36" t="n">
        <f aca="false">VLOOKUP($A125,'[1]Congest May00-Oct00'!$A$1:$I$1048576,COLUMN('[1]Congest May00-Oct00'!I$1:I$1048576),FALSE())-VLOOKUP($E125,'[1]Congest May00-Oct00'!$A$1:$I$1048576,COLUMN('[1]Congest May00-Oct00'!I$1:I$1048576),FALSE())</f>
        <v>420.43</v>
      </c>
      <c r="U125" s="37" t="n">
        <f aca="false">VLOOKUP($A125,'[1]Congest Nov00-Apr01'!$A$1:$I$1048576,COLUMN('[1]Congest Nov00-Apr01'!D$1:D$1048576),FALSE())-VLOOKUP($E125,'[1]Congest Nov00-Apr01'!$A$1:$I$1048576,COLUMN('[1]Congest Nov00-Apr01'!D$1:D$1048576),FALSE())</f>
        <v>-87.8400000000001</v>
      </c>
      <c r="V125" s="37" t="n">
        <f aca="false">VLOOKUP($A125,'[1]Congest Nov00-Apr01'!$A$1:$I$1048576,COLUMN('[1]Congest Nov00-Apr01'!E$1:E$1048576),FALSE())-VLOOKUP($E125,'[1]Congest Nov00-Apr01'!$A$1:$I$1048576,COLUMN('[1]Congest Nov00-Apr01'!E$1:E$1048576),FALSE())</f>
        <v>-25.11</v>
      </c>
      <c r="W125" s="37" t="n">
        <f aca="false">VLOOKUP($A125,'[1]Congest Nov00-Apr01'!$A$1:$I$1048576,COLUMN('[1]Congest Nov00-Apr01'!F$1:F$1048576),FALSE())-VLOOKUP($E125,'[1]Congest Nov00-Apr01'!$A$1:$I$1048576,COLUMN('[1]Congest Nov00-Apr01'!F$1:F$1048576),FALSE())</f>
        <v>-108.88</v>
      </c>
      <c r="X125" s="37" t="n">
        <f aca="false">VLOOKUP($A125,'[1]Congest Nov00-Apr01'!$A$1:$I$1048576,COLUMN('[1]Congest Nov00-Apr01'!G$1:G$1048576),FALSE())-VLOOKUP($E125,'[1]Congest Nov00-Apr01'!$A$1:$I$1048576,COLUMN('[1]Congest Nov00-Apr01'!G$1:G$1048576),FALSE())</f>
        <v>-54.7499999999999</v>
      </c>
      <c r="Y125" s="37" t="n">
        <f aca="false">VLOOKUP($A125,'[1]Congest Nov00-Apr01'!$A$1:$I$1048576,COLUMN('[1]Congest Nov00-Apr01'!H$1:H$1048576),FALSE())-VLOOKUP($E125,'[1]Congest Nov00-Apr01'!$A$1:$I$1048576,COLUMN('[1]Congest Nov00-Apr01'!H$1:H$1048576),FALSE())</f>
        <v>-91.31</v>
      </c>
      <c r="Z125" s="37" t="n">
        <f aca="false">VLOOKUP($A125,'[1]Congest Nov00-Apr01'!$A$1:$I$1048576,COLUMN('[1]Congest Nov00-Apr01'!I$1:I$1048576),FALSE())-VLOOKUP($E125,'[1]Congest Nov00-Apr01'!$A$1:$I$1048576,COLUMN('[1]Congest Nov00-Apr01'!I$1:I$1048576),FALSE())</f>
        <v>-26.93</v>
      </c>
      <c r="AA125" s="36" t="n">
        <f aca="false">VLOOKUP($A125,'[1]Congest May01-Oct01'!$A$1:$I$1048576,COLUMN('[1]Congest May01-Oct01'!D$1:D$1048576),FALSE())-VLOOKUP($E125,'[1]Congest May01-Oct01'!$A$1:$I$1048576,COLUMN('[1]Congest May01-Oct01'!D$1:D$1048576),FALSE())</f>
        <v>3.28999999999999</v>
      </c>
      <c r="AB125" s="36" t="n">
        <f aca="false">VLOOKUP($A125,'[1]Congest May01-Oct01'!$A$1:$I$1048576,COLUMN('[1]Congest May01-Oct01'!E$1:E$1048576),FALSE())-VLOOKUP($E125,'[1]Congest May01-Oct01'!$A$1:$I$1048576,COLUMN('[1]Congest May01-Oct01'!E$1:E$1048576),FALSE())</f>
        <v>-13.69</v>
      </c>
      <c r="AC125" s="36" t="n">
        <f aca="false">VLOOKUP($A125,'[1]Congest May01-Oct01'!$A$1:$I$1048576,COLUMN('[1]Congest May01-Oct01'!F$1:F$1048576),FALSE())-VLOOKUP($E125,'[1]Congest May01-Oct01'!$A$1:$I$1048576,COLUMN('[1]Congest May01-Oct01'!F$1:F$1048576),FALSE())</f>
        <v>-31.2</v>
      </c>
      <c r="AD125" s="36" t="n">
        <f aca="false">VLOOKUP($A125,'[1]Congest May01-Oct01'!$A$1:$I$1048576,COLUMN('[1]Congest May01-Oct01'!G$1:G$1048576),FALSE())-VLOOKUP($E125,'[1]Congest May01-Oct01'!$A$1:$I$1048576,COLUMN('[1]Congest May01-Oct01'!G$1:G$1048576),FALSE())</f>
        <v>-35.5</v>
      </c>
      <c r="AE125" s="36" t="n">
        <f aca="false">VLOOKUP($A125,'[1]Congest May01-Oct01'!$A$1:$I$1048576,COLUMN('[1]Congest May01-Oct01'!H$1:H$1048576),FALSE())-VLOOKUP($E125,'[1]Congest May01-Oct01'!$A$1:$I$1048576,COLUMN('[1]Congest May01-Oct01'!H$1:H$1048576),FALSE())</f>
        <v>0</v>
      </c>
      <c r="AF125" s="36" t="n">
        <f aca="false">VLOOKUP($A125,'[1]Congest May01-Oct01'!$A$1:$I$1048576,COLUMN('[1]Congest May01-Oct01'!I$1:I$1048576),FALSE())-VLOOKUP($E125,'[1]Congest May01-Oct01'!$A$1:$I$1048576,COLUMN('[1]Congest May01-Oct01'!I$1:I$1048576),FALSE())</f>
        <v>10.32</v>
      </c>
      <c r="AG125" s="6" t="n">
        <f aca="false">+SUM(S125:AD125)</f>
        <v>-131.05</v>
      </c>
      <c r="AI125" s="39" t="n">
        <v>6750</v>
      </c>
      <c r="AJ125" s="39" t="n">
        <f aca="false">+I125*SUM(AA125:AE125)</f>
        <v>-1927.5</v>
      </c>
      <c r="AK125" s="39" t="n">
        <f aca="false">+AJ125-AI125</f>
        <v>-8677.5</v>
      </c>
      <c r="AL125" s="39"/>
      <c r="AQ125" s="36"/>
    </row>
    <row r="126" customFormat="false" ht="12.75" hidden="false" customHeight="false" outlineLevel="0" collapsed="false">
      <c r="A126" s="7" t="n">
        <v>23619</v>
      </c>
      <c r="B126" s="7" t="s">
        <v>137</v>
      </c>
      <c r="C126" s="7" t="str">
        <f aca="false">+VLOOKUP(A126,[1]Congest!$A$1:$C$1048576,3,FALSE())</f>
        <v>GENESE</v>
      </c>
      <c r="D126" s="7"/>
      <c r="E126" s="4" t="n">
        <v>23783</v>
      </c>
      <c r="F126" s="5" t="s">
        <v>134</v>
      </c>
      <c r="G126" s="7" t="str">
        <f aca="false">+VLOOKUP(E126,[1]Congest!$A$1:$C$1048576,3,FALSE())</f>
        <v>CENTRL</v>
      </c>
      <c r="H126" s="4" t="n">
        <v>31</v>
      </c>
      <c r="I126" s="4" t="n">
        <v>31</v>
      </c>
      <c r="O126" s="35" t="n">
        <f aca="false">VLOOKUP($A126,'[1]Congest May00-Oct00'!$A$1:$I$1048576,COLUMN('[1]Congest May00-Oct00'!D$1:D$1048576),FALSE())-VLOOKUP($E126,'[1]Congest May00-Oct00'!$A$1:$I$1048576,COLUMN('[1]Congest May00-Oct00'!D$1:D$1048576),FALSE())</f>
        <v>173.81</v>
      </c>
      <c r="P126" s="36" t="n">
        <f aca="false">VLOOKUP($A126,'[1]Congest May00-Oct00'!$A$1:$I$1048576,COLUMN('[1]Congest May00-Oct00'!E$1:E$1048576),FALSE())-VLOOKUP($E126,'[1]Congest May00-Oct00'!$A$1:$I$1048576,COLUMN('[1]Congest May00-Oct00'!E$1:E$1048576),FALSE())</f>
        <v>-673.44</v>
      </c>
      <c r="Q126" s="36" t="n">
        <f aca="false">VLOOKUP($A126,'[1]Congest May00-Oct00'!$A$1:$I$1048576,COLUMN('[1]Congest May00-Oct00'!F$1:F$1048576),FALSE())-VLOOKUP($E126,'[1]Congest May00-Oct00'!$A$1:$I$1048576,COLUMN('[1]Congest May00-Oct00'!F$1:F$1048576),FALSE())</f>
        <v>1713.8</v>
      </c>
      <c r="R126" s="36" t="n">
        <f aca="false">VLOOKUP($A126,'[1]Congest May00-Oct00'!$A$1:$I$1048576,COLUMN('[1]Congest May00-Oct00'!G$1:G$1048576),FALSE())-VLOOKUP($E126,'[1]Congest May00-Oct00'!$A$1:$I$1048576,COLUMN('[1]Congest May00-Oct00'!G$1:G$1048576),FALSE())</f>
        <v>247.04</v>
      </c>
      <c r="S126" s="36" t="n">
        <f aca="false">VLOOKUP($A126,'[1]Congest May00-Oct00'!$A$1:$I$1048576,COLUMN('[1]Congest May00-Oct00'!H$1:H$1048576),FALSE())-VLOOKUP($E126,'[1]Congest May00-Oct00'!$A$1:$I$1048576,COLUMN('[1]Congest May00-Oct00'!H$1:H$1048576),FALSE())</f>
        <v>-85.9400000000001</v>
      </c>
      <c r="T126" s="36" t="n">
        <f aca="false">VLOOKUP($A126,'[1]Congest May00-Oct00'!$A$1:$I$1048576,COLUMN('[1]Congest May00-Oct00'!I$1:I$1048576),FALSE())-VLOOKUP($E126,'[1]Congest May00-Oct00'!$A$1:$I$1048576,COLUMN('[1]Congest May00-Oct00'!I$1:I$1048576),FALSE())</f>
        <v>561.55</v>
      </c>
      <c r="U126" s="37" t="n">
        <f aca="false">VLOOKUP($A126,'[1]Congest Nov00-Apr01'!$A$1:$I$1048576,COLUMN('[1]Congest Nov00-Apr01'!D$1:D$1048576),FALSE())-VLOOKUP($E126,'[1]Congest Nov00-Apr01'!$A$1:$I$1048576,COLUMN('[1]Congest Nov00-Apr01'!D$1:D$1048576),FALSE())</f>
        <v>-96.7900000000001</v>
      </c>
      <c r="V126" s="37" t="n">
        <f aca="false">VLOOKUP($A126,'[1]Congest Nov00-Apr01'!$A$1:$I$1048576,COLUMN('[1]Congest Nov00-Apr01'!E$1:E$1048576),FALSE())-VLOOKUP($E126,'[1]Congest Nov00-Apr01'!$A$1:$I$1048576,COLUMN('[1]Congest Nov00-Apr01'!E$1:E$1048576),FALSE())</f>
        <v>-30.5</v>
      </c>
      <c r="W126" s="37" t="n">
        <f aca="false">VLOOKUP($A126,'[1]Congest Nov00-Apr01'!$A$1:$I$1048576,COLUMN('[1]Congest Nov00-Apr01'!F$1:F$1048576),FALSE())-VLOOKUP($E126,'[1]Congest Nov00-Apr01'!$A$1:$I$1048576,COLUMN('[1]Congest Nov00-Apr01'!F$1:F$1048576),FALSE())</f>
        <v>-115.71</v>
      </c>
      <c r="X126" s="37" t="n">
        <f aca="false">VLOOKUP($A126,'[1]Congest Nov00-Apr01'!$A$1:$I$1048576,COLUMN('[1]Congest Nov00-Apr01'!G$1:G$1048576),FALSE())-VLOOKUP($E126,'[1]Congest Nov00-Apr01'!$A$1:$I$1048576,COLUMN('[1]Congest Nov00-Apr01'!G$1:G$1048576),FALSE())</f>
        <v>-56.37</v>
      </c>
      <c r="Y126" s="37" t="n">
        <f aca="false">VLOOKUP($A126,'[1]Congest Nov00-Apr01'!$A$1:$I$1048576,COLUMN('[1]Congest Nov00-Apr01'!H$1:H$1048576),FALSE())-VLOOKUP($E126,'[1]Congest Nov00-Apr01'!$A$1:$I$1048576,COLUMN('[1]Congest Nov00-Apr01'!H$1:H$1048576),FALSE())</f>
        <v>-97.05</v>
      </c>
      <c r="Z126" s="37" t="n">
        <f aca="false">VLOOKUP($A126,'[1]Congest Nov00-Apr01'!$A$1:$I$1048576,COLUMN('[1]Congest Nov00-Apr01'!I$1:I$1048576),FALSE())-VLOOKUP($E126,'[1]Congest Nov00-Apr01'!$A$1:$I$1048576,COLUMN('[1]Congest Nov00-Apr01'!I$1:I$1048576),FALSE())</f>
        <v>-27.97</v>
      </c>
      <c r="AA126" s="36" t="n">
        <f aca="false">VLOOKUP($A126,'[1]Congest May01-Oct01'!$A$1:$I$1048576,COLUMN('[1]Congest May01-Oct01'!D$1:D$1048576),FALSE())-VLOOKUP($E126,'[1]Congest May01-Oct01'!$A$1:$I$1048576,COLUMN('[1]Congest May01-Oct01'!D$1:D$1048576),FALSE())</f>
        <v>-1.16000000000001</v>
      </c>
      <c r="AB126" s="36" t="n">
        <f aca="false">VLOOKUP($A126,'[1]Congest May01-Oct01'!$A$1:$I$1048576,COLUMN('[1]Congest May01-Oct01'!E$1:E$1048576),FALSE())-VLOOKUP($E126,'[1]Congest May01-Oct01'!$A$1:$I$1048576,COLUMN('[1]Congest May01-Oct01'!E$1:E$1048576),FALSE())</f>
        <v>11.12</v>
      </c>
      <c r="AC126" s="36" t="n">
        <f aca="false">VLOOKUP($A126,'[1]Congest May01-Oct01'!$A$1:$I$1048576,COLUMN('[1]Congest May01-Oct01'!F$1:F$1048576),FALSE())-VLOOKUP($E126,'[1]Congest May01-Oct01'!$A$1:$I$1048576,COLUMN('[1]Congest May01-Oct01'!F$1:F$1048576),FALSE())</f>
        <v>-32.19</v>
      </c>
      <c r="AD126" s="36" t="n">
        <f aca="false">VLOOKUP($A126,'[1]Congest May01-Oct01'!$A$1:$I$1048576,COLUMN('[1]Congest May01-Oct01'!G$1:G$1048576),FALSE())-VLOOKUP($E126,'[1]Congest May01-Oct01'!$A$1:$I$1048576,COLUMN('[1]Congest May01-Oct01'!G$1:G$1048576),FALSE())</f>
        <v>-38.12</v>
      </c>
      <c r="AE126" s="36" t="n">
        <f aca="false">VLOOKUP($A126,'[1]Congest May01-Oct01'!$A$1:$I$1048576,COLUMN('[1]Congest May01-Oct01'!H$1:H$1048576),FALSE())-VLOOKUP($E126,'[1]Congest May01-Oct01'!$A$1:$I$1048576,COLUMN('[1]Congest May01-Oct01'!H$1:H$1048576),FALSE())</f>
        <v>0</v>
      </c>
      <c r="AF126" s="36" t="n">
        <f aca="false">VLOOKUP($A126,'[1]Congest May01-Oct01'!$A$1:$I$1048576,COLUMN('[1]Congest May01-Oct01'!I$1:I$1048576),FALSE())-VLOOKUP($E126,'[1]Congest May01-Oct01'!$A$1:$I$1048576,COLUMN('[1]Congest May01-Oct01'!I$1:I$1048576),FALSE())</f>
        <v>14.14</v>
      </c>
      <c r="AG126" s="6" t="n">
        <f aca="false">+SUM(S126:AD126)</f>
        <v>-9.13000000000016</v>
      </c>
      <c r="AI126" s="39" t="n">
        <v>11016.8</v>
      </c>
      <c r="AJ126" s="39" t="n">
        <f aca="false">+I126*SUM(AA126:AE126)</f>
        <v>-1870.85</v>
      </c>
      <c r="AK126" s="39" t="n">
        <f aca="false">+AJ126-AI126</f>
        <v>-12887.65</v>
      </c>
      <c r="AL126" s="39"/>
      <c r="AQ126" s="36"/>
    </row>
    <row r="127" customFormat="false" ht="12.75" hidden="false" customHeight="false" outlineLevel="0" collapsed="false">
      <c r="A127" s="7" t="n">
        <v>23619</v>
      </c>
      <c r="B127" s="7" t="s">
        <v>137</v>
      </c>
      <c r="C127" s="7" t="str">
        <f aca="false">+VLOOKUP(A127,[1]Congest!$A$1:$C$1048576,3,FALSE())</f>
        <v>GENESE</v>
      </c>
      <c r="D127" s="7"/>
      <c r="E127" s="4" t="n">
        <v>23856</v>
      </c>
      <c r="F127" s="5" t="s">
        <v>117</v>
      </c>
      <c r="G127" s="7" t="str">
        <f aca="false">+VLOOKUP(E127,[1]Congest!$A$1:$C$1048576,3,FALSE())</f>
        <v>CENTRL</v>
      </c>
      <c r="H127" s="4" t="n">
        <v>60</v>
      </c>
      <c r="I127" s="4" t="n">
        <v>60</v>
      </c>
      <c r="O127" s="35" t="n">
        <f aca="false">VLOOKUP($A127,'[1]Congest May00-Oct00'!$A$1:$I$1048576,COLUMN('[1]Congest May00-Oct00'!D$1:D$1048576),FALSE())-VLOOKUP($E127,'[1]Congest May00-Oct00'!$A$1:$I$1048576,COLUMN('[1]Congest May00-Oct00'!D$1:D$1048576),FALSE())</f>
        <v>76.64</v>
      </c>
      <c r="P127" s="36" t="n">
        <f aca="false">VLOOKUP($A127,'[1]Congest May00-Oct00'!$A$1:$I$1048576,COLUMN('[1]Congest May00-Oct00'!E$1:E$1048576),FALSE())-VLOOKUP($E127,'[1]Congest May00-Oct00'!$A$1:$I$1048576,COLUMN('[1]Congest May00-Oct00'!E$1:E$1048576),FALSE())</f>
        <v>-307.36</v>
      </c>
      <c r="Q127" s="36" t="n">
        <f aca="false">VLOOKUP($A127,'[1]Congest May00-Oct00'!$A$1:$I$1048576,COLUMN('[1]Congest May00-Oct00'!F$1:F$1048576),FALSE())-VLOOKUP($E127,'[1]Congest May00-Oct00'!$A$1:$I$1048576,COLUMN('[1]Congest May00-Oct00'!F$1:F$1048576),FALSE())</f>
        <v>920.65</v>
      </c>
      <c r="R127" s="36" t="n">
        <f aca="false">VLOOKUP($A127,'[1]Congest May00-Oct00'!$A$1:$I$1048576,COLUMN('[1]Congest May00-Oct00'!G$1:G$1048576),FALSE())-VLOOKUP($E127,'[1]Congest May00-Oct00'!$A$1:$I$1048576,COLUMN('[1]Congest May00-Oct00'!G$1:G$1048576),FALSE())</f>
        <v>219.48</v>
      </c>
      <c r="S127" s="36" t="n">
        <f aca="false">VLOOKUP($A127,'[1]Congest May00-Oct00'!$A$1:$I$1048576,COLUMN('[1]Congest May00-Oct00'!H$1:H$1048576),FALSE())-VLOOKUP($E127,'[1]Congest May00-Oct00'!$A$1:$I$1048576,COLUMN('[1]Congest May00-Oct00'!H$1:H$1048576),FALSE())</f>
        <v>-43.46</v>
      </c>
      <c r="T127" s="36" t="n">
        <f aca="false">VLOOKUP($A127,'[1]Congest May00-Oct00'!$A$1:$I$1048576,COLUMN('[1]Congest May00-Oct00'!I$1:I$1048576),FALSE())-VLOOKUP($E127,'[1]Congest May00-Oct00'!$A$1:$I$1048576,COLUMN('[1]Congest May00-Oct00'!I$1:I$1048576),FALSE())</f>
        <v>242.11</v>
      </c>
      <c r="U127" s="37" t="n">
        <f aca="false">VLOOKUP($A127,'[1]Congest Nov00-Apr01'!$A$1:$I$1048576,COLUMN('[1]Congest Nov00-Apr01'!D$1:D$1048576),FALSE())-VLOOKUP($E127,'[1]Congest Nov00-Apr01'!$A$1:$I$1048576,COLUMN('[1]Congest Nov00-Apr01'!D$1:D$1048576),FALSE())</f>
        <v>-43.95</v>
      </c>
      <c r="V127" s="37" t="n">
        <f aca="false">VLOOKUP($A127,'[1]Congest Nov00-Apr01'!$A$1:$I$1048576,COLUMN('[1]Congest Nov00-Apr01'!E$1:E$1048576),FALSE())-VLOOKUP($E127,'[1]Congest Nov00-Apr01'!$A$1:$I$1048576,COLUMN('[1]Congest Nov00-Apr01'!E$1:E$1048576),FALSE())</f>
        <v>-15.11</v>
      </c>
      <c r="W127" s="37" t="n">
        <f aca="false">VLOOKUP($A127,'[1]Congest Nov00-Apr01'!$A$1:$I$1048576,COLUMN('[1]Congest Nov00-Apr01'!F$1:F$1048576),FALSE())-VLOOKUP($E127,'[1]Congest Nov00-Apr01'!$A$1:$I$1048576,COLUMN('[1]Congest Nov00-Apr01'!F$1:F$1048576),FALSE())</f>
        <v>-53.3700000000001</v>
      </c>
      <c r="X127" s="37" t="n">
        <f aca="false">VLOOKUP($A127,'[1]Congest Nov00-Apr01'!$A$1:$I$1048576,COLUMN('[1]Congest Nov00-Apr01'!G$1:G$1048576),FALSE())-VLOOKUP($E127,'[1]Congest Nov00-Apr01'!$A$1:$I$1048576,COLUMN('[1]Congest Nov00-Apr01'!G$1:G$1048576),FALSE())</f>
        <v>-26.6799999999999</v>
      </c>
      <c r="Y127" s="37" t="n">
        <f aca="false">VLOOKUP($A127,'[1]Congest Nov00-Apr01'!$A$1:$I$1048576,COLUMN('[1]Congest Nov00-Apr01'!H$1:H$1048576),FALSE())-VLOOKUP($E127,'[1]Congest Nov00-Apr01'!$A$1:$I$1048576,COLUMN('[1]Congest Nov00-Apr01'!H$1:H$1048576),FALSE())</f>
        <v>-54.15</v>
      </c>
      <c r="Z127" s="37" t="n">
        <f aca="false">VLOOKUP($A127,'[1]Congest Nov00-Apr01'!$A$1:$I$1048576,COLUMN('[1]Congest Nov00-Apr01'!I$1:I$1048576),FALSE())-VLOOKUP($E127,'[1]Congest Nov00-Apr01'!$A$1:$I$1048576,COLUMN('[1]Congest Nov00-Apr01'!I$1:I$1048576),FALSE())</f>
        <v>-12.17</v>
      </c>
      <c r="AA127" s="36" t="n">
        <f aca="false">VLOOKUP($A127,'[1]Congest May01-Oct01'!$A$1:$I$1048576,COLUMN('[1]Congest May01-Oct01'!D$1:D$1048576),FALSE())-VLOOKUP($E127,'[1]Congest May01-Oct01'!$A$1:$I$1048576,COLUMN('[1]Congest May01-Oct01'!D$1:D$1048576),FALSE())</f>
        <v>25.63</v>
      </c>
      <c r="AB127" s="36" t="n">
        <f aca="false">VLOOKUP($A127,'[1]Congest May01-Oct01'!$A$1:$I$1048576,COLUMN('[1]Congest May01-Oct01'!E$1:E$1048576),FALSE())-VLOOKUP($E127,'[1]Congest May01-Oct01'!$A$1:$I$1048576,COLUMN('[1]Congest May01-Oct01'!E$1:E$1048576),FALSE())</f>
        <v>15.46</v>
      </c>
      <c r="AC127" s="36" t="n">
        <f aca="false">VLOOKUP($A127,'[1]Congest May01-Oct01'!$A$1:$I$1048576,COLUMN('[1]Congest May01-Oct01'!F$1:F$1048576),FALSE())-VLOOKUP($E127,'[1]Congest May01-Oct01'!$A$1:$I$1048576,COLUMN('[1]Congest May01-Oct01'!F$1:F$1048576),FALSE())</f>
        <v>-25.24</v>
      </c>
      <c r="AD127" s="36" t="n">
        <f aca="false">VLOOKUP($A127,'[1]Congest May01-Oct01'!$A$1:$I$1048576,COLUMN('[1]Congest May01-Oct01'!G$1:G$1048576),FALSE())-VLOOKUP($E127,'[1]Congest May01-Oct01'!$A$1:$I$1048576,COLUMN('[1]Congest May01-Oct01'!G$1:G$1048576),FALSE())</f>
        <v>-7.45999999999995</v>
      </c>
      <c r="AE127" s="36" t="n">
        <f aca="false">VLOOKUP($A127,'[1]Congest May01-Oct01'!$A$1:$I$1048576,COLUMN('[1]Congest May01-Oct01'!H$1:H$1048576),FALSE())-VLOOKUP($E127,'[1]Congest May01-Oct01'!$A$1:$I$1048576,COLUMN('[1]Congest May01-Oct01'!H$1:H$1048576),FALSE())</f>
        <v>0</v>
      </c>
      <c r="AF127" s="36" t="n">
        <f aca="false">VLOOKUP($A127,'[1]Congest May01-Oct01'!$A$1:$I$1048576,COLUMN('[1]Congest May01-Oct01'!I$1:I$1048576),FALSE())-VLOOKUP($E127,'[1]Congest May01-Oct01'!$A$1:$I$1048576,COLUMN('[1]Congest May01-Oct01'!I$1:I$1048576),FALSE())</f>
        <v>8.3</v>
      </c>
      <c r="AG127" s="6" t="n">
        <f aca="false">+SUM(S127:AD127)</f>
        <v>1.60999999999995</v>
      </c>
      <c r="AI127" s="39" t="n">
        <v>13171.6</v>
      </c>
      <c r="AJ127" s="39" t="n">
        <f aca="false">+I127*SUM(AA127:AE127)</f>
        <v>503.400000000004</v>
      </c>
      <c r="AK127" s="39" t="n">
        <f aca="false">+AJ127-AI127</f>
        <v>-12668.2</v>
      </c>
      <c r="AL127" s="39"/>
      <c r="AQ127" s="36"/>
    </row>
    <row r="128" customFormat="false" ht="12.75" hidden="false" customHeight="false" outlineLevel="0" collapsed="false">
      <c r="A128" s="7" t="n">
        <v>23619</v>
      </c>
      <c r="B128" s="7" t="s">
        <v>137</v>
      </c>
      <c r="C128" s="7" t="str">
        <f aca="false">+VLOOKUP(A128,[1]Congest!$A$1:$C$1048576,3,FALSE())</f>
        <v>GENESE</v>
      </c>
      <c r="D128" s="7"/>
      <c r="E128" s="4" t="n">
        <v>24010</v>
      </c>
      <c r="F128" s="5" t="s">
        <v>139</v>
      </c>
      <c r="G128" s="7" t="str">
        <f aca="false">+VLOOKUP(E128,[1]Congest!$A$1:$C$1048576,3,FALSE())</f>
        <v>WEST</v>
      </c>
      <c r="H128" s="4" t="n">
        <v>20</v>
      </c>
      <c r="I128" s="4" t="n">
        <v>20</v>
      </c>
      <c r="O128" s="35" t="n">
        <f aca="false">VLOOKUP($A128,'[1]Congest May00-Oct00'!$A$1:$I$1048576,COLUMN('[1]Congest May00-Oct00'!D$1:D$1048576),FALSE())-VLOOKUP($E128,'[1]Congest May00-Oct00'!$A$1:$I$1048576,COLUMN('[1]Congest May00-Oct00'!D$1:D$1048576),FALSE())</f>
        <v>223.7</v>
      </c>
      <c r="P128" s="36" t="n">
        <f aca="false">VLOOKUP($A128,'[1]Congest May00-Oct00'!$A$1:$I$1048576,COLUMN('[1]Congest May00-Oct00'!E$1:E$1048576),FALSE())-VLOOKUP($E128,'[1]Congest May00-Oct00'!$A$1:$I$1048576,COLUMN('[1]Congest May00-Oct00'!E$1:E$1048576),FALSE())</f>
        <v>872.22</v>
      </c>
      <c r="Q128" s="36" t="n">
        <f aca="false">VLOOKUP($A128,'[1]Congest May00-Oct00'!$A$1:$I$1048576,COLUMN('[1]Congest May00-Oct00'!F$1:F$1048576),FALSE())-VLOOKUP($E128,'[1]Congest May00-Oct00'!$A$1:$I$1048576,COLUMN('[1]Congest May00-Oct00'!F$1:F$1048576),FALSE())</f>
        <v>451.17</v>
      </c>
      <c r="R128" s="36" t="n">
        <f aca="false">VLOOKUP($A128,'[1]Congest May00-Oct00'!$A$1:$I$1048576,COLUMN('[1]Congest May00-Oct00'!G$1:G$1048576),FALSE())-VLOOKUP($E128,'[1]Congest May00-Oct00'!$A$1:$I$1048576,COLUMN('[1]Congest May00-Oct00'!G$1:G$1048576),FALSE())</f>
        <v>587.7</v>
      </c>
      <c r="S128" s="36" t="n">
        <f aca="false">VLOOKUP($A128,'[1]Congest May00-Oct00'!$A$1:$I$1048576,COLUMN('[1]Congest May00-Oct00'!H$1:H$1048576),FALSE())-VLOOKUP($E128,'[1]Congest May00-Oct00'!$A$1:$I$1048576,COLUMN('[1]Congest May00-Oct00'!H$1:H$1048576),FALSE())</f>
        <v>53.7699999999999</v>
      </c>
      <c r="T128" s="36" t="n">
        <f aca="false">VLOOKUP($A128,'[1]Congest May00-Oct00'!$A$1:$I$1048576,COLUMN('[1]Congest May00-Oct00'!I$1:I$1048576),FALSE())-VLOOKUP($E128,'[1]Congest May00-Oct00'!$A$1:$I$1048576,COLUMN('[1]Congest May00-Oct00'!I$1:I$1048576),FALSE())</f>
        <v>25.99</v>
      </c>
      <c r="U128" s="37" t="n">
        <f aca="false">VLOOKUP($A128,'[1]Congest Nov00-Apr01'!$A$1:$I$1048576,COLUMN('[1]Congest Nov00-Apr01'!D$1:D$1048576),FALSE())-VLOOKUP($E128,'[1]Congest Nov00-Apr01'!$A$1:$I$1048576,COLUMN('[1]Congest Nov00-Apr01'!D$1:D$1048576),FALSE())</f>
        <v>69.4699999999999</v>
      </c>
      <c r="V128" s="37" t="n">
        <f aca="false">VLOOKUP($A128,'[1]Congest Nov00-Apr01'!$A$1:$I$1048576,COLUMN('[1]Congest Nov00-Apr01'!E$1:E$1048576),FALSE())-VLOOKUP($E128,'[1]Congest Nov00-Apr01'!$A$1:$I$1048576,COLUMN('[1]Congest Nov00-Apr01'!E$1:E$1048576),FALSE())</f>
        <v>7.44000000000001</v>
      </c>
      <c r="W128" s="37" t="n">
        <f aca="false">VLOOKUP($A128,'[1]Congest Nov00-Apr01'!$A$1:$I$1048576,COLUMN('[1]Congest Nov00-Apr01'!F$1:F$1048576),FALSE())-VLOOKUP($E128,'[1]Congest Nov00-Apr01'!$A$1:$I$1048576,COLUMN('[1]Congest Nov00-Apr01'!F$1:F$1048576),FALSE())</f>
        <v>86.99</v>
      </c>
      <c r="X128" s="37" t="n">
        <f aca="false">VLOOKUP($A128,'[1]Congest Nov00-Apr01'!$A$1:$I$1048576,COLUMN('[1]Congest Nov00-Apr01'!G$1:G$1048576),FALSE())-VLOOKUP($E128,'[1]Congest Nov00-Apr01'!$A$1:$I$1048576,COLUMN('[1]Congest Nov00-Apr01'!G$1:G$1048576),FALSE())</f>
        <v>50.63</v>
      </c>
      <c r="Y128" s="37" t="n">
        <f aca="false">VLOOKUP($A128,'[1]Congest Nov00-Apr01'!$A$1:$I$1048576,COLUMN('[1]Congest Nov00-Apr01'!H$1:H$1048576),FALSE())-VLOOKUP($E128,'[1]Congest Nov00-Apr01'!$A$1:$I$1048576,COLUMN('[1]Congest Nov00-Apr01'!H$1:H$1048576),FALSE())</f>
        <v>62.31</v>
      </c>
      <c r="Z128" s="37" t="n">
        <f aca="false">VLOOKUP($A128,'[1]Congest Nov00-Apr01'!$A$1:$I$1048576,COLUMN('[1]Congest Nov00-Apr01'!I$1:I$1048576),FALSE())-VLOOKUP($E128,'[1]Congest Nov00-Apr01'!$A$1:$I$1048576,COLUMN('[1]Congest Nov00-Apr01'!I$1:I$1048576),FALSE())</f>
        <v>17.16</v>
      </c>
      <c r="AA128" s="36" t="n">
        <f aca="false">VLOOKUP($A128,'[1]Congest May01-Oct01'!$A$1:$I$1048576,COLUMN('[1]Congest May01-Oct01'!D$1:D$1048576),FALSE())-VLOOKUP($E128,'[1]Congest May01-Oct01'!$A$1:$I$1048576,COLUMN('[1]Congest May01-Oct01'!D$1:D$1048576),FALSE())</f>
        <v>-133.04</v>
      </c>
      <c r="AB128" s="36" t="n">
        <f aca="false">VLOOKUP($A128,'[1]Congest May01-Oct01'!$A$1:$I$1048576,COLUMN('[1]Congest May01-Oct01'!E$1:E$1048576),FALSE())-VLOOKUP($E128,'[1]Congest May01-Oct01'!$A$1:$I$1048576,COLUMN('[1]Congest May01-Oct01'!E$1:E$1048576),FALSE())</f>
        <v>93.02</v>
      </c>
      <c r="AC128" s="36" t="n">
        <f aca="false">VLOOKUP($A128,'[1]Congest May01-Oct01'!$A$1:$I$1048576,COLUMN('[1]Congest May01-Oct01'!F$1:F$1048576),FALSE())-VLOOKUP($E128,'[1]Congest May01-Oct01'!$A$1:$I$1048576,COLUMN('[1]Congest May01-Oct01'!F$1:F$1048576),FALSE())</f>
        <v>27.78</v>
      </c>
      <c r="AD128" s="36" t="n">
        <f aca="false">VLOOKUP($A128,'[1]Congest May01-Oct01'!$A$1:$I$1048576,COLUMN('[1]Congest May01-Oct01'!G$1:G$1048576),FALSE())-VLOOKUP($E128,'[1]Congest May01-Oct01'!$A$1:$I$1048576,COLUMN('[1]Congest May01-Oct01'!G$1:G$1048576),FALSE())</f>
        <v>48.29</v>
      </c>
      <c r="AE128" s="36" t="n">
        <f aca="false">VLOOKUP($A128,'[1]Congest May01-Oct01'!$A$1:$I$1048576,COLUMN('[1]Congest May01-Oct01'!H$1:H$1048576),FALSE())-VLOOKUP($E128,'[1]Congest May01-Oct01'!$A$1:$I$1048576,COLUMN('[1]Congest May01-Oct01'!H$1:H$1048576),FALSE())</f>
        <v>0</v>
      </c>
      <c r="AF128" s="36" t="n">
        <f aca="false">VLOOKUP($A128,'[1]Congest May01-Oct01'!$A$1:$I$1048576,COLUMN('[1]Congest May01-Oct01'!I$1:I$1048576),FALSE())-VLOOKUP($E128,'[1]Congest May01-Oct01'!$A$1:$I$1048576,COLUMN('[1]Congest May01-Oct01'!I$1:I$1048576),FALSE())</f>
        <v>0.97</v>
      </c>
      <c r="AG128" s="6" t="n">
        <f aca="false">+SUM(S128:AD128)</f>
        <v>409.81</v>
      </c>
      <c r="AI128" s="39" t="n">
        <v>18745.5</v>
      </c>
      <c r="AJ128" s="39" t="n">
        <f aca="false">+I128*SUM(AA128:AE128)</f>
        <v>721.000000000001</v>
      </c>
      <c r="AK128" s="39" t="n">
        <f aca="false">+AJ128-AI128</f>
        <v>-18024.5</v>
      </c>
      <c r="AL128" s="39"/>
      <c r="AQ128" s="36"/>
    </row>
    <row r="129" customFormat="false" ht="12.75" hidden="false" customHeight="false" outlineLevel="0" collapsed="false">
      <c r="A129" s="7" t="n">
        <v>23620</v>
      </c>
      <c r="B129" s="7" t="s">
        <v>73</v>
      </c>
      <c r="C129" s="7" t="str">
        <f aca="false">+VLOOKUP(A129,[1]Congest!$A$1:$C$1048576,3,FALSE())</f>
        <v>N.Y.C.</v>
      </c>
      <c r="D129" s="7"/>
      <c r="E129" s="4" t="n">
        <v>23513</v>
      </c>
      <c r="F129" s="5" t="s">
        <v>35</v>
      </c>
      <c r="G129" s="7" t="str">
        <f aca="false">+VLOOKUP(E129,[1]Congest!$A$1:$C$1048576,3,FALSE())</f>
        <v>N.Y.C.</v>
      </c>
      <c r="H129" s="41" t="n">
        <v>20</v>
      </c>
      <c r="I129" s="41" t="n">
        <v>20</v>
      </c>
      <c r="O129" s="35" t="n">
        <f aca="false">VLOOKUP($A129,'[1]Congest May00-Oct00'!$A$1:$I$1048576,COLUMN('[1]Congest May00-Oct00'!D$1:D$1048576),FALSE())-VLOOKUP($E129,'[1]Congest May00-Oct00'!$A$1:$I$1048576,COLUMN('[1]Congest May00-Oct00'!D$1:D$1048576),FALSE())</f>
        <v>6583.75</v>
      </c>
      <c r="P129" s="36" t="n">
        <f aca="false">VLOOKUP($A129,'[1]Congest May00-Oct00'!$A$1:$I$1048576,COLUMN('[1]Congest May00-Oct00'!E$1:E$1048576),FALSE())-VLOOKUP($E129,'[1]Congest May00-Oct00'!$A$1:$I$1048576,COLUMN('[1]Congest May00-Oct00'!E$1:E$1048576),FALSE())</f>
        <v>4243.81</v>
      </c>
      <c r="Q129" s="36" t="n">
        <f aca="false">VLOOKUP($A129,'[1]Congest May00-Oct00'!$A$1:$I$1048576,COLUMN('[1]Congest May00-Oct00'!F$1:F$1048576),FALSE())-VLOOKUP($E129,'[1]Congest May00-Oct00'!$A$1:$I$1048576,COLUMN('[1]Congest May00-Oct00'!F$1:F$1048576),FALSE())</f>
        <v>-1906.35</v>
      </c>
      <c r="R129" s="36" t="n">
        <f aca="false">VLOOKUP($A129,'[1]Congest May00-Oct00'!$A$1:$I$1048576,COLUMN('[1]Congest May00-Oct00'!G$1:G$1048576),FALSE())-VLOOKUP($E129,'[1]Congest May00-Oct00'!$A$1:$I$1048576,COLUMN('[1]Congest May00-Oct00'!G$1:G$1048576),FALSE())</f>
        <v>-4023.12</v>
      </c>
      <c r="S129" s="36" t="n">
        <f aca="false">VLOOKUP($A129,'[1]Congest May00-Oct00'!$A$1:$I$1048576,COLUMN('[1]Congest May00-Oct00'!H$1:H$1048576),FALSE())-VLOOKUP($E129,'[1]Congest May00-Oct00'!$A$1:$I$1048576,COLUMN('[1]Congest May00-Oct00'!H$1:H$1048576),FALSE())</f>
        <v>0.399999999999181</v>
      </c>
      <c r="T129" s="36" t="n">
        <f aca="false">VLOOKUP($A129,'[1]Congest May00-Oct00'!$A$1:$I$1048576,COLUMN('[1]Congest May00-Oct00'!I$1:I$1048576),FALSE())-VLOOKUP($E129,'[1]Congest May00-Oct00'!$A$1:$I$1048576,COLUMN('[1]Congest May00-Oct00'!I$1:I$1048576),FALSE())</f>
        <v>1.5</v>
      </c>
      <c r="U129" s="37" t="n">
        <f aca="false">VLOOKUP($A129,'[1]Congest Nov00-Apr01'!$A$1:$I$1048576,COLUMN('[1]Congest Nov00-Apr01'!D$1:D$1048576),FALSE())-VLOOKUP($E129,'[1]Congest Nov00-Apr01'!$A$1:$I$1048576,COLUMN('[1]Congest Nov00-Apr01'!D$1:D$1048576),FALSE())</f>
        <v>3.84000000000015</v>
      </c>
      <c r="V129" s="37" t="n">
        <f aca="false">VLOOKUP($A129,'[1]Congest Nov00-Apr01'!$A$1:$I$1048576,COLUMN('[1]Congest Nov00-Apr01'!E$1:E$1048576),FALSE())-VLOOKUP($E129,'[1]Congest Nov00-Apr01'!$A$1:$I$1048576,COLUMN('[1]Congest Nov00-Apr01'!E$1:E$1048576),FALSE())</f>
        <v>60.8700000000001</v>
      </c>
      <c r="W129" s="37" t="n">
        <f aca="false">VLOOKUP($A129,'[1]Congest Nov00-Apr01'!$A$1:$I$1048576,COLUMN('[1]Congest Nov00-Apr01'!F$1:F$1048576),FALSE())-VLOOKUP($E129,'[1]Congest Nov00-Apr01'!$A$1:$I$1048576,COLUMN('[1]Congest Nov00-Apr01'!F$1:F$1048576),FALSE())</f>
        <v>0</v>
      </c>
      <c r="X129" s="37" t="n">
        <f aca="false">VLOOKUP($A129,'[1]Congest Nov00-Apr01'!$A$1:$I$1048576,COLUMN('[1]Congest Nov00-Apr01'!G$1:G$1048576),FALSE())-VLOOKUP($E129,'[1]Congest Nov00-Apr01'!$A$1:$I$1048576,COLUMN('[1]Congest Nov00-Apr01'!G$1:G$1048576),FALSE())</f>
        <v>150.75</v>
      </c>
      <c r="Y129" s="37" t="n">
        <f aca="false">VLOOKUP($A129,'[1]Congest Nov00-Apr01'!$A$1:$I$1048576,COLUMN('[1]Congest Nov00-Apr01'!H$1:H$1048576),FALSE())-VLOOKUP($E129,'[1]Congest Nov00-Apr01'!$A$1:$I$1048576,COLUMN('[1]Congest Nov00-Apr01'!H$1:H$1048576),FALSE())</f>
        <v>-15.46</v>
      </c>
      <c r="Z129" s="37" t="n">
        <f aca="false">VLOOKUP($A129,'[1]Congest Nov00-Apr01'!$A$1:$I$1048576,COLUMN('[1]Congest Nov00-Apr01'!I$1:I$1048576),FALSE())-VLOOKUP($E129,'[1]Congest Nov00-Apr01'!$A$1:$I$1048576,COLUMN('[1]Congest Nov00-Apr01'!I$1:I$1048576),FALSE())</f>
        <v>616.020000000001</v>
      </c>
      <c r="AA129" s="36" t="n">
        <f aca="false">VLOOKUP($A129,'[1]Congest May01-Oct01'!$A$1:$I$1048576,COLUMN('[1]Congest May01-Oct01'!D$1:D$1048576),FALSE())-VLOOKUP($E129,'[1]Congest May01-Oct01'!$A$1:$I$1048576,COLUMN('[1]Congest May01-Oct01'!D$1:D$1048576),FALSE())</f>
        <v>-320.650000000001</v>
      </c>
      <c r="AB129" s="36" t="n">
        <f aca="false">VLOOKUP($A129,'[1]Congest May01-Oct01'!$A$1:$I$1048576,COLUMN('[1]Congest May01-Oct01'!E$1:E$1048576),FALSE())-VLOOKUP($E129,'[1]Congest May01-Oct01'!$A$1:$I$1048576,COLUMN('[1]Congest May01-Oct01'!E$1:E$1048576),FALSE())</f>
        <v>61.5</v>
      </c>
      <c r="AC129" s="36" t="n">
        <f aca="false">VLOOKUP($A129,'[1]Congest May01-Oct01'!$A$1:$I$1048576,COLUMN('[1]Congest May01-Oct01'!F$1:F$1048576),FALSE())-VLOOKUP($E129,'[1]Congest May01-Oct01'!$A$1:$I$1048576,COLUMN('[1]Congest May01-Oct01'!F$1:F$1048576),FALSE())</f>
        <v>-417.06</v>
      </c>
      <c r="AD129" s="36" t="n">
        <f aca="false">VLOOKUP($A129,'[1]Congest May01-Oct01'!$A$1:$I$1048576,COLUMN('[1]Congest May01-Oct01'!G$1:G$1048576),FALSE())-VLOOKUP($E129,'[1]Congest May01-Oct01'!$A$1:$I$1048576,COLUMN('[1]Congest May01-Oct01'!G$1:G$1048576),FALSE())</f>
        <v>-2161.39</v>
      </c>
      <c r="AE129" s="36" t="n">
        <f aca="false">VLOOKUP($A129,'[1]Congest May01-Oct01'!$A$1:$I$1048576,COLUMN('[1]Congest May01-Oct01'!H$1:H$1048576),FALSE())-VLOOKUP($E129,'[1]Congest May01-Oct01'!$A$1:$I$1048576,COLUMN('[1]Congest May01-Oct01'!H$1:H$1048576),FALSE())</f>
        <v>-1261.27</v>
      </c>
      <c r="AF129" s="36" t="n">
        <f aca="false">VLOOKUP($A129,'[1]Congest May01-Oct01'!$A$1:$I$1048576,COLUMN('[1]Congest May01-Oct01'!I$1:I$1048576),FALSE())-VLOOKUP($E129,'[1]Congest May01-Oct01'!$A$1:$I$1048576,COLUMN('[1]Congest May01-Oct01'!I$1:I$1048576),FALSE())</f>
        <v>-862.09</v>
      </c>
      <c r="AG129" s="6" t="n">
        <f aca="false">+SUM(S129:AD129)</f>
        <v>-2019.68</v>
      </c>
      <c r="AI129" s="39" t="n">
        <v>-20000</v>
      </c>
      <c r="AJ129" s="39" t="n">
        <f aca="false">+I129*SUM(AA129:AE129)</f>
        <v>-81977.4</v>
      </c>
      <c r="AK129" s="39" t="n">
        <f aca="false">+AJ129-AI129</f>
        <v>-61977.4</v>
      </c>
      <c r="AL129" s="39"/>
      <c r="AQ129" s="36"/>
    </row>
    <row r="130" customFormat="false" ht="12.75" hidden="false" customHeight="false" outlineLevel="0" collapsed="false">
      <c r="A130" s="7" t="n">
        <v>23620</v>
      </c>
      <c r="B130" s="7" t="s">
        <v>73</v>
      </c>
      <c r="C130" s="7" t="str">
        <f aca="false">+VLOOKUP(A130,[1]Congest!$A$1:$C$1048576,3,FALSE())</f>
        <v>N.Y.C.</v>
      </c>
      <c r="D130" s="7"/>
      <c r="E130" s="4" t="n">
        <v>23786</v>
      </c>
      <c r="F130" s="5" t="s">
        <v>41</v>
      </c>
      <c r="G130" s="7" t="str">
        <f aca="false">+VLOOKUP(E130,[1]Congest!$A$1:$C$1048576,3,FALSE())</f>
        <v>N.Y.C.</v>
      </c>
      <c r="H130" s="41" t="n">
        <v>40</v>
      </c>
      <c r="I130" s="41" t="n">
        <v>40</v>
      </c>
      <c r="O130" s="35" t="n">
        <f aca="false">VLOOKUP($A130,'[1]Congest May00-Oct00'!$A$1:$I$1048576,COLUMN('[1]Congest May00-Oct00'!D$1:D$1048576),FALSE())-VLOOKUP($E130,'[1]Congest May00-Oct00'!$A$1:$I$1048576,COLUMN('[1]Congest May00-Oct00'!D$1:D$1048576),FALSE())</f>
        <v>6579.28</v>
      </c>
      <c r="P130" s="36" t="n">
        <f aca="false">VLOOKUP($A130,'[1]Congest May00-Oct00'!$A$1:$I$1048576,COLUMN('[1]Congest May00-Oct00'!E$1:E$1048576),FALSE())-VLOOKUP($E130,'[1]Congest May00-Oct00'!$A$1:$I$1048576,COLUMN('[1]Congest May00-Oct00'!E$1:E$1048576),FALSE())</f>
        <v>3516.57</v>
      </c>
      <c r="Q130" s="36" t="n">
        <f aca="false">VLOOKUP($A130,'[1]Congest May00-Oct00'!$A$1:$I$1048576,COLUMN('[1]Congest May00-Oct00'!F$1:F$1048576),FALSE())-VLOOKUP($E130,'[1]Congest May00-Oct00'!$A$1:$I$1048576,COLUMN('[1]Congest May00-Oct00'!F$1:F$1048576),FALSE())</f>
        <v>-1933.34</v>
      </c>
      <c r="R130" s="36" t="n">
        <f aca="false">VLOOKUP($A130,'[1]Congest May00-Oct00'!$A$1:$I$1048576,COLUMN('[1]Congest May00-Oct00'!G$1:G$1048576),FALSE())-VLOOKUP($E130,'[1]Congest May00-Oct00'!$A$1:$I$1048576,COLUMN('[1]Congest May00-Oct00'!G$1:G$1048576),FALSE())</f>
        <v>-4049.05</v>
      </c>
      <c r="S130" s="36" t="n">
        <f aca="false">VLOOKUP($A130,'[1]Congest May00-Oct00'!$A$1:$I$1048576,COLUMN('[1]Congest May00-Oct00'!H$1:H$1048576),FALSE())-VLOOKUP($E130,'[1]Congest May00-Oct00'!$A$1:$I$1048576,COLUMN('[1]Congest May00-Oct00'!H$1:H$1048576),FALSE())</f>
        <v>0.399999999999181</v>
      </c>
      <c r="T130" s="36" t="n">
        <f aca="false">VLOOKUP($A130,'[1]Congest May00-Oct00'!$A$1:$I$1048576,COLUMN('[1]Congest May00-Oct00'!I$1:I$1048576),FALSE())-VLOOKUP($E130,'[1]Congest May00-Oct00'!$A$1:$I$1048576,COLUMN('[1]Congest May00-Oct00'!I$1:I$1048576),FALSE())</f>
        <v>1.5</v>
      </c>
      <c r="U130" s="37" t="n">
        <f aca="false">VLOOKUP($A130,'[1]Congest Nov00-Apr01'!$A$1:$I$1048576,COLUMN('[1]Congest Nov00-Apr01'!D$1:D$1048576),FALSE())-VLOOKUP($E130,'[1]Congest Nov00-Apr01'!$A$1:$I$1048576,COLUMN('[1]Congest Nov00-Apr01'!D$1:D$1048576),FALSE())</f>
        <v>3.84000000000015</v>
      </c>
      <c r="V130" s="37" t="n">
        <f aca="false">VLOOKUP($A130,'[1]Congest Nov00-Apr01'!$A$1:$I$1048576,COLUMN('[1]Congest Nov00-Apr01'!E$1:E$1048576),FALSE())-VLOOKUP($E130,'[1]Congest Nov00-Apr01'!$A$1:$I$1048576,COLUMN('[1]Congest Nov00-Apr01'!E$1:E$1048576),FALSE())</f>
        <v>60.8700000000001</v>
      </c>
      <c r="W130" s="37" t="n">
        <f aca="false">VLOOKUP($A130,'[1]Congest Nov00-Apr01'!$A$1:$I$1048576,COLUMN('[1]Congest Nov00-Apr01'!F$1:F$1048576),FALSE())-VLOOKUP($E130,'[1]Congest Nov00-Apr01'!$A$1:$I$1048576,COLUMN('[1]Congest Nov00-Apr01'!F$1:F$1048576),FALSE())</f>
        <v>0</v>
      </c>
      <c r="X130" s="37" t="n">
        <f aca="false">VLOOKUP($A130,'[1]Congest Nov00-Apr01'!$A$1:$I$1048576,COLUMN('[1]Congest Nov00-Apr01'!G$1:G$1048576),FALSE())-VLOOKUP($E130,'[1]Congest Nov00-Apr01'!$A$1:$I$1048576,COLUMN('[1]Congest Nov00-Apr01'!G$1:G$1048576),FALSE())</f>
        <v>-4.68000000000029</v>
      </c>
      <c r="Y130" s="37" t="n">
        <f aca="false">VLOOKUP($A130,'[1]Congest Nov00-Apr01'!$A$1:$I$1048576,COLUMN('[1]Congest Nov00-Apr01'!H$1:H$1048576),FALSE())-VLOOKUP($E130,'[1]Congest Nov00-Apr01'!$A$1:$I$1048576,COLUMN('[1]Congest Nov00-Apr01'!H$1:H$1048576),FALSE())</f>
        <v>0</v>
      </c>
      <c r="Z130" s="37" t="n">
        <f aca="false">VLOOKUP($A130,'[1]Congest Nov00-Apr01'!$A$1:$I$1048576,COLUMN('[1]Congest Nov00-Apr01'!I$1:I$1048576),FALSE())-VLOOKUP($E130,'[1]Congest Nov00-Apr01'!$A$1:$I$1048576,COLUMN('[1]Congest Nov00-Apr01'!I$1:I$1048576),FALSE())</f>
        <v>561.72</v>
      </c>
      <c r="AA130" s="36" t="n">
        <f aca="false">VLOOKUP($A130,'[1]Congest May01-Oct01'!$A$1:$I$1048576,COLUMN('[1]Congest May01-Oct01'!D$1:D$1048576),FALSE())-VLOOKUP($E130,'[1]Congest May01-Oct01'!$A$1:$I$1048576,COLUMN('[1]Congest May01-Oct01'!D$1:D$1048576),FALSE())</f>
        <v>-329.220000000001</v>
      </c>
      <c r="AB130" s="36" t="n">
        <f aca="false">VLOOKUP($A130,'[1]Congest May01-Oct01'!$A$1:$I$1048576,COLUMN('[1]Congest May01-Oct01'!E$1:E$1048576),FALSE())-VLOOKUP($E130,'[1]Congest May01-Oct01'!$A$1:$I$1048576,COLUMN('[1]Congest May01-Oct01'!E$1:E$1048576),FALSE())</f>
        <v>0</v>
      </c>
      <c r="AC130" s="36" t="n">
        <f aca="false">VLOOKUP($A130,'[1]Congest May01-Oct01'!$A$1:$I$1048576,COLUMN('[1]Congest May01-Oct01'!F$1:F$1048576),FALSE())-VLOOKUP($E130,'[1]Congest May01-Oct01'!$A$1:$I$1048576,COLUMN('[1]Congest May01-Oct01'!F$1:F$1048576),FALSE())</f>
        <v>-422.46</v>
      </c>
      <c r="AD130" s="36" t="n">
        <f aca="false">VLOOKUP($A130,'[1]Congest May01-Oct01'!$A$1:$I$1048576,COLUMN('[1]Congest May01-Oct01'!G$1:G$1048576),FALSE())-VLOOKUP($E130,'[1]Congest May01-Oct01'!$A$1:$I$1048576,COLUMN('[1]Congest May01-Oct01'!G$1:G$1048576),FALSE())</f>
        <v>-2207.59</v>
      </c>
      <c r="AE130" s="36" t="n">
        <f aca="false">VLOOKUP($A130,'[1]Congest May01-Oct01'!$A$1:$I$1048576,COLUMN('[1]Congest May01-Oct01'!H$1:H$1048576),FALSE())-VLOOKUP($E130,'[1]Congest May01-Oct01'!$A$1:$I$1048576,COLUMN('[1]Congest May01-Oct01'!H$1:H$1048576),FALSE())</f>
        <v>-1262.72</v>
      </c>
      <c r="AF130" s="36" t="n">
        <f aca="false">VLOOKUP($A130,'[1]Congest May01-Oct01'!$A$1:$I$1048576,COLUMN('[1]Congest May01-Oct01'!I$1:I$1048576),FALSE())-VLOOKUP($E130,'[1]Congest May01-Oct01'!$A$1:$I$1048576,COLUMN('[1]Congest May01-Oct01'!I$1:I$1048576),FALSE())</f>
        <v>-868.57</v>
      </c>
      <c r="AG130" s="6" t="n">
        <f aca="false">+SUM(S130:AD130)</f>
        <v>-2335.62</v>
      </c>
      <c r="AI130" s="39" t="n">
        <v>-26873</v>
      </c>
      <c r="AJ130" s="39" t="n">
        <f aca="false">+I130*SUM(AA130:AE130)</f>
        <v>-168879.6</v>
      </c>
      <c r="AK130" s="39" t="n">
        <f aca="false">+AJ130-AI130</f>
        <v>-142006.6</v>
      </c>
      <c r="AL130" s="39"/>
      <c r="AQ130" s="36"/>
    </row>
    <row r="131" customFormat="false" ht="12.75" hidden="false" customHeight="false" outlineLevel="0" collapsed="false">
      <c r="A131" s="7" t="n">
        <v>23620</v>
      </c>
      <c r="B131" s="7" t="s">
        <v>73</v>
      </c>
      <c r="C131" s="7" t="str">
        <f aca="false">+VLOOKUP(A131,[1]Congest!$A$1:$C$1048576,3,FALSE())</f>
        <v>N.Y.C.</v>
      </c>
      <c r="D131" s="7"/>
      <c r="E131" s="4" t="n">
        <v>24138</v>
      </c>
      <c r="F131" s="5" t="s">
        <v>64</v>
      </c>
      <c r="G131" s="7" t="str">
        <f aca="false">+VLOOKUP(E131,[1]Congest!$A$1:$C$1048576,3,FALSE())</f>
        <v>N.Y.C.</v>
      </c>
      <c r="H131" s="4" t="n">
        <v>16</v>
      </c>
      <c r="I131" s="4" t="n">
        <v>16</v>
      </c>
      <c r="O131" s="35" t="n">
        <f aca="false">VLOOKUP($A131,'[1]Congest May00-Oct00'!$A$1:$I$1048576,COLUMN('[1]Congest May00-Oct00'!D$1:D$1048576),FALSE())-VLOOKUP($E131,'[1]Congest May00-Oct00'!$A$1:$I$1048576,COLUMN('[1]Congest May00-Oct00'!D$1:D$1048576),FALSE())</f>
        <v>6825.61</v>
      </c>
      <c r="P131" s="36" t="n">
        <f aca="false">VLOOKUP($A131,'[1]Congest May00-Oct00'!$A$1:$I$1048576,COLUMN('[1]Congest May00-Oct00'!E$1:E$1048576),FALSE())-VLOOKUP($E131,'[1]Congest May00-Oct00'!$A$1:$I$1048576,COLUMN('[1]Congest May00-Oct00'!E$1:E$1048576),FALSE())</f>
        <v>7907.00000000001</v>
      </c>
      <c r="Q131" s="36" t="n">
        <f aca="false">VLOOKUP($A131,'[1]Congest May00-Oct00'!$A$1:$I$1048576,COLUMN('[1]Congest May00-Oct00'!F$1:F$1048576),FALSE())-VLOOKUP($E131,'[1]Congest May00-Oct00'!$A$1:$I$1048576,COLUMN('[1]Congest May00-Oct00'!F$1:F$1048576),FALSE())</f>
        <v>-1.14999999999782</v>
      </c>
      <c r="R131" s="36" t="n">
        <f aca="false">VLOOKUP($A131,'[1]Congest May00-Oct00'!$A$1:$I$1048576,COLUMN('[1]Congest May00-Oct00'!G$1:G$1048576),FALSE())-VLOOKUP($E131,'[1]Congest May00-Oct00'!$A$1:$I$1048576,COLUMN('[1]Congest May00-Oct00'!G$1:G$1048576),FALSE())</f>
        <v>-1.24000000000342</v>
      </c>
      <c r="S131" s="36" t="n">
        <f aca="false">VLOOKUP($A131,'[1]Congest May00-Oct00'!$A$1:$I$1048576,COLUMN('[1]Congest May00-Oct00'!H$1:H$1048576),FALSE())-VLOOKUP($E131,'[1]Congest May00-Oct00'!$A$1:$I$1048576,COLUMN('[1]Congest May00-Oct00'!H$1:H$1048576),FALSE())</f>
        <v>-0.170000000000528</v>
      </c>
      <c r="T131" s="36" t="n">
        <f aca="false">VLOOKUP($A131,'[1]Congest May00-Oct00'!$A$1:$I$1048576,COLUMN('[1]Congest May00-Oct00'!I$1:I$1048576),FALSE())-VLOOKUP($E131,'[1]Congest May00-Oct00'!$A$1:$I$1048576,COLUMN('[1]Congest May00-Oct00'!I$1:I$1048576),FALSE())</f>
        <v>3.26999999999998</v>
      </c>
      <c r="U131" s="37" t="n">
        <f aca="false">VLOOKUP($A131,'[1]Congest Nov00-Apr01'!$A$1:$I$1048576,COLUMN('[1]Congest Nov00-Apr01'!D$1:D$1048576),FALSE())-VLOOKUP($E131,'[1]Congest Nov00-Apr01'!$A$1:$I$1048576,COLUMN('[1]Congest Nov00-Apr01'!D$1:D$1048576),FALSE())</f>
        <v>7.92000000000053</v>
      </c>
      <c r="V131" s="37" t="n">
        <f aca="false">VLOOKUP($A131,'[1]Congest Nov00-Apr01'!$A$1:$I$1048576,COLUMN('[1]Congest Nov00-Apr01'!E$1:E$1048576),FALSE())-VLOOKUP($E131,'[1]Congest Nov00-Apr01'!$A$1:$I$1048576,COLUMN('[1]Congest Nov00-Apr01'!E$1:E$1048576),FALSE())</f>
        <v>127.6</v>
      </c>
      <c r="W131" s="37" t="n">
        <f aca="false">VLOOKUP($A131,'[1]Congest Nov00-Apr01'!$A$1:$I$1048576,COLUMN('[1]Congest Nov00-Apr01'!F$1:F$1048576),FALSE())-VLOOKUP($E131,'[1]Congest Nov00-Apr01'!$A$1:$I$1048576,COLUMN('[1]Congest Nov00-Apr01'!F$1:F$1048576),FALSE())</f>
        <v>0</v>
      </c>
      <c r="X131" s="37" t="n">
        <f aca="false">VLOOKUP($A131,'[1]Congest Nov00-Apr01'!$A$1:$I$1048576,COLUMN('[1]Congest Nov00-Apr01'!G$1:G$1048576),FALSE())-VLOOKUP($E131,'[1]Congest Nov00-Apr01'!$A$1:$I$1048576,COLUMN('[1]Congest Nov00-Apr01'!G$1:G$1048576),FALSE())</f>
        <v>0</v>
      </c>
      <c r="Y131" s="37" t="n">
        <f aca="false">VLOOKUP($A131,'[1]Congest Nov00-Apr01'!$A$1:$I$1048576,COLUMN('[1]Congest Nov00-Apr01'!H$1:H$1048576),FALSE())-VLOOKUP($E131,'[1]Congest Nov00-Apr01'!$A$1:$I$1048576,COLUMN('[1]Congest Nov00-Apr01'!H$1:H$1048576),FALSE())</f>
        <v>0</v>
      </c>
      <c r="Z131" s="37" t="n">
        <f aca="false">VLOOKUP($A131,'[1]Congest Nov00-Apr01'!$A$1:$I$1048576,COLUMN('[1]Congest Nov00-Apr01'!I$1:I$1048576),FALSE())-VLOOKUP($E131,'[1]Congest Nov00-Apr01'!$A$1:$I$1048576,COLUMN('[1]Congest Nov00-Apr01'!I$1:I$1048576),FALSE())</f>
        <v>0</v>
      </c>
      <c r="AA131" s="36" t="n">
        <f aca="false">VLOOKUP($A131,'[1]Congest May01-Oct01'!$A$1:$I$1048576,COLUMN('[1]Congest May01-Oct01'!D$1:D$1048576),FALSE())-VLOOKUP($E131,'[1]Congest May01-Oct01'!$A$1:$I$1048576,COLUMN('[1]Congest May01-Oct01'!D$1:D$1048576),FALSE())</f>
        <v>0</v>
      </c>
      <c r="AB131" s="36" t="n">
        <f aca="false">VLOOKUP($A131,'[1]Congest May01-Oct01'!$A$1:$I$1048576,COLUMN('[1]Congest May01-Oct01'!E$1:E$1048576),FALSE())-VLOOKUP($E131,'[1]Congest May01-Oct01'!$A$1:$I$1048576,COLUMN('[1]Congest May01-Oct01'!E$1:E$1048576),FALSE())</f>
        <v>0</v>
      </c>
      <c r="AC131" s="36" t="n">
        <f aca="false">VLOOKUP($A131,'[1]Congest May01-Oct01'!$A$1:$I$1048576,COLUMN('[1]Congest May01-Oct01'!F$1:F$1048576),FALSE())-VLOOKUP($E131,'[1]Congest May01-Oct01'!$A$1:$I$1048576,COLUMN('[1]Congest May01-Oct01'!F$1:F$1048576),FALSE())</f>
        <v>0</v>
      </c>
      <c r="AD131" s="36" t="n">
        <f aca="false">VLOOKUP($A131,'[1]Congest May01-Oct01'!$A$1:$I$1048576,COLUMN('[1]Congest May01-Oct01'!G$1:G$1048576),FALSE())-VLOOKUP($E131,'[1]Congest May01-Oct01'!$A$1:$I$1048576,COLUMN('[1]Congest May01-Oct01'!G$1:G$1048576),FALSE())</f>
        <v>0</v>
      </c>
      <c r="AE131" s="36" t="n">
        <f aca="false">VLOOKUP($A131,'[1]Congest May01-Oct01'!$A$1:$I$1048576,COLUMN('[1]Congest May01-Oct01'!H$1:H$1048576),FALSE())-VLOOKUP($E131,'[1]Congest May01-Oct01'!$A$1:$I$1048576,COLUMN('[1]Congest May01-Oct01'!H$1:H$1048576),FALSE())</f>
        <v>0</v>
      </c>
      <c r="AF131" s="36" t="n">
        <f aca="false">VLOOKUP($A131,'[1]Congest May01-Oct01'!$A$1:$I$1048576,COLUMN('[1]Congest May01-Oct01'!I$1:I$1048576),FALSE())-VLOOKUP($E131,'[1]Congest May01-Oct01'!$A$1:$I$1048576,COLUMN('[1]Congest May01-Oct01'!I$1:I$1048576),FALSE())</f>
        <v>0</v>
      </c>
      <c r="AG131" s="6" t="n">
        <f aca="false">+SUM(S131:AD131)</f>
        <v>138.62</v>
      </c>
      <c r="AI131" s="39" t="n">
        <v>1600</v>
      </c>
      <c r="AJ131" s="39" t="n">
        <f aca="false">+I131*SUM(AA131:AE131)</f>
        <v>0</v>
      </c>
      <c r="AK131" s="39" t="n">
        <f aca="false">+AJ131-AI131</f>
        <v>-1600</v>
      </c>
      <c r="AL131" s="39"/>
      <c r="AQ131" s="36"/>
    </row>
    <row r="132" customFormat="false" ht="12.75" hidden="false" customHeight="false" outlineLevel="0" collapsed="false">
      <c r="A132" s="7" t="n">
        <v>23628</v>
      </c>
      <c r="B132" s="7" t="s">
        <v>140</v>
      </c>
      <c r="C132" s="7" t="str">
        <f aca="false">+VLOOKUP(A132,[1]Congest!$A$1:$C$1048576,3,FALSE())</f>
        <v>NORTH</v>
      </c>
      <c r="D132" s="7"/>
      <c r="E132" s="4" t="n">
        <v>24048</v>
      </c>
      <c r="F132" s="5" t="s">
        <v>129</v>
      </c>
      <c r="G132" s="7" t="str">
        <f aca="false">+VLOOKUP(E132,[1]Congest!$A$1:$C$1048576,3,FALSE())</f>
        <v>MHK VL</v>
      </c>
      <c r="H132" s="4" t="n">
        <v>10</v>
      </c>
      <c r="I132" s="4" t="n">
        <v>10</v>
      </c>
      <c r="O132" s="35" t="n">
        <f aca="false">VLOOKUP($A132,'[1]Congest May00-Oct00'!$A$1:$I$1048576,COLUMN('[1]Congest May00-Oct00'!D$1:D$1048576),FALSE())-VLOOKUP($E132,'[1]Congest May00-Oct00'!$A$1:$I$1048576,COLUMN('[1]Congest May00-Oct00'!D$1:D$1048576),FALSE())</f>
        <v>1102.91</v>
      </c>
      <c r="P132" s="36" t="n">
        <f aca="false">VLOOKUP($A132,'[1]Congest May00-Oct00'!$A$1:$I$1048576,COLUMN('[1]Congest May00-Oct00'!E$1:E$1048576),FALSE())-VLOOKUP($E132,'[1]Congest May00-Oct00'!$A$1:$I$1048576,COLUMN('[1]Congest May00-Oct00'!E$1:E$1048576),FALSE())</f>
        <v>1221.11</v>
      </c>
      <c r="Q132" s="36" t="n">
        <f aca="false">VLOOKUP($A132,'[1]Congest May00-Oct00'!$A$1:$I$1048576,COLUMN('[1]Congest May00-Oct00'!F$1:F$1048576),FALSE())-VLOOKUP($E132,'[1]Congest May00-Oct00'!$A$1:$I$1048576,COLUMN('[1]Congest May00-Oct00'!F$1:F$1048576),FALSE())</f>
        <v>2202.87</v>
      </c>
      <c r="R132" s="36" t="n">
        <f aca="false">VLOOKUP($A132,'[1]Congest May00-Oct00'!$A$1:$I$1048576,COLUMN('[1]Congest May00-Oct00'!G$1:G$1048576),FALSE())-VLOOKUP($E132,'[1]Congest May00-Oct00'!$A$1:$I$1048576,COLUMN('[1]Congest May00-Oct00'!G$1:G$1048576),FALSE())</f>
        <v>694.11</v>
      </c>
      <c r="S132" s="36" t="n">
        <f aca="false">VLOOKUP($A132,'[1]Congest May00-Oct00'!$A$1:$I$1048576,COLUMN('[1]Congest May00-Oct00'!H$1:H$1048576),FALSE())-VLOOKUP($E132,'[1]Congest May00-Oct00'!$A$1:$I$1048576,COLUMN('[1]Congest May00-Oct00'!H$1:H$1048576),FALSE())</f>
        <v>846.9</v>
      </c>
      <c r="T132" s="36" t="n">
        <f aca="false">VLOOKUP($A132,'[1]Congest May00-Oct00'!$A$1:$I$1048576,COLUMN('[1]Congest May00-Oct00'!I$1:I$1048576),FALSE())-VLOOKUP($E132,'[1]Congest May00-Oct00'!$A$1:$I$1048576,COLUMN('[1]Congest May00-Oct00'!I$1:I$1048576),FALSE())</f>
        <v>16.78</v>
      </c>
      <c r="U132" s="37" t="n">
        <f aca="false">VLOOKUP($A132,'[1]Congest Nov00-Apr01'!$A$1:$I$1048576,COLUMN('[1]Congest Nov00-Apr01'!D$1:D$1048576),FALSE())-VLOOKUP($E132,'[1]Congest Nov00-Apr01'!$A$1:$I$1048576,COLUMN('[1]Congest Nov00-Apr01'!D$1:D$1048576),FALSE())</f>
        <v>179.85</v>
      </c>
      <c r="V132" s="37" t="n">
        <f aca="false">VLOOKUP($A132,'[1]Congest Nov00-Apr01'!$A$1:$I$1048576,COLUMN('[1]Congest Nov00-Apr01'!E$1:E$1048576),FALSE())-VLOOKUP($E132,'[1]Congest Nov00-Apr01'!$A$1:$I$1048576,COLUMN('[1]Congest Nov00-Apr01'!E$1:E$1048576),FALSE())</f>
        <v>60.17</v>
      </c>
      <c r="W132" s="37" t="n">
        <f aca="false">VLOOKUP($A132,'[1]Congest Nov00-Apr01'!$A$1:$I$1048576,COLUMN('[1]Congest Nov00-Apr01'!F$1:F$1048576),FALSE())-VLOOKUP($E132,'[1]Congest Nov00-Apr01'!$A$1:$I$1048576,COLUMN('[1]Congest Nov00-Apr01'!F$1:F$1048576),FALSE())</f>
        <v>148.66</v>
      </c>
      <c r="X132" s="37" t="n">
        <f aca="false">VLOOKUP($A132,'[1]Congest Nov00-Apr01'!$A$1:$I$1048576,COLUMN('[1]Congest Nov00-Apr01'!G$1:G$1048576),FALSE())-VLOOKUP($E132,'[1]Congest Nov00-Apr01'!$A$1:$I$1048576,COLUMN('[1]Congest Nov00-Apr01'!G$1:G$1048576),FALSE())</f>
        <v>91.5</v>
      </c>
      <c r="Y132" s="37" t="n">
        <f aca="false">VLOOKUP($A132,'[1]Congest Nov00-Apr01'!$A$1:$I$1048576,COLUMN('[1]Congest Nov00-Apr01'!H$1:H$1048576),FALSE())-VLOOKUP($E132,'[1]Congest Nov00-Apr01'!$A$1:$I$1048576,COLUMN('[1]Congest Nov00-Apr01'!H$1:H$1048576),FALSE())</f>
        <v>107.08</v>
      </c>
      <c r="Z132" s="37" t="n">
        <f aca="false">VLOOKUP($A132,'[1]Congest Nov00-Apr01'!$A$1:$I$1048576,COLUMN('[1]Congest Nov00-Apr01'!I$1:I$1048576),FALSE())-VLOOKUP($E132,'[1]Congest Nov00-Apr01'!$A$1:$I$1048576,COLUMN('[1]Congest Nov00-Apr01'!I$1:I$1048576),FALSE())</f>
        <v>73.18</v>
      </c>
      <c r="AA132" s="36" t="n">
        <f aca="false">VLOOKUP($A132,'[1]Congest May01-Oct01'!$A$1:$I$1048576,COLUMN('[1]Congest May01-Oct01'!D$1:D$1048576),FALSE())-VLOOKUP($E132,'[1]Congest May01-Oct01'!$A$1:$I$1048576,COLUMN('[1]Congest May01-Oct01'!D$1:D$1048576),FALSE())</f>
        <v>12.96</v>
      </c>
      <c r="AB132" s="36" t="n">
        <f aca="false">VLOOKUP($A132,'[1]Congest May01-Oct01'!$A$1:$I$1048576,COLUMN('[1]Congest May01-Oct01'!E$1:E$1048576),FALSE())-VLOOKUP($E132,'[1]Congest May01-Oct01'!$A$1:$I$1048576,COLUMN('[1]Congest May01-Oct01'!E$1:E$1048576),FALSE())</f>
        <v>3.13999999999999</v>
      </c>
      <c r="AC132" s="36" t="n">
        <f aca="false">VLOOKUP($A132,'[1]Congest May01-Oct01'!$A$1:$I$1048576,COLUMN('[1]Congest May01-Oct01'!F$1:F$1048576),FALSE())-VLOOKUP($E132,'[1]Congest May01-Oct01'!$A$1:$I$1048576,COLUMN('[1]Congest May01-Oct01'!F$1:F$1048576),FALSE())</f>
        <v>3.46</v>
      </c>
      <c r="AD132" s="36" t="n">
        <f aca="false">VLOOKUP($A132,'[1]Congest May01-Oct01'!$A$1:$I$1048576,COLUMN('[1]Congest May01-Oct01'!G$1:G$1048576),FALSE())-VLOOKUP($E132,'[1]Congest May01-Oct01'!$A$1:$I$1048576,COLUMN('[1]Congest May01-Oct01'!G$1:G$1048576),FALSE())</f>
        <v>87.09</v>
      </c>
      <c r="AE132" s="36" t="n">
        <f aca="false">VLOOKUP($A132,'[1]Congest May01-Oct01'!$A$1:$I$1048576,COLUMN('[1]Congest May01-Oct01'!H$1:H$1048576),FALSE())-VLOOKUP($E132,'[1]Congest May01-Oct01'!$A$1:$I$1048576,COLUMN('[1]Congest May01-Oct01'!H$1:H$1048576),FALSE())</f>
        <v>0.59</v>
      </c>
      <c r="AF132" s="36" t="n">
        <f aca="false">VLOOKUP($A132,'[1]Congest May01-Oct01'!$A$1:$I$1048576,COLUMN('[1]Congest May01-Oct01'!I$1:I$1048576),FALSE())-VLOOKUP($E132,'[1]Congest May01-Oct01'!$A$1:$I$1048576,COLUMN('[1]Congest May01-Oct01'!I$1:I$1048576),FALSE())</f>
        <v>2.45</v>
      </c>
      <c r="AG132" s="6" t="n">
        <f aca="false">+SUM(S132:AD132)</f>
        <v>1630.77</v>
      </c>
      <c r="AI132" s="39" t="n">
        <v>28000</v>
      </c>
      <c r="AJ132" s="39" t="n">
        <f aca="false">+I132*SUM(AA132:AE132)</f>
        <v>1072.4</v>
      </c>
      <c r="AK132" s="39" t="n">
        <f aca="false">+AJ132-AI132</f>
        <v>-26927.6</v>
      </c>
      <c r="AL132" s="39"/>
      <c r="AQ132" s="36"/>
    </row>
    <row r="133" customFormat="false" ht="12.75" hidden="false" customHeight="false" outlineLevel="0" collapsed="false">
      <c r="A133" s="7" t="n">
        <v>23628</v>
      </c>
      <c r="B133" s="7" t="s">
        <v>140</v>
      </c>
      <c r="C133" s="7" t="str">
        <f aca="false">+VLOOKUP(A133,[1]Congest!$A$1:$C$1048576,3,FALSE())</f>
        <v>NORTH</v>
      </c>
      <c r="D133" s="7"/>
      <c r="E133" s="4" t="n">
        <v>61755</v>
      </c>
      <c r="F133" s="5" t="s">
        <v>87</v>
      </c>
      <c r="G133" s="7" t="str">
        <f aca="false">+VLOOKUP(E133,[1]Congest!$A$1:$C$1048576,3,FALSE())</f>
        <v>NORTH</v>
      </c>
      <c r="H133" s="4" t="n">
        <v>5</v>
      </c>
      <c r="I133" s="4" t="n">
        <v>5</v>
      </c>
      <c r="O133" s="35" t="n">
        <f aca="false">VLOOKUP($A133,'[1]Congest May00-Oct00'!$A$1:$I$1048576,COLUMN('[1]Congest May00-Oct00'!D$1:D$1048576),FALSE())-VLOOKUP($E133,'[1]Congest May00-Oct00'!$A$1:$I$1048576,COLUMN('[1]Congest May00-Oct00'!D$1:D$1048576),FALSE())</f>
        <v>185.460000000001</v>
      </c>
      <c r="P133" s="36" t="n">
        <f aca="false">VLOOKUP($A133,'[1]Congest May00-Oct00'!$A$1:$I$1048576,COLUMN('[1]Congest May00-Oct00'!E$1:E$1048576),FALSE())-VLOOKUP($E133,'[1]Congest May00-Oct00'!$A$1:$I$1048576,COLUMN('[1]Congest May00-Oct00'!E$1:E$1048576),FALSE())</f>
        <v>644.41</v>
      </c>
      <c r="Q133" s="36" t="n">
        <f aca="false">VLOOKUP($A133,'[1]Congest May00-Oct00'!$A$1:$I$1048576,COLUMN('[1]Congest May00-Oct00'!F$1:F$1048576),FALSE())-VLOOKUP($E133,'[1]Congest May00-Oct00'!$A$1:$I$1048576,COLUMN('[1]Congest May00-Oct00'!F$1:F$1048576),FALSE())</f>
        <v>335.44</v>
      </c>
      <c r="R133" s="36" t="n">
        <f aca="false">VLOOKUP($A133,'[1]Congest May00-Oct00'!$A$1:$I$1048576,COLUMN('[1]Congest May00-Oct00'!G$1:G$1048576),FALSE())-VLOOKUP($E133,'[1]Congest May00-Oct00'!$A$1:$I$1048576,COLUMN('[1]Congest May00-Oct00'!G$1:G$1048576),FALSE())</f>
        <v>257.76</v>
      </c>
      <c r="S133" s="36" t="n">
        <f aca="false">VLOOKUP($A133,'[1]Congest May00-Oct00'!$A$1:$I$1048576,COLUMN('[1]Congest May00-Oct00'!H$1:H$1048576),FALSE())-VLOOKUP($E133,'[1]Congest May00-Oct00'!$A$1:$I$1048576,COLUMN('[1]Congest May00-Oct00'!H$1:H$1048576),FALSE())</f>
        <v>22.6500000000003</v>
      </c>
      <c r="T133" s="36" t="n">
        <f aca="false">VLOOKUP($A133,'[1]Congest May00-Oct00'!$A$1:$I$1048576,COLUMN('[1]Congest May00-Oct00'!I$1:I$1048576),FALSE())-VLOOKUP($E133,'[1]Congest May00-Oct00'!$A$1:$I$1048576,COLUMN('[1]Congest May00-Oct00'!I$1:I$1048576),FALSE())</f>
        <v>-20.15</v>
      </c>
      <c r="U133" s="37" t="n">
        <f aca="false">VLOOKUP($A133,'[1]Congest Nov00-Apr01'!$A$1:$I$1048576,COLUMN('[1]Congest Nov00-Apr01'!D$1:D$1048576),FALSE())-VLOOKUP($E133,'[1]Congest Nov00-Apr01'!$A$1:$I$1048576,COLUMN('[1]Congest Nov00-Apr01'!D$1:D$1048576),FALSE())</f>
        <v>91.22</v>
      </c>
      <c r="V133" s="37" t="n">
        <f aca="false">VLOOKUP($A133,'[1]Congest Nov00-Apr01'!$A$1:$I$1048576,COLUMN('[1]Congest Nov00-Apr01'!E$1:E$1048576),FALSE())-VLOOKUP($E133,'[1]Congest Nov00-Apr01'!$A$1:$I$1048576,COLUMN('[1]Congest Nov00-Apr01'!E$1:E$1048576),FALSE())</f>
        <v>18.5</v>
      </c>
      <c r="W133" s="37" t="n">
        <f aca="false">VLOOKUP($A133,'[1]Congest Nov00-Apr01'!$A$1:$I$1048576,COLUMN('[1]Congest Nov00-Apr01'!F$1:F$1048576),FALSE())-VLOOKUP($E133,'[1]Congest Nov00-Apr01'!$A$1:$I$1048576,COLUMN('[1]Congest Nov00-Apr01'!F$1:F$1048576),FALSE())</f>
        <v>77.02</v>
      </c>
      <c r="X133" s="37" t="n">
        <f aca="false">VLOOKUP($A133,'[1]Congest Nov00-Apr01'!$A$1:$I$1048576,COLUMN('[1]Congest Nov00-Apr01'!G$1:G$1048576),FALSE())-VLOOKUP($E133,'[1]Congest Nov00-Apr01'!$A$1:$I$1048576,COLUMN('[1]Congest Nov00-Apr01'!G$1:G$1048576),FALSE())</f>
        <v>45.39</v>
      </c>
      <c r="Y133" s="37" t="n">
        <f aca="false">VLOOKUP($A133,'[1]Congest Nov00-Apr01'!$A$1:$I$1048576,COLUMN('[1]Congest Nov00-Apr01'!H$1:H$1048576),FALSE())-VLOOKUP($E133,'[1]Congest Nov00-Apr01'!$A$1:$I$1048576,COLUMN('[1]Congest Nov00-Apr01'!H$1:H$1048576),FALSE())</f>
        <v>57.89</v>
      </c>
      <c r="Z133" s="37" t="n">
        <f aca="false">VLOOKUP($A133,'[1]Congest Nov00-Apr01'!$A$1:$I$1048576,COLUMN('[1]Congest Nov00-Apr01'!I$1:I$1048576),FALSE())-VLOOKUP($E133,'[1]Congest Nov00-Apr01'!$A$1:$I$1048576,COLUMN('[1]Congest Nov00-Apr01'!I$1:I$1048576),FALSE())</f>
        <v>10.88</v>
      </c>
      <c r="AA133" s="36" t="n">
        <f aca="false">VLOOKUP($A133,'[1]Congest May01-Oct01'!$A$1:$I$1048576,COLUMN('[1]Congest May01-Oct01'!D$1:D$1048576),FALSE())-VLOOKUP($E133,'[1]Congest May01-Oct01'!$A$1:$I$1048576,COLUMN('[1]Congest May01-Oct01'!D$1:D$1048576),FALSE())</f>
        <v>-15.32</v>
      </c>
      <c r="AB133" s="36" t="n">
        <f aca="false">VLOOKUP($A133,'[1]Congest May01-Oct01'!$A$1:$I$1048576,COLUMN('[1]Congest May01-Oct01'!E$1:E$1048576),FALSE())-VLOOKUP($E133,'[1]Congest May01-Oct01'!$A$1:$I$1048576,COLUMN('[1]Congest May01-Oct01'!E$1:E$1048576),FALSE())</f>
        <v>26.37</v>
      </c>
      <c r="AC133" s="36" t="n">
        <f aca="false">VLOOKUP($A133,'[1]Congest May01-Oct01'!$A$1:$I$1048576,COLUMN('[1]Congest May01-Oct01'!F$1:F$1048576),FALSE())-VLOOKUP($E133,'[1]Congest May01-Oct01'!$A$1:$I$1048576,COLUMN('[1]Congest May01-Oct01'!F$1:F$1048576),FALSE())</f>
        <v>1.03</v>
      </c>
      <c r="AD133" s="36" t="n">
        <f aca="false">VLOOKUP($A133,'[1]Congest May01-Oct01'!$A$1:$I$1048576,COLUMN('[1]Congest May01-Oct01'!G$1:G$1048576),FALSE())-VLOOKUP($E133,'[1]Congest May01-Oct01'!$A$1:$I$1048576,COLUMN('[1]Congest May01-Oct01'!G$1:G$1048576),FALSE())</f>
        <v>47.97</v>
      </c>
      <c r="AE133" s="36" t="n">
        <f aca="false">VLOOKUP($A133,'[1]Congest May01-Oct01'!$A$1:$I$1048576,COLUMN('[1]Congest May01-Oct01'!H$1:H$1048576),FALSE())-VLOOKUP($E133,'[1]Congest May01-Oct01'!$A$1:$I$1048576,COLUMN('[1]Congest May01-Oct01'!H$1:H$1048576),FALSE())</f>
        <v>-0.04</v>
      </c>
      <c r="AF133" s="36" t="n">
        <f aca="false">VLOOKUP($A133,'[1]Congest May01-Oct01'!$A$1:$I$1048576,COLUMN('[1]Congest May01-Oct01'!I$1:I$1048576),FALSE())-VLOOKUP($E133,'[1]Congest May01-Oct01'!$A$1:$I$1048576,COLUMN('[1]Congest May01-Oct01'!I$1:I$1048576),FALSE())</f>
        <v>-0.25</v>
      </c>
      <c r="AG133" s="6" t="n">
        <f aca="false">+SUM(S133:AD133)</f>
        <v>363.45</v>
      </c>
      <c r="AI133" s="39" t="n">
        <v>4000</v>
      </c>
      <c r="AJ133" s="39" t="n">
        <f aca="false">+I133*SUM(AA133:AE133)</f>
        <v>300.05</v>
      </c>
      <c r="AK133" s="39" t="n">
        <f aca="false">+AJ133-AI133</f>
        <v>-3699.95</v>
      </c>
      <c r="AL133" s="39"/>
      <c r="AQ133" s="36"/>
    </row>
    <row r="134" customFormat="false" ht="12.75" hidden="false" customHeight="false" outlineLevel="0" collapsed="false">
      <c r="A134" s="7" t="n">
        <v>23632</v>
      </c>
      <c r="B134" s="7" t="s">
        <v>141</v>
      </c>
      <c r="C134" s="7" t="str">
        <f aca="false">+VLOOKUP(A134,[1]Congest!$A$1:$C$1048576,3,FALSE())</f>
        <v>HUD VL</v>
      </c>
      <c r="D134" s="7"/>
      <c r="E134" s="4" t="n">
        <v>23588</v>
      </c>
      <c r="F134" s="5" t="s">
        <v>123</v>
      </c>
      <c r="G134" s="7" t="str">
        <f aca="false">+VLOOKUP(E134,[1]Congest!$A$1:$C$1048576,3,FALSE())</f>
        <v>HUD VL</v>
      </c>
      <c r="H134" s="41" t="n">
        <v>30</v>
      </c>
      <c r="I134" s="41" t="n">
        <v>30</v>
      </c>
      <c r="O134" s="35" t="n">
        <f aca="false">VLOOKUP($A134,'[1]Congest May00-Oct00'!$A$1:$I$1048576,COLUMN('[1]Congest May00-Oct00'!D$1:D$1048576),FALSE())-VLOOKUP($E134,'[1]Congest May00-Oct00'!$A$1:$I$1048576,COLUMN('[1]Congest May00-Oct00'!D$1:D$1048576),FALSE())</f>
        <v>144.48</v>
      </c>
      <c r="P134" s="36" t="n">
        <f aca="false">VLOOKUP($A134,'[1]Congest May00-Oct00'!$A$1:$I$1048576,COLUMN('[1]Congest May00-Oct00'!E$1:E$1048576),FALSE())-VLOOKUP($E134,'[1]Congest May00-Oct00'!$A$1:$I$1048576,COLUMN('[1]Congest May00-Oct00'!E$1:E$1048576),FALSE())</f>
        <v>80.4300000000003</v>
      </c>
      <c r="Q134" s="36" t="n">
        <f aca="false">VLOOKUP($A134,'[1]Congest May00-Oct00'!$A$1:$I$1048576,COLUMN('[1]Congest May00-Oct00'!F$1:F$1048576),FALSE())-VLOOKUP($E134,'[1]Congest May00-Oct00'!$A$1:$I$1048576,COLUMN('[1]Congest May00-Oct00'!F$1:F$1048576),FALSE())</f>
        <v>178.380000000001</v>
      </c>
      <c r="R134" s="36" t="n">
        <f aca="false">VLOOKUP($A134,'[1]Congest May00-Oct00'!$A$1:$I$1048576,COLUMN('[1]Congest May00-Oct00'!G$1:G$1048576),FALSE())-VLOOKUP($E134,'[1]Congest May00-Oct00'!$A$1:$I$1048576,COLUMN('[1]Congest May00-Oct00'!G$1:G$1048576),FALSE())</f>
        <v>-190.479999999998</v>
      </c>
      <c r="S134" s="36" t="n">
        <f aca="false">VLOOKUP($A134,'[1]Congest May00-Oct00'!$A$1:$I$1048576,COLUMN('[1]Congest May00-Oct00'!H$1:H$1048576),FALSE())-VLOOKUP($E134,'[1]Congest May00-Oct00'!$A$1:$I$1048576,COLUMN('[1]Congest May00-Oct00'!H$1:H$1048576),FALSE())</f>
        <v>522.29</v>
      </c>
      <c r="T134" s="36" t="n">
        <f aca="false">VLOOKUP($A134,'[1]Congest May00-Oct00'!$A$1:$I$1048576,COLUMN('[1]Congest May00-Oct00'!I$1:I$1048576),FALSE())-VLOOKUP($E134,'[1]Congest May00-Oct00'!$A$1:$I$1048576,COLUMN('[1]Congest May00-Oct00'!I$1:I$1048576),FALSE())</f>
        <v>1559.45</v>
      </c>
      <c r="U134" s="37" t="n">
        <f aca="false">VLOOKUP($A134,'[1]Congest Nov00-Apr01'!$A$1:$I$1048576,COLUMN('[1]Congest Nov00-Apr01'!D$1:D$1048576),FALSE())-VLOOKUP($E134,'[1]Congest Nov00-Apr01'!$A$1:$I$1048576,COLUMN('[1]Congest Nov00-Apr01'!D$1:D$1048576),FALSE())</f>
        <v>26.54</v>
      </c>
      <c r="V134" s="37" t="n">
        <f aca="false">VLOOKUP($A134,'[1]Congest Nov00-Apr01'!$A$1:$I$1048576,COLUMN('[1]Congest Nov00-Apr01'!E$1:E$1048576),FALSE())-VLOOKUP($E134,'[1]Congest Nov00-Apr01'!$A$1:$I$1048576,COLUMN('[1]Congest Nov00-Apr01'!E$1:E$1048576),FALSE())</f>
        <v>292.87</v>
      </c>
      <c r="W134" s="37" t="n">
        <f aca="false">VLOOKUP($A134,'[1]Congest Nov00-Apr01'!$A$1:$I$1048576,COLUMN('[1]Congest Nov00-Apr01'!F$1:F$1048576),FALSE())-VLOOKUP($E134,'[1]Congest Nov00-Apr01'!$A$1:$I$1048576,COLUMN('[1]Congest Nov00-Apr01'!F$1:F$1048576),FALSE())</f>
        <v>41.8800000000015</v>
      </c>
      <c r="X134" s="37" t="n">
        <f aca="false">VLOOKUP($A134,'[1]Congest Nov00-Apr01'!$A$1:$I$1048576,COLUMN('[1]Congest Nov00-Apr01'!G$1:G$1048576),FALSE())-VLOOKUP($E134,'[1]Congest Nov00-Apr01'!$A$1:$I$1048576,COLUMN('[1]Congest Nov00-Apr01'!G$1:G$1048576),FALSE())</f>
        <v>-4.07000000000039</v>
      </c>
      <c r="Y134" s="37" t="n">
        <f aca="false">VLOOKUP($A134,'[1]Congest Nov00-Apr01'!$A$1:$I$1048576,COLUMN('[1]Congest Nov00-Apr01'!H$1:H$1048576),FALSE())-VLOOKUP($E134,'[1]Congest Nov00-Apr01'!$A$1:$I$1048576,COLUMN('[1]Congest Nov00-Apr01'!H$1:H$1048576),FALSE())</f>
        <v>919.109999999999</v>
      </c>
      <c r="Z134" s="37" t="n">
        <f aca="false">VLOOKUP($A134,'[1]Congest Nov00-Apr01'!$A$1:$I$1048576,COLUMN('[1]Congest Nov00-Apr01'!I$1:I$1048576),FALSE())-VLOOKUP($E134,'[1]Congest Nov00-Apr01'!$A$1:$I$1048576,COLUMN('[1]Congest Nov00-Apr01'!I$1:I$1048576),FALSE())</f>
        <v>282.36</v>
      </c>
      <c r="AA134" s="36" t="n">
        <f aca="false">VLOOKUP($A134,'[1]Congest May01-Oct01'!$A$1:$I$1048576,COLUMN('[1]Congest May01-Oct01'!D$1:D$1048576),FALSE())-VLOOKUP($E134,'[1]Congest May01-Oct01'!$A$1:$I$1048576,COLUMN('[1]Congest May01-Oct01'!D$1:D$1048576),FALSE())</f>
        <v>-153.360000000001</v>
      </c>
      <c r="AB134" s="36" t="n">
        <f aca="false">VLOOKUP($A134,'[1]Congest May01-Oct01'!$A$1:$I$1048576,COLUMN('[1]Congest May01-Oct01'!E$1:E$1048576),FALSE())-VLOOKUP($E134,'[1]Congest May01-Oct01'!$A$1:$I$1048576,COLUMN('[1]Congest May01-Oct01'!E$1:E$1048576),FALSE())</f>
        <v>220</v>
      </c>
      <c r="AC134" s="36" t="n">
        <f aca="false">VLOOKUP($A134,'[1]Congest May01-Oct01'!$A$1:$I$1048576,COLUMN('[1]Congest May01-Oct01'!F$1:F$1048576),FALSE())-VLOOKUP($E134,'[1]Congest May01-Oct01'!$A$1:$I$1048576,COLUMN('[1]Congest May01-Oct01'!F$1:F$1048576),FALSE())</f>
        <v>216.15</v>
      </c>
      <c r="AD134" s="36" t="n">
        <f aca="false">VLOOKUP($A134,'[1]Congest May01-Oct01'!$A$1:$I$1048576,COLUMN('[1]Congest May01-Oct01'!G$1:G$1048576),FALSE())-VLOOKUP($E134,'[1]Congest May01-Oct01'!$A$1:$I$1048576,COLUMN('[1]Congest May01-Oct01'!G$1:G$1048576),FALSE())</f>
        <v>194.15</v>
      </c>
      <c r="AE134" s="36" t="n">
        <f aca="false">VLOOKUP($A134,'[1]Congest May01-Oct01'!$A$1:$I$1048576,COLUMN('[1]Congest May01-Oct01'!H$1:H$1048576),FALSE())-VLOOKUP($E134,'[1]Congest May01-Oct01'!$A$1:$I$1048576,COLUMN('[1]Congest May01-Oct01'!H$1:H$1048576),FALSE())</f>
        <v>137.34</v>
      </c>
      <c r="AF134" s="36" t="n">
        <f aca="false">VLOOKUP($A134,'[1]Congest May01-Oct01'!$A$1:$I$1048576,COLUMN('[1]Congest May01-Oct01'!I$1:I$1048576),FALSE())-VLOOKUP($E134,'[1]Congest May01-Oct01'!$A$1:$I$1048576,COLUMN('[1]Congest May01-Oct01'!I$1:I$1048576),FALSE())</f>
        <v>12.55</v>
      </c>
      <c r="AG134" s="6" t="n">
        <f aca="false">+SUM(S134:AD134)</f>
        <v>4117.37</v>
      </c>
      <c r="AI134" s="39" t="n">
        <v>-125.4</v>
      </c>
      <c r="AJ134" s="39" t="n">
        <f aca="false">+I134*SUM(AA134:AE134)</f>
        <v>18428.4</v>
      </c>
      <c r="AK134" s="39" t="n">
        <f aca="false">+AJ134-AI134</f>
        <v>18553.8</v>
      </c>
      <c r="AL134" s="39"/>
      <c r="AQ134" s="36"/>
    </row>
    <row r="135" customFormat="false" ht="12.75" hidden="false" customHeight="false" outlineLevel="0" collapsed="false">
      <c r="A135" s="7" t="n">
        <v>23639</v>
      </c>
      <c r="B135" s="7" t="s">
        <v>142</v>
      </c>
      <c r="C135" s="7" t="str">
        <f aca="false">+VLOOKUP(A135,[1]Congest!$A$1:$C$1048576,3,FALSE())</f>
        <v>HUD VL</v>
      </c>
      <c r="D135" s="7"/>
      <c r="E135" s="4" t="n">
        <v>23586</v>
      </c>
      <c r="F135" s="5" t="s">
        <v>112</v>
      </c>
      <c r="G135" s="7" t="str">
        <f aca="false">+VLOOKUP(E135,[1]Congest!$A$1:$C$1048576,3,FALSE())</f>
        <v>HUD VL</v>
      </c>
      <c r="H135" s="4" t="n">
        <v>30</v>
      </c>
      <c r="I135" s="4" t="n">
        <v>30</v>
      </c>
      <c r="O135" s="35" t="n">
        <f aca="false">VLOOKUP($A135,'[1]Congest May00-Oct00'!$A$1:$I$1048576,COLUMN('[1]Congest May00-Oct00'!D$1:D$1048576),FALSE())-VLOOKUP($E135,'[1]Congest May00-Oct00'!$A$1:$I$1048576,COLUMN('[1]Congest May00-Oct00'!D$1:D$1048576),FALSE())</f>
        <v>336.750000000001</v>
      </c>
      <c r="P135" s="36" t="n">
        <f aca="false">VLOOKUP($A135,'[1]Congest May00-Oct00'!$A$1:$I$1048576,COLUMN('[1]Congest May00-Oct00'!E$1:E$1048576),FALSE())-VLOOKUP($E135,'[1]Congest May00-Oct00'!$A$1:$I$1048576,COLUMN('[1]Congest May00-Oct00'!E$1:E$1048576),FALSE())</f>
        <v>713.849999999999</v>
      </c>
      <c r="Q135" s="36" t="n">
        <f aca="false">VLOOKUP($A135,'[1]Congest May00-Oct00'!$A$1:$I$1048576,COLUMN('[1]Congest May00-Oct00'!F$1:F$1048576),FALSE())-VLOOKUP($E135,'[1]Congest May00-Oct00'!$A$1:$I$1048576,COLUMN('[1]Congest May00-Oct00'!F$1:F$1048576),FALSE())</f>
        <v>345.890000000001</v>
      </c>
      <c r="R135" s="36" t="n">
        <f aca="false">VLOOKUP($A135,'[1]Congest May00-Oct00'!$A$1:$I$1048576,COLUMN('[1]Congest May00-Oct00'!G$1:G$1048576),FALSE())-VLOOKUP($E135,'[1]Congest May00-Oct00'!$A$1:$I$1048576,COLUMN('[1]Congest May00-Oct00'!G$1:G$1048576),FALSE())</f>
        <v>-204.270000000008</v>
      </c>
      <c r="S135" s="36" t="n">
        <f aca="false">VLOOKUP($A135,'[1]Congest May00-Oct00'!$A$1:$I$1048576,COLUMN('[1]Congest May00-Oct00'!H$1:H$1048576),FALSE())-VLOOKUP($E135,'[1]Congest May00-Oct00'!$A$1:$I$1048576,COLUMN('[1]Congest May00-Oct00'!H$1:H$1048576),FALSE())</f>
        <v>486.650000000001</v>
      </c>
      <c r="T135" s="36" t="n">
        <f aca="false">VLOOKUP($A135,'[1]Congest May00-Oct00'!$A$1:$I$1048576,COLUMN('[1]Congest May00-Oct00'!I$1:I$1048576),FALSE())-VLOOKUP($E135,'[1]Congest May00-Oct00'!$A$1:$I$1048576,COLUMN('[1]Congest May00-Oct00'!I$1:I$1048576),FALSE())</f>
        <v>1406.1</v>
      </c>
      <c r="U135" s="37" t="n">
        <f aca="false">VLOOKUP($A135,'[1]Congest Nov00-Apr01'!$A$1:$I$1048576,COLUMN('[1]Congest Nov00-Apr01'!D$1:D$1048576),FALSE())-VLOOKUP($E135,'[1]Congest Nov00-Apr01'!$A$1:$I$1048576,COLUMN('[1]Congest Nov00-Apr01'!D$1:D$1048576),FALSE())</f>
        <v>109.78</v>
      </c>
      <c r="V135" s="37" t="n">
        <f aca="false">VLOOKUP($A135,'[1]Congest Nov00-Apr01'!$A$1:$I$1048576,COLUMN('[1]Congest Nov00-Apr01'!E$1:E$1048576),FALSE())-VLOOKUP($E135,'[1]Congest Nov00-Apr01'!$A$1:$I$1048576,COLUMN('[1]Congest Nov00-Apr01'!E$1:E$1048576),FALSE())</f>
        <v>282.37</v>
      </c>
      <c r="W135" s="37" t="n">
        <f aca="false">VLOOKUP($A135,'[1]Congest Nov00-Apr01'!$A$1:$I$1048576,COLUMN('[1]Congest Nov00-Apr01'!F$1:F$1048576),FALSE())-VLOOKUP($E135,'[1]Congest Nov00-Apr01'!$A$1:$I$1048576,COLUMN('[1]Congest Nov00-Apr01'!F$1:F$1048576),FALSE())</f>
        <v>138.590000000001</v>
      </c>
      <c r="X135" s="37" t="n">
        <f aca="false">VLOOKUP($A135,'[1]Congest Nov00-Apr01'!$A$1:$I$1048576,COLUMN('[1]Congest Nov00-Apr01'!G$1:G$1048576),FALSE())-VLOOKUP($E135,'[1]Congest Nov00-Apr01'!$A$1:$I$1048576,COLUMN('[1]Congest Nov00-Apr01'!G$1:G$1048576),FALSE())</f>
        <v>60.74</v>
      </c>
      <c r="Y135" s="37" t="n">
        <f aca="false">VLOOKUP($A135,'[1]Congest Nov00-Apr01'!$A$1:$I$1048576,COLUMN('[1]Congest Nov00-Apr01'!H$1:H$1048576),FALSE())-VLOOKUP($E135,'[1]Congest Nov00-Apr01'!$A$1:$I$1048576,COLUMN('[1]Congest Nov00-Apr01'!H$1:H$1048576),FALSE())</f>
        <v>766.45</v>
      </c>
      <c r="Z135" s="37" t="n">
        <f aca="false">VLOOKUP($A135,'[1]Congest Nov00-Apr01'!$A$1:$I$1048576,COLUMN('[1]Congest Nov00-Apr01'!I$1:I$1048576),FALSE())-VLOOKUP($E135,'[1]Congest Nov00-Apr01'!$A$1:$I$1048576,COLUMN('[1]Congest Nov00-Apr01'!I$1:I$1048576),FALSE())</f>
        <v>244.55</v>
      </c>
      <c r="AA135" s="36" t="n">
        <f aca="false">VLOOKUP($A135,'[1]Congest May01-Oct01'!$A$1:$I$1048576,COLUMN('[1]Congest May01-Oct01'!D$1:D$1048576),FALSE())-VLOOKUP($E135,'[1]Congest May01-Oct01'!$A$1:$I$1048576,COLUMN('[1]Congest May01-Oct01'!D$1:D$1048576),FALSE())</f>
        <v>-248.590000000001</v>
      </c>
      <c r="AB135" s="36" t="n">
        <f aca="false">VLOOKUP($A135,'[1]Congest May01-Oct01'!$A$1:$I$1048576,COLUMN('[1]Congest May01-Oct01'!E$1:E$1048576),FALSE())-VLOOKUP($E135,'[1]Congest May01-Oct01'!$A$1:$I$1048576,COLUMN('[1]Congest May01-Oct01'!E$1:E$1048576),FALSE())</f>
        <v>-108.76</v>
      </c>
      <c r="AC135" s="36" t="n">
        <f aca="false">VLOOKUP($A135,'[1]Congest May01-Oct01'!$A$1:$I$1048576,COLUMN('[1]Congest May01-Oct01'!F$1:F$1048576),FALSE())-VLOOKUP($E135,'[1]Congest May01-Oct01'!$A$1:$I$1048576,COLUMN('[1]Congest May01-Oct01'!F$1:F$1048576),FALSE())</f>
        <v>44.9200000000001</v>
      </c>
      <c r="AD135" s="36" t="n">
        <f aca="false">VLOOKUP($A135,'[1]Congest May01-Oct01'!$A$1:$I$1048576,COLUMN('[1]Congest May01-Oct01'!G$1:G$1048576),FALSE())-VLOOKUP($E135,'[1]Congest May01-Oct01'!$A$1:$I$1048576,COLUMN('[1]Congest May01-Oct01'!G$1:G$1048576),FALSE())</f>
        <v>224.6</v>
      </c>
      <c r="AE135" s="36" t="n">
        <f aca="false">VLOOKUP($A135,'[1]Congest May01-Oct01'!$A$1:$I$1048576,COLUMN('[1]Congest May01-Oct01'!H$1:H$1048576),FALSE())-VLOOKUP($E135,'[1]Congest May01-Oct01'!$A$1:$I$1048576,COLUMN('[1]Congest May01-Oct01'!H$1:H$1048576),FALSE())</f>
        <v>110.67</v>
      </c>
      <c r="AF135" s="36" t="n">
        <f aca="false">VLOOKUP($A135,'[1]Congest May01-Oct01'!$A$1:$I$1048576,COLUMN('[1]Congest May01-Oct01'!I$1:I$1048576),FALSE())-VLOOKUP($E135,'[1]Congest May01-Oct01'!$A$1:$I$1048576,COLUMN('[1]Congest May01-Oct01'!I$1:I$1048576),FALSE())</f>
        <v>8.55</v>
      </c>
      <c r="AG135" s="6" t="n">
        <f aca="false">+SUM(S135:AD135)</f>
        <v>3407.4</v>
      </c>
      <c r="AI135" s="39" t="n">
        <v>34498.7</v>
      </c>
      <c r="AJ135" s="39" t="n">
        <f aca="false">+I135*SUM(AA135:AE135)</f>
        <v>685.200000000002</v>
      </c>
      <c r="AK135" s="39" t="n">
        <f aca="false">+AJ135-AI135</f>
        <v>-33813.5</v>
      </c>
      <c r="AL135" s="39"/>
      <c r="AQ135" s="36"/>
    </row>
    <row r="136" customFormat="false" ht="12.75" hidden="false" customHeight="false" outlineLevel="0" collapsed="false">
      <c r="A136" s="7" t="n">
        <v>23639</v>
      </c>
      <c r="B136" s="7" t="s">
        <v>142</v>
      </c>
      <c r="C136" s="7" t="str">
        <f aca="false">+VLOOKUP(A136,[1]Congest!$A$1:$C$1048576,3,FALSE())</f>
        <v>HUD VL</v>
      </c>
      <c r="D136" s="7"/>
      <c r="E136" s="4" t="n">
        <v>23587</v>
      </c>
      <c r="F136" s="5" t="s">
        <v>113</v>
      </c>
      <c r="G136" s="7" t="str">
        <f aca="false">+VLOOKUP(E136,[1]Congest!$A$1:$C$1048576,3,FALSE())</f>
        <v>HUD VL</v>
      </c>
      <c r="H136" s="41" t="n">
        <v>25</v>
      </c>
      <c r="I136" s="41" t="n">
        <v>25</v>
      </c>
      <c r="O136" s="35" t="n">
        <f aca="false">VLOOKUP($A136,'[1]Congest May00-Oct00'!$A$1:$I$1048576,COLUMN('[1]Congest May00-Oct00'!D$1:D$1048576),FALSE())-VLOOKUP($E136,'[1]Congest May00-Oct00'!$A$1:$I$1048576,COLUMN('[1]Congest May00-Oct00'!D$1:D$1048576),FALSE())</f>
        <v>166.090000000001</v>
      </c>
      <c r="P136" s="36" t="n">
        <f aca="false">VLOOKUP($A136,'[1]Congest May00-Oct00'!$A$1:$I$1048576,COLUMN('[1]Congest May00-Oct00'!E$1:E$1048576),FALSE())-VLOOKUP($E136,'[1]Congest May00-Oct00'!$A$1:$I$1048576,COLUMN('[1]Congest May00-Oct00'!E$1:E$1048576),FALSE())</f>
        <v>371.549999999999</v>
      </c>
      <c r="Q136" s="36" t="n">
        <f aca="false">VLOOKUP($A136,'[1]Congest May00-Oct00'!$A$1:$I$1048576,COLUMN('[1]Congest May00-Oct00'!F$1:F$1048576),FALSE())-VLOOKUP($E136,'[1]Congest May00-Oct00'!$A$1:$I$1048576,COLUMN('[1]Congest May00-Oct00'!F$1:F$1048576),FALSE())</f>
        <v>230.870000000003</v>
      </c>
      <c r="R136" s="36" t="n">
        <f aca="false">VLOOKUP($A136,'[1]Congest May00-Oct00'!$A$1:$I$1048576,COLUMN('[1]Congest May00-Oct00'!G$1:G$1048576),FALSE())-VLOOKUP($E136,'[1]Congest May00-Oct00'!$A$1:$I$1048576,COLUMN('[1]Congest May00-Oct00'!G$1:G$1048576),FALSE())</f>
        <v>-109.690000000004</v>
      </c>
      <c r="S136" s="36" t="n">
        <f aca="false">VLOOKUP($A136,'[1]Congest May00-Oct00'!$A$1:$I$1048576,COLUMN('[1]Congest May00-Oct00'!H$1:H$1048576),FALSE())-VLOOKUP($E136,'[1]Congest May00-Oct00'!$A$1:$I$1048576,COLUMN('[1]Congest May00-Oct00'!H$1:H$1048576),FALSE())</f>
        <v>497.45</v>
      </c>
      <c r="T136" s="36" t="n">
        <f aca="false">VLOOKUP($A136,'[1]Congest May00-Oct00'!$A$1:$I$1048576,COLUMN('[1]Congest May00-Oct00'!I$1:I$1048576),FALSE())-VLOOKUP($E136,'[1]Congest May00-Oct00'!$A$1:$I$1048576,COLUMN('[1]Congest May00-Oct00'!I$1:I$1048576),FALSE())</f>
        <v>1432.59</v>
      </c>
      <c r="U136" s="37" t="n">
        <f aca="false">VLOOKUP($A136,'[1]Congest Nov00-Apr01'!$A$1:$I$1048576,COLUMN('[1]Congest Nov00-Apr01'!D$1:D$1048576),FALSE())-VLOOKUP($E136,'[1]Congest Nov00-Apr01'!$A$1:$I$1048576,COLUMN('[1]Congest Nov00-Apr01'!D$1:D$1048576),FALSE())</f>
        <v>35.2199999999998</v>
      </c>
      <c r="V136" s="37" t="n">
        <f aca="false">VLOOKUP($A136,'[1]Congest Nov00-Apr01'!$A$1:$I$1048576,COLUMN('[1]Congest Nov00-Apr01'!E$1:E$1048576),FALSE())-VLOOKUP($E136,'[1]Congest Nov00-Apr01'!$A$1:$I$1048576,COLUMN('[1]Congest Nov00-Apr01'!E$1:E$1048576),FALSE())</f>
        <v>269.51</v>
      </c>
      <c r="W136" s="37" t="n">
        <f aca="false">VLOOKUP($A136,'[1]Congest Nov00-Apr01'!$A$1:$I$1048576,COLUMN('[1]Congest Nov00-Apr01'!F$1:F$1048576),FALSE())-VLOOKUP($E136,'[1]Congest Nov00-Apr01'!$A$1:$I$1048576,COLUMN('[1]Congest Nov00-Apr01'!F$1:F$1048576),FALSE())</f>
        <v>60.030000000002</v>
      </c>
      <c r="X136" s="37" t="n">
        <f aca="false">VLOOKUP($A136,'[1]Congest Nov00-Apr01'!$A$1:$I$1048576,COLUMN('[1]Congest Nov00-Apr01'!G$1:G$1048576),FALSE())-VLOOKUP($E136,'[1]Congest Nov00-Apr01'!$A$1:$I$1048576,COLUMN('[1]Congest Nov00-Apr01'!G$1:G$1048576),FALSE())</f>
        <v>2.56999999999971</v>
      </c>
      <c r="Y136" s="37" t="n">
        <f aca="false">VLOOKUP($A136,'[1]Congest Nov00-Apr01'!$A$1:$I$1048576,COLUMN('[1]Congest Nov00-Apr01'!H$1:H$1048576),FALSE())-VLOOKUP($E136,'[1]Congest Nov00-Apr01'!$A$1:$I$1048576,COLUMN('[1]Congest Nov00-Apr01'!H$1:H$1048576),FALSE())</f>
        <v>895.769999999999</v>
      </c>
      <c r="Z136" s="37" t="n">
        <f aca="false">VLOOKUP($A136,'[1]Congest Nov00-Apr01'!$A$1:$I$1048576,COLUMN('[1]Congest Nov00-Apr01'!I$1:I$1048576),FALSE())-VLOOKUP($E136,'[1]Congest Nov00-Apr01'!$A$1:$I$1048576,COLUMN('[1]Congest Nov00-Apr01'!I$1:I$1048576),FALSE())</f>
        <v>274.11</v>
      </c>
      <c r="AA136" s="36" t="n">
        <f aca="false">VLOOKUP($A136,'[1]Congest May01-Oct01'!$A$1:$I$1048576,COLUMN('[1]Congest May01-Oct01'!D$1:D$1048576),FALSE())-VLOOKUP($E136,'[1]Congest May01-Oct01'!$A$1:$I$1048576,COLUMN('[1]Congest May01-Oct01'!D$1:D$1048576),FALSE())</f>
        <v>-111.74</v>
      </c>
      <c r="AB136" s="36" t="n">
        <f aca="false">VLOOKUP($A136,'[1]Congest May01-Oct01'!$A$1:$I$1048576,COLUMN('[1]Congest May01-Oct01'!E$1:E$1048576),FALSE())-VLOOKUP($E136,'[1]Congest May01-Oct01'!$A$1:$I$1048576,COLUMN('[1]Congest May01-Oct01'!E$1:E$1048576),FALSE())</f>
        <v>237.659999999999</v>
      </c>
      <c r="AC136" s="36" t="n">
        <f aca="false">VLOOKUP($A136,'[1]Congest May01-Oct01'!$A$1:$I$1048576,COLUMN('[1]Congest May01-Oct01'!F$1:F$1048576),FALSE())-VLOOKUP($E136,'[1]Congest May01-Oct01'!$A$1:$I$1048576,COLUMN('[1]Congest May01-Oct01'!F$1:F$1048576),FALSE())</f>
        <v>219.25</v>
      </c>
      <c r="AD136" s="36" t="n">
        <f aca="false">VLOOKUP($A136,'[1]Congest May01-Oct01'!$A$1:$I$1048576,COLUMN('[1]Congest May01-Oct01'!G$1:G$1048576),FALSE())-VLOOKUP($E136,'[1]Congest May01-Oct01'!$A$1:$I$1048576,COLUMN('[1]Congest May01-Oct01'!G$1:G$1048576),FALSE())</f>
        <v>187.76</v>
      </c>
      <c r="AE136" s="36" t="n">
        <f aca="false">VLOOKUP($A136,'[1]Congest May01-Oct01'!$A$1:$I$1048576,COLUMN('[1]Congest May01-Oct01'!H$1:H$1048576),FALSE())-VLOOKUP($E136,'[1]Congest May01-Oct01'!$A$1:$I$1048576,COLUMN('[1]Congest May01-Oct01'!H$1:H$1048576),FALSE())</f>
        <v>129.66</v>
      </c>
      <c r="AF136" s="36" t="n">
        <f aca="false">VLOOKUP($A136,'[1]Congest May01-Oct01'!$A$1:$I$1048576,COLUMN('[1]Congest May01-Oct01'!I$1:I$1048576),FALSE())-VLOOKUP($E136,'[1]Congest May01-Oct01'!$A$1:$I$1048576,COLUMN('[1]Congest May01-Oct01'!I$1:I$1048576),FALSE())</f>
        <v>12.01</v>
      </c>
      <c r="AG136" s="6" t="n">
        <f aca="false">+SUM(S136:AD136)</f>
        <v>4000.18</v>
      </c>
      <c r="AI136" s="39" t="n">
        <v>6887.65</v>
      </c>
      <c r="AJ136" s="39" t="n">
        <f aca="false">+I136*SUM(AA136:AE136)</f>
        <v>16564.75</v>
      </c>
      <c r="AK136" s="39" t="n">
        <f aca="false">+AJ136-AI136</f>
        <v>9677.09999999999</v>
      </c>
      <c r="AL136" s="39"/>
      <c r="AQ136" s="36"/>
    </row>
    <row r="137" customFormat="false" ht="12.75" hidden="false" customHeight="false" outlineLevel="0" collapsed="false">
      <c r="A137" s="7" t="n">
        <v>23639</v>
      </c>
      <c r="B137" s="7" t="s">
        <v>142</v>
      </c>
      <c r="C137" s="7" t="str">
        <f aca="false">+VLOOKUP(A137,[1]Congest!$A$1:$C$1048576,3,FALSE())</f>
        <v>HUD VL</v>
      </c>
      <c r="D137" s="7"/>
      <c r="E137" s="4" t="n">
        <v>61758</v>
      </c>
      <c r="F137" s="5" t="s">
        <v>143</v>
      </c>
      <c r="G137" s="7" t="str">
        <f aca="false">+VLOOKUP(E137,[1]Congest!$A$1:$C$1048576,3,FALSE())</f>
        <v>HUD VL</v>
      </c>
      <c r="H137" s="4" t="n">
        <v>40</v>
      </c>
      <c r="I137" s="4" t="n">
        <v>40</v>
      </c>
      <c r="O137" s="35" t="n">
        <f aca="false">VLOOKUP($A137,'[1]Congest May00-Oct00'!$A$1:$I$1048576,COLUMN('[1]Congest May00-Oct00'!D$1:D$1048576),FALSE())-VLOOKUP($E137,'[1]Congest May00-Oct00'!$A$1:$I$1048576,COLUMN('[1]Congest May00-Oct00'!D$1:D$1048576),FALSE())</f>
        <v>145.31</v>
      </c>
      <c r="P137" s="36" t="n">
        <f aca="false">VLOOKUP($A137,'[1]Congest May00-Oct00'!$A$1:$I$1048576,COLUMN('[1]Congest May00-Oct00'!E$1:E$1048576),FALSE())-VLOOKUP($E137,'[1]Congest May00-Oct00'!$A$1:$I$1048576,COLUMN('[1]Congest May00-Oct00'!E$1:E$1048576),FALSE())</f>
        <v>244.329999999994</v>
      </c>
      <c r="Q137" s="36" t="n">
        <f aca="false">VLOOKUP($A137,'[1]Congest May00-Oct00'!$A$1:$I$1048576,COLUMN('[1]Congest May00-Oct00'!F$1:F$1048576),FALSE())-VLOOKUP($E137,'[1]Congest May00-Oct00'!$A$1:$I$1048576,COLUMN('[1]Congest May00-Oct00'!F$1:F$1048576),FALSE())</f>
        <v>97.8399999999983</v>
      </c>
      <c r="R137" s="36" t="n">
        <f aca="false">VLOOKUP($A137,'[1]Congest May00-Oct00'!$A$1:$I$1048576,COLUMN('[1]Congest May00-Oct00'!G$1:G$1048576),FALSE())-VLOOKUP($E137,'[1]Congest May00-Oct00'!$A$1:$I$1048576,COLUMN('[1]Congest May00-Oct00'!G$1:G$1048576),FALSE())</f>
        <v>-207.070000000003</v>
      </c>
      <c r="S137" s="36" t="n">
        <f aca="false">VLOOKUP($A137,'[1]Congest May00-Oct00'!$A$1:$I$1048576,COLUMN('[1]Congest May00-Oct00'!H$1:H$1048576),FALSE())-VLOOKUP($E137,'[1]Congest May00-Oct00'!$A$1:$I$1048576,COLUMN('[1]Congest May00-Oct00'!H$1:H$1048576),FALSE())</f>
        <v>225.78</v>
      </c>
      <c r="T137" s="36" t="n">
        <f aca="false">VLOOKUP($A137,'[1]Congest May00-Oct00'!$A$1:$I$1048576,COLUMN('[1]Congest May00-Oct00'!I$1:I$1048576),FALSE())-VLOOKUP($E137,'[1]Congest May00-Oct00'!$A$1:$I$1048576,COLUMN('[1]Congest May00-Oct00'!I$1:I$1048576),FALSE())</f>
        <v>684</v>
      </c>
      <c r="U137" s="37" t="n">
        <f aca="false">VLOOKUP($A137,'[1]Congest Nov00-Apr01'!$A$1:$I$1048576,COLUMN('[1]Congest Nov00-Apr01'!D$1:D$1048576),FALSE())-VLOOKUP($E137,'[1]Congest Nov00-Apr01'!$A$1:$I$1048576,COLUMN('[1]Congest Nov00-Apr01'!D$1:D$1048576),FALSE())</f>
        <v>56.2999999999997</v>
      </c>
      <c r="V137" s="37" t="n">
        <f aca="false">VLOOKUP($A137,'[1]Congest Nov00-Apr01'!$A$1:$I$1048576,COLUMN('[1]Congest Nov00-Apr01'!E$1:E$1048576),FALSE())-VLOOKUP($E137,'[1]Congest Nov00-Apr01'!$A$1:$I$1048576,COLUMN('[1]Congest Nov00-Apr01'!E$1:E$1048576),FALSE())</f>
        <v>136.6</v>
      </c>
      <c r="W137" s="37" t="n">
        <f aca="false">VLOOKUP($A137,'[1]Congest Nov00-Apr01'!$A$1:$I$1048576,COLUMN('[1]Congest Nov00-Apr01'!F$1:F$1048576),FALSE())-VLOOKUP($E137,'[1]Congest Nov00-Apr01'!$A$1:$I$1048576,COLUMN('[1]Congest Nov00-Apr01'!F$1:F$1048576),FALSE())</f>
        <v>69.460000000001</v>
      </c>
      <c r="X137" s="37" t="n">
        <f aca="false">VLOOKUP($A137,'[1]Congest Nov00-Apr01'!$A$1:$I$1048576,COLUMN('[1]Congest Nov00-Apr01'!G$1:G$1048576),FALSE())-VLOOKUP($E137,'[1]Congest Nov00-Apr01'!$A$1:$I$1048576,COLUMN('[1]Congest Nov00-Apr01'!G$1:G$1048576),FALSE())</f>
        <v>31.97</v>
      </c>
      <c r="Y137" s="37" t="n">
        <f aca="false">VLOOKUP($A137,'[1]Congest Nov00-Apr01'!$A$1:$I$1048576,COLUMN('[1]Congest Nov00-Apr01'!H$1:H$1048576),FALSE())-VLOOKUP($E137,'[1]Congest Nov00-Apr01'!$A$1:$I$1048576,COLUMN('[1]Congest Nov00-Apr01'!H$1:H$1048576),FALSE())</f>
        <v>376.320000000001</v>
      </c>
      <c r="Z137" s="37" t="n">
        <f aca="false">VLOOKUP($A137,'[1]Congest Nov00-Apr01'!$A$1:$I$1048576,COLUMN('[1]Congest Nov00-Apr01'!I$1:I$1048576),FALSE())-VLOOKUP($E137,'[1]Congest Nov00-Apr01'!$A$1:$I$1048576,COLUMN('[1]Congest Nov00-Apr01'!I$1:I$1048576),FALSE())</f>
        <v>120.18</v>
      </c>
      <c r="AA137" s="36" t="n">
        <f aca="false">VLOOKUP($A137,'[1]Congest May01-Oct01'!$A$1:$I$1048576,COLUMN('[1]Congest May01-Oct01'!D$1:D$1048576),FALSE())-VLOOKUP($E137,'[1]Congest May01-Oct01'!$A$1:$I$1048576,COLUMN('[1]Congest May01-Oct01'!D$1:D$1048576),FALSE())</f>
        <v>-202.66</v>
      </c>
      <c r="AB137" s="36" t="n">
        <f aca="false">VLOOKUP($A137,'[1]Congest May01-Oct01'!$A$1:$I$1048576,COLUMN('[1]Congest May01-Oct01'!E$1:E$1048576),FALSE())-VLOOKUP($E137,'[1]Congest May01-Oct01'!$A$1:$I$1048576,COLUMN('[1]Congest May01-Oct01'!E$1:E$1048576),FALSE())</f>
        <v>-119.61</v>
      </c>
      <c r="AC137" s="36" t="n">
        <f aca="false">VLOOKUP($A137,'[1]Congest May01-Oct01'!$A$1:$I$1048576,COLUMN('[1]Congest May01-Oct01'!F$1:F$1048576),FALSE())-VLOOKUP($E137,'[1]Congest May01-Oct01'!$A$1:$I$1048576,COLUMN('[1]Congest May01-Oct01'!F$1:F$1048576),FALSE())</f>
        <v>-4.85000000000014</v>
      </c>
      <c r="AD137" s="36" t="n">
        <f aca="false">VLOOKUP($A137,'[1]Congest May01-Oct01'!$A$1:$I$1048576,COLUMN('[1]Congest May01-Oct01'!G$1:G$1048576),FALSE())-VLOOKUP($E137,'[1]Congest May01-Oct01'!$A$1:$I$1048576,COLUMN('[1]Congest May01-Oct01'!G$1:G$1048576),FALSE())</f>
        <v>106.31</v>
      </c>
      <c r="AE137" s="36" t="n">
        <f aca="false">VLOOKUP($A137,'[1]Congest May01-Oct01'!$A$1:$I$1048576,COLUMN('[1]Congest May01-Oct01'!H$1:H$1048576),FALSE())-VLOOKUP($E137,'[1]Congest May01-Oct01'!$A$1:$I$1048576,COLUMN('[1]Congest May01-Oct01'!H$1:H$1048576),FALSE())</f>
        <v>54.49</v>
      </c>
      <c r="AF137" s="36" t="n">
        <f aca="false">VLOOKUP($A137,'[1]Congest May01-Oct01'!$A$1:$I$1048576,COLUMN('[1]Congest May01-Oct01'!I$1:I$1048576),FALSE())-VLOOKUP($E137,'[1]Congest May01-Oct01'!$A$1:$I$1048576,COLUMN('[1]Congest May01-Oct01'!I$1:I$1048576),FALSE())</f>
        <v>3.78</v>
      </c>
      <c r="AG137" s="6" t="n">
        <f aca="false">+SUM(S137:AD137)</f>
        <v>1479.8</v>
      </c>
      <c r="AI137" s="39" t="n">
        <v>11158.1</v>
      </c>
      <c r="AJ137" s="39" t="n">
        <f aca="false">+I137*SUM(AA137:AE137)</f>
        <v>-6652.80000000001</v>
      </c>
      <c r="AK137" s="39" t="n">
        <f aca="false">+AJ137-AI137</f>
        <v>-17810.9</v>
      </c>
      <c r="AL137" s="39"/>
      <c r="AQ137" s="36"/>
    </row>
    <row r="138" customFormat="false" ht="12.75" hidden="false" customHeight="false" outlineLevel="0" collapsed="false">
      <c r="A138" s="7" t="n">
        <v>23641</v>
      </c>
      <c r="B138" s="7" t="s">
        <v>144</v>
      </c>
      <c r="C138" s="7" t="str">
        <f aca="false">+VLOOKUP(A138,[1]Congest!$A$1:$C$1048576,3,FALSE())</f>
        <v>HUD VL</v>
      </c>
      <c r="D138" s="7"/>
      <c r="E138" s="4" t="n">
        <v>61758</v>
      </c>
      <c r="F138" s="5" t="s">
        <v>143</v>
      </c>
      <c r="G138" s="7" t="str">
        <f aca="false">+VLOOKUP(E138,[1]Congest!$A$1:$C$1048576,3,FALSE())</f>
        <v>HUD VL</v>
      </c>
      <c r="H138" s="4" t="n">
        <v>20</v>
      </c>
      <c r="I138" s="4" t="n">
        <v>20</v>
      </c>
      <c r="O138" s="35" t="n">
        <f aca="false">VLOOKUP($A138,'[1]Congest May00-Oct00'!$A$1:$I$1048576,COLUMN('[1]Congest May00-Oct00'!D$1:D$1048576),FALSE())-VLOOKUP($E138,'[1]Congest May00-Oct00'!$A$1:$I$1048576,COLUMN('[1]Congest May00-Oct00'!D$1:D$1048576),FALSE())</f>
        <v>153.689999999999</v>
      </c>
      <c r="P138" s="36" t="n">
        <f aca="false">VLOOKUP($A138,'[1]Congest May00-Oct00'!$A$1:$I$1048576,COLUMN('[1]Congest May00-Oct00'!E$1:E$1048576),FALSE())-VLOOKUP($E138,'[1]Congest May00-Oct00'!$A$1:$I$1048576,COLUMN('[1]Congest May00-Oct00'!E$1:E$1048576),FALSE())</f>
        <v>327.359999999997</v>
      </c>
      <c r="Q138" s="36" t="n">
        <f aca="false">VLOOKUP($A138,'[1]Congest May00-Oct00'!$A$1:$I$1048576,COLUMN('[1]Congest May00-Oct00'!F$1:F$1048576),FALSE())-VLOOKUP($E138,'[1]Congest May00-Oct00'!$A$1:$I$1048576,COLUMN('[1]Congest May00-Oct00'!F$1:F$1048576),FALSE())</f>
        <v>153.509999999998</v>
      </c>
      <c r="R138" s="36" t="n">
        <f aca="false">VLOOKUP($A138,'[1]Congest May00-Oct00'!$A$1:$I$1048576,COLUMN('[1]Congest May00-Oct00'!G$1:G$1048576),FALSE())-VLOOKUP($E138,'[1]Congest May00-Oct00'!$A$1:$I$1048576,COLUMN('[1]Congest May00-Oct00'!G$1:G$1048576),FALSE())</f>
        <v>-58.279999999997</v>
      </c>
      <c r="S138" s="36" t="n">
        <f aca="false">VLOOKUP($A138,'[1]Congest May00-Oct00'!$A$1:$I$1048576,COLUMN('[1]Congest May00-Oct00'!H$1:H$1048576),FALSE())-VLOOKUP($E138,'[1]Congest May00-Oct00'!$A$1:$I$1048576,COLUMN('[1]Congest May00-Oct00'!H$1:H$1048576),FALSE())</f>
        <v>179.84</v>
      </c>
      <c r="T138" s="36" t="n">
        <f aca="false">VLOOKUP($A138,'[1]Congest May00-Oct00'!$A$1:$I$1048576,COLUMN('[1]Congest May00-Oct00'!I$1:I$1048576),FALSE())-VLOOKUP($E138,'[1]Congest May00-Oct00'!$A$1:$I$1048576,COLUMN('[1]Congest May00-Oct00'!I$1:I$1048576),FALSE())</f>
        <v>495.63</v>
      </c>
      <c r="U138" s="37" t="n">
        <f aca="false">VLOOKUP($A138,'[1]Congest Nov00-Apr01'!$A$1:$I$1048576,COLUMN('[1]Congest Nov00-Apr01'!D$1:D$1048576),FALSE())-VLOOKUP($E138,'[1]Congest Nov00-Apr01'!$A$1:$I$1048576,COLUMN('[1]Congest Nov00-Apr01'!D$1:D$1048576),FALSE())</f>
        <v>62.9299999999998</v>
      </c>
      <c r="V138" s="37" t="n">
        <f aca="false">VLOOKUP($A138,'[1]Congest Nov00-Apr01'!$A$1:$I$1048576,COLUMN('[1]Congest Nov00-Apr01'!E$1:E$1048576),FALSE())-VLOOKUP($E138,'[1]Congest Nov00-Apr01'!$A$1:$I$1048576,COLUMN('[1]Congest Nov00-Apr01'!E$1:E$1048576),FALSE())</f>
        <v>100.71</v>
      </c>
      <c r="W138" s="37" t="n">
        <f aca="false">VLOOKUP($A138,'[1]Congest Nov00-Apr01'!$A$1:$I$1048576,COLUMN('[1]Congest Nov00-Apr01'!F$1:F$1048576),FALSE())-VLOOKUP($E138,'[1]Congest Nov00-Apr01'!$A$1:$I$1048576,COLUMN('[1]Congest Nov00-Apr01'!F$1:F$1048576),FALSE())</f>
        <v>71.0500000000016</v>
      </c>
      <c r="X138" s="37" t="n">
        <f aca="false">VLOOKUP($A138,'[1]Congest Nov00-Apr01'!$A$1:$I$1048576,COLUMN('[1]Congest Nov00-Apr01'!G$1:G$1048576),FALSE())-VLOOKUP($E138,'[1]Congest Nov00-Apr01'!$A$1:$I$1048576,COLUMN('[1]Congest Nov00-Apr01'!G$1:G$1048576),FALSE())</f>
        <v>37.2899999999997</v>
      </c>
      <c r="Y138" s="37" t="n">
        <f aca="false">VLOOKUP($A138,'[1]Congest Nov00-Apr01'!$A$1:$I$1048576,COLUMN('[1]Congest Nov00-Apr01'!H$1:H$1048576),FALSE())-VLOOKUP($E138,'[1]Congest Nov00-Apr01'!$A$1:$I$1048576,COLUMN('[1]Congest Nov00-Apr01'!H$1:H$1048576),FALSE())</f>
        <v>290.49</v>
      </c>
      <c r="Z138" s="37" t="n">
        <f aca="false">VLOOKUP($A138,'[1]Congest Nov00-Apr01'!$A$1:$I$1048576,COLUMN('[1]Congest Nov00-Apr01'!I$1:I$1048576),FALSE())-VLOOKUP($E138,'[1]Congest Nov00-Apr01'!$A$1:$I$1048576,COLUMN('[1]Congest Nov00-Apr01'!I$1:I$1048576),FALSE())</f>
        <v>90.6399999999998</v>
      </c>
      <c r="AA138" s="36" t="n">
        <f aca="false">VLOOKUP($A138,'[1]Congest May01-Oct01'!$A$1:$I$1048576,COLUMN('[1]Congest May01-Oct01'!D$1:D$1048576),FALSE())-VLOOKUP($E138,'[1]Congest May01-Oct01'!$A$1:$I$1048576,COLUMN('[1]Congest May01-Oct01'!D$1:D$1048576),FALSE())</f>
        <v>-135.609999999999</v>
      </c>
      <c r="AB138" s="36" t="n">
        <f aca="false">VLOOKUP($A138,'[1]Congest May01-Oct01'!$A$1:$I$1048576,COLUMN('[1]Congest May01-Oct01'!E$1:E$1048576),FALSE())-VLOOKUP($E138,'[1]Congest May01-Oct01'!$A$1:$I$1048576,COLUMN('[1]Congest May01-Oct01'!E$1:E$1048576),FALSE())</f>
        <v>-87.8299999999999</v>
      </c>
      <c r="AC138" s="36" t="n">
        <f aca="false">VLOOKUP($A138,'[1]Congest May01-Oct01'!$A$1:$I$1048576,COLUMN('[1]Congest May01-Oct01'!F$1:F$1048576),FALSE())-VLOOKUP($E138,'[1]Congest May01-Oct01'!$A$1:$I$1048576,COLUMN('[1]Congest May01-Oct01'!F$1:F$1048576),FALSE())</f>
        <v>-3.25</v>
      </c>
      <c r="AD138" s="36" t="n">
        <f aca="false">VLOOKUP($A138,'[1]Congest May01-Oct01'!$A$1:$I$1048576,COLUMN('[1]Congest May01-Oct01'!G$1:G$1048576),FALSE())-VLOOKUP($E138,'[1]Congest May01-Oct01'!$A$1:$I$1048576,COLUMN('[1]Congest May01-Oct01'!G$1:G$1048576),FALSE())</f>
        <v>89.3599999999997</v>
      </c>
      <c r="AE138" s="36" t="n">
        <f aca="false">VLOOKUP($A138,'[1]Congest May01-Oct01'!$A$1:$I$1048576,COLUMN('[1]Congest May01-Oct01'!H$1:H$1048576),FALSE())-VLOOKUP($E138,'[1]Congest May01-Oct01'!$A$1:$I$1048576,COLUMN('[1]Congest May01-Oct01'!H$1:H$1048576),FALSE())</f>
        <v>38.24</v>
      </c>
      <c r="AF138" s="36" t="n">
        <f aca="false">VLOOKUP($A138,'[1]Congest May01-Oct01'!$A$1:$I$1048576,COLUMN('[1]Congest May01-Oct01'!I$1:I$1048576),FALSE())-VLOOKUP($E138,'[1]Congest May01-Oct01'!$A$1:$I$1048576,COLUMN('[1]Congest May01-Oct01'!I$1:I$1048576),FALSE())</f>
        <v>2.58</v>
      </c>
      <c r="AG138" s="6" t="n">
        <f aca="false">+SUM(S138:AD138)</f>
        <v>1191.25</v>
      </c>
      <c r="AI138" s="39" t="n">
        <v>13590.6</v>
      </c>
      <c r="AJ138" s="39" t="n">
        <f aca="false">+I138*SUM(AA138:AE138)</f>
        <v>-1981.79999999999</v>
      </c>
      <c r="AK138" s="39" t="n">
        <f aca="false">+AJ138-AI138</f>
        <v>-15572.4</v>
      </c>
      <c r="AL138" s="39"/>
      <c r="AQ138" s="36"/>
    </row>
    <row r="139" customFormat="false" ht="12.75" hidden="false" customHeight="false" outlineLevel="0" collapsed="false">
      <c r="A139" s="7" t="n">
        <v>23644</v>
      </c>
      <c r="B139" s="7" t="s">
        <v>145</v>
      </c>
      <c r="C139" s="7" t="str">
        <f aca="false">+VLOOKUP(A139,[1]Congest!$A$1:$C$1048576,3,FALSE())</f>
        <v>NORTH</v>
      </c>
      <c r="D139" s="7"/>
      <c r="E139" s="4" t="n">
        <v>24021</v>
      </c>
      <c r="F139" s="5" t="s">
        <v>131</v>
      </c>
      <c r="G139" s="7" t="str">
        <f aca="false">+VLOOKUP(E139,[1]Congest!$A$1:$C$1048576,3,FALSE())</f>
        <v>MHK VL</v>
      </c>
      <c r="H139" s="41" t="n">
        <v>63</v>
      </c>
      <c r="I139" s="41" t="n">
        <v>63</v>
      </c>
      <c r="O139" s="35" t="n">
        <f aca="false">VLOOKUP($A139,'[1]Congest May00-Oct00'!$A$1:$I$1048576,COLUMN('[1]Congest May00-Oct00'!D$1:D$1048576),FALSE())-VLOOKUP($E139,'[1]Congest May00-Oct00'!$A$1:$I$1048576,COLUMN('[1]Congest May00-Oct00'!D$1:D$1048576),FALSE())</f>
        <v>22.1100000000002</v>
      </c>
      <c r="P139" s="36" t="n">
        <f aca="false">VLOOKUP($A139,'[1]Congest May00-Oct00'!$A$1:$I$1048576,COLUMN('[1]Congest May00-Oct00'!E$1:E$1048576),FALSE())-VLOOKUP($E139,'[1]Congest May00-Oct00'!$A$1:$I$1048576,COLUMN('[1]Congest May00-Oct00'!E$1:E$1048576),FALSE())</f>
        <v>152.85</v>
      </c>
      <c r="Q139" s="36" t="n">
        <f aca="false">VLOOKUP($A139,'[1]Congest May00-Oct00'!$A$1:$I$1048576,COLUMN('[1]Congest May00-Oct00'!F$1:F$1048576),FALSE())-VLOOKUP($E139,'[1]Congest May00-Oct00'!$A$1:$I$1048576,COLUMN('[1]Congest May00-Oct00'!F$1:F$1048576),FALSE())</f>
        <v>795.58</v>
      </c>
      <c r="R139" s="36" t="n">
        <f aca="false">VLOOKUP($A139,'[1]Congest May00-Oct00'!$A$1:$I$1048576,COLUMN('[1]Congest May00-Oct00'!G$1:G$1048576),FALSE())-VLOOKUP($E139,'[1]Congest May00-Oct00'!$A$1:$I$1048576,COLUMN('[1]Congest May00-Oct00'!G$1:G$1048576),FALSE())</f>
        <v>83.14</v>
      </c>
      <c r="S139" s="36" t="n">
        <f aca="false">VLOOKUP($A139,'[1]Congest May00-Oct00'!$A$1:$I$1048576,COLUMN('[1]Congest May00-Oct00'!H$1:H$1048576),FALSE())-VLOOKUP($E139,'[1]Congest May00-Oct00'!$A$1:$I$1048576,COLUMN('[1]Congest May00-Oct00'!H$1:H$1048576),FALSE())</f>
        <v>76.1400000000001</v>
      </c>
      <c r="T139" s="36" t="n">
        <f aca="false">VLOOKUP($A139,'[1]Congest May00-Oct00'!$A$1:$I$1048576,COLUMN('[1]Congest May00-Oct00'!I$1:I$1048576),FALSE())-VLOOKUP($E139,'[1]Congest May00-Oct00'!$A$1:$I$1048576,COLUMN('[1]Congest May00-Oct00'!I$1:I$1048576),FALSE())</f>
        <v>5.11</v>
      </c>
      <c r="U139" s="37" t="n">
        <f aca="false">VLOOKUP($A139,'[1]Congest Nov00-Apr01'!$A$1:$I$1048576,COLUMN('[1]Congest Nov00-Apr01'!D$1:D$1048576),FALSE())-VLOOKUP($E139,'[1]Congest Nov00-Apr01'!$A$1:$I$1048576,COLUMN('[1]Congest Nov00-Apr01'!D$1:D$1048576),FALSE())</f>
        <v>5.57</v>
      </c>
      <c r="V139" s="37" t="n">
        <f aca="false">VLOOKUP($A139,'[1]Congest Nov00-Apr01'!$A$1:$I$1048576,COLUMN('[1]Congest Nov00-Apr01'!E$1:E$1048576),FALSE())-VLOOKUP($E139,'[1]Congest Nov00-Apr01'!$A$1:$I$1048576,COLUMN('[1]Congest Nov00-Apr01'!E$1:E$1048576),FALSE())</f>
        <v>7.96</v>
      </c>
      <c r="W139" s="37" t="n">
        <f aca="false">VLOOKUP($A139,'[1]Congest Nov00-Apr01'!$A$1:$I$1048576,COLUMN('[1]Congest Nov00-Apr01'!F$1:F$1048576),FALSE())-VLOOKUP($E139,'[1]Congest Nov00-Apr01'!$A$1:$I$1048576,COLUMN('[1]Congest Nov00-Apr01'!F$1:F$1048576),FALSE())</f>
        <v>6.56999999999998</v>
      </c>
      <c r="X139" s="37" t="n">
        <f aca="false">VLOOKUP($A139,'[1]Congest Nov00-Apr01'!$A$1:$I$1048576,COLUMN('[1]Congest Nov00-Apr01'!G$1:G$1048576),FALSE())-VLOOKUP($E139,'[1]Congest Nov00-Apr01'!$A$1:$I$1048576,COLUMN('[1]Congest Nov00-Apr01'!G$1:G$1048576),FALSE())</f>
        <v>8.03</v>
      </c>
      <c r="Y139" s="37" t="n">
        <f aca="false">VLOOKUP($A139,'[1]Congest Nov00-Apr01'!$A$1:$I$1048576,COLUMN('[1]Congest Nov00-Apr01'!H$1:H$1048576),FALSE())-VLOOKUP($E139,'[1]Congest Nov00-Apr01'!$A$1:$I$1048576,COLUMN('[1]Congest Nov00-Apr01'!H$1:H$1048576),FALSE())</f>
        <v>10.89</v>
      </c>
      <c r="Z139" s="37" t="n">
        <f aca="false">VLOOKUP($A139,'[1]Congest Nov00-Apr01'!$A$1:$I$1048576,COLUMN('[1]Congest Nov00-Apr01'!I$1:I$1048576),FALSE())-VLOOKUP($E139,'[1]Congest Nov00-Apr01'!$A$1:$I$1048576,COLUMN('[1]Congest Nov00-Apr01'!I$1:I$1048576),FALSE())</f>
        <v>7.03000000000001</v>
      </c>
      <c r="AA139" s="36" t="n">
        <f aca="false">VLOOKUP($A139,'[1]Congest May01-Oct01'!$A$1:$I$1048576,COLUMN('[1]Congest May01-Oct01'!D$1:D$1048576),FALSE())-VLOOKUP($E139,'[1]Congest May01-Oct01'!$A$1:$I$1048576,COLUMN('[1]Congest May01-Oct01'!D$1:D$1048576),FALSE())</f>
        <v>4.93</v>
      </c>
      <c r="AB139" s="36" t="n">
        <f aca="false">VLOOKUP($A139,'[1]Congest May01-Oct01'!$A$1:$I$1048576,COLUMN('[1]Congest May01-Oct01'!E$1:E$1048576),FALSE())-VLOOKUP($E139,'[1]Congest May01-Oct01'!$A$1:$I$1048576,COLUMN('[1]Congest May01-Oct01'!E$1:E$1048576),FALSE())</f>
        <v>-3.61000000000001</v>
      </c>
      <c r="AC139" s="36" t="n">
        <f aca="false">VLOOKUP($A139,'[1]Congest May01-Oct01'!$A$1:$I$1048576,COLUMN('[1]Congest May01-Oct01'!F$1:F$1048576),FALSE())-VLOOKUP($E139,'[1]Congest May01-Oct01'!$A$1:$I$1048576,COLUMN('[1]Congest May01-Oct01'!F$1:F$1048576),FALSE())</f>
        <v>1.26</v>
      </c>
      <c r="AD139" s="36" t="n">
        <f aca="false">VLOOKUP($A139,'[1]Congest May01-Oct01'!$A$1:$I$1048576,COLUMN('[1]Congest May01-Oct01'!G$1:G$1048576),FALSE())-VLOOKUP($E139,'[1]Congest May01-Oct01'!$A$1:$I$1048576,COLUMN('[1]Congest May01-Oct01'!G$1:G$1048576),FALSE())</f>
        <v>4.99</v>
      </c>
      <c r="AE139" s="36" t="n">
        <f aca="false">VLOOKUP($A139,'[1]Congest May01-Oct01'!$A$1:$I$1048576,COLUMN('[1]Congest May01-Oct01'!H$1:H$1048576),FALSE())-VLOOKUP($E139,'[1]Congest May01-Oct01'!$A$1:$I$1048576,COLUMN('[1]Congest May01-Oct01'!H$1:H$1048576),FALSE())</f>
        <v>0.0499999999999999</v>
      </c>
      <c r="AF139" s="36" t="n">
        <f aca="false">VLOOKUP($A139,'[1]Congest May01-Oct01'!$A$1:$I$1048576,COLUMN('[1]Congest May01-Oct01'!I$1:I$1048576),FALSE())-VLOOKUP($E139,'[1]Congest May01-Oct01'!$A$1:$I$1048576,COLUMN('[1]Congest May01-Oct01'!I$1:I$1048576),FALSE())</f>
        <v>0</v>
      </c>
      <c r="AG139" s="6" t="n">
        <f aca="false">+SUM(S139:AD139)</f>
        <v>134.87</v>
      </c>
      <c r="AI139" s="39" t="n">
        <v>2550</v>
      </c>
      <c r="AJ139" s="39" t="n">
        <f aca="false">+I139*SUM(AA139:AE139)</f>
        <v>480.059999999999</v>
      </c>
      <c r="AK139" s="39" t="n">
        <f aca="false">+AJ139-AI139</f>
        <v>-2069.94</v>
      </c>
      <c r="AL139" s="39"/>
      <c r="AQ139" s="36"/>
    </row>
    <row r="140" customFormat="false" ht="12.75" hidden="false" customHeight="false" outlineLevel="0" collapsed="false">
      <c r="A140" s="7" t="n">
        <v>23644</v>
      </c>
      <c r="B140" s="7" t="s">
        <v>145</v>
      </c>
      <c r="C140" s="7" t="str">
        <f aca="false">+VLOOKUP(A140,[1]Congest!$A$1:$C$1048576,3,FALSE())</f>
        <v>NORTH</v>
      </c>
      <c r="D140" s="7"/>
      <c r="E140" s="4" t="n">
        <v>24049</v>
      </c>
      <c r="F140" s="5" t="s">
        <v>100</v>
      </c>
      <c r="G140" s="7" t="str">
        <f aca="false">+VLOOKUP(E140,[1]Congest!$A$1:$C$1048576,3,FALSE())</f>
        <v>MHK VL</v>
      </c>
      <c r="H140" s="4" t="n">
        <v>30</v>
      </c>
      <c r="I140" s="4" t="n">
        <v>30</v>
      </c>
      <c r="O140" s="35" t="n">
        <f aca="false">VLOOKUP($A140,'[1]Congest May00-Oct00'!$A$1:$I$1048576,COLUMN('[1]Congest May00-Oct00'!D$1:D$1048576),FALSE())-VLOOKUP($E140,'[1]Congest May00-Oct00'!$A$1:$I$1048576,COLUMN('[1]Congest May00-Oct00'!D$1:D$1048576),FALSE())</f>
        <v>720.08</v>
      </c>
      <c r="P140" s="36" t="n">
        <f aca="false">VLOOKUP($A140,'[1]Congest May00-Oct00'!$A$1:$I$1048576,COLUMN('[1]Congest May00-Oct00'!E$1:E$1048576),FALSE())-VLOOKUP($E140,'[1]Congest May00-Oct00'!$A$1:$I$1048576,COLUMN('[1]Congest May00-Oct00'!E$1:E$1048576),FALSE())</f>
        <v>251.64</v>
      </c>
      <c r="Q140" s="36" t="n">
        <f aca="false">VLOOKUP($A140,'[1]Congest May00-Oct00'!$A$1:$I$1048576,COLUMN('[1]Congest May00-Oct00'!F$1:F$1048576),FALSE())-VLOOKUP($E140,'[1]Congest May00-Oct00'!$A$1:$I$1048576,COLUMN('[1]Congest May00-Oct00'!F$1:F$1048576),FALSE())</f>
        <v>1313.87</v>
      </c>
      <c r="R140" s="36" t="n">
        <f aca="false">VLOOKUP($A140,'[1]Congest May00-Oct00'!$A$1:$I$1048576,COLUMN('[1]Congest May00-Oct00'!G$1:G$1048576),FALSE())-VLOOKUP($E140,'[1]Congest May00-Oct00'!$A$1:$I$1048576,COLUMN('[1]Congest May00-Oct00'!G$1:G$1048576),FALSE())</f>
        <v>45.06</v>
      </c>
      <c r="S140" s="36" t="n">
        <f aca="false">VLOOKUP($A140,'[1]Congest May00-Oct00'!$A$1:$I$1048576,COLUMN('[1]Congest May00-Oct00'!H$1:H$1048576),FALSE())-VLOOKUP($E140,'[1]Congest May00-Oct00'!$A$1:$I$1048576,COLUMN('[1]Congest May00-Oct00'!H$1:H$1048576),FALSE())</f>
        <v>1074.95</v>
      </c>
      <c r="T140" s="36" t="n">
        <f aca="false">VLOOKUP($A140,'[1]Congest May00-Oct00'!$A$1:$I$1048576,COLUMN('[1]Congest May00-Oct00'!I$1:I$1048576),FALSE())-VLOOKUP($E140,'[1]Congest May00-Oct00'!$A$1:$I$1048576,COLUMN('[1]Congest May00-Oct00'!I$1:I$1048576),FALSE())</f>
        <v>32.14</v>
      </c>
      <c r="U140" s="37" t="n">
        <f aca="false">VLOOKUP($A140,'[1]Congest Nov00-Apr01'!$A$1:$I$1048576,COLUMN('[1]Congest Nov00-Apr01'!D$1:D$1048576),FALSE())-VLOOKUP($E140,'[1]Congest Nov00-Apr01'!$A$1:$I$1048576,COLUMN('[1]Congest Nov00-Apr01'!D$1:D$1048576),FALSE())</f>
        <v>-1.37000000000001</v>
      </c>
      <c r="V140" s="37" t="n">
        <f aca="false">VLOOKUP($A140,'[1]Congest Nov00-Apr01'!$A$1:$I$1048576,COLUMN('[1]Congest Nov00-Apr01'!E$1:E$1048576),FALSE())-VLOOKUP($E140,'[1]Congest Nov00-Apr01'!$A$1:$I$1048576,COLUMN('[1]Congest Nov00-Apr01'!E$1:E$1048576),FALSE())</f>
        <v>-0.790000000000001</v>
      </c>
      <c r="W140" s="37" t="n">
        <f aca="false">VLOOKUP($A140,'[1]Congest Nov00-Apr01'!$A$1:$I$1048576,COLUMN('[1]Congest Nov00-Apr01'!F$1:F$1048576),FALSE())-VLOOKUP($E140,'[1]Congest Nov00-Apr01'!$A$1:$I$1048576,COLUMN('[1]Congest Nov00-Apr01'!F$1:F$1048576),FALSE())</f>
        <v>-6.07999999999999</v>
      </c>
      <c r="X140" s="37" t="n">
        <f aca="false">VLOOKUP($A140,'[1]Congest Nov00-Apr01'!$A$1:$I$1048576,COLUMN('[1]Congest Nov00-Apr01'!G$1:G$1048576),FALSE())-VLOOKUP($E140,'[1]Congest Nov00-Apr01'!$A$1:$I$1048576,COLUMN('[1]Congest Nov00-Apr01'!G$1:G$1048576),FALSE())</f>
        <v>-4.2</v>
      </c>
      <c r="Y140" s="37" t="n">
        <f aca="false">VLOOKUP($A140,'[1]Congest Nov00-Apr01'!$A$1:$I$1048576,COLUMN('[1]Congest Nov00-Apr01'!H$1:H$1048576),FALSE())-VLOOKUP($E140,'[1]Congest Nov00-Apr01'!$A$1:$I$1048576,COLUMN('[1]Congest Nov00-Apr01'!H$1:H$1048576),FALSE())</f>
        <v>-14.36</v>
      </c>
      <c r="Z140" s="37" t="n">
        <f aca="false">VLOOKUP($A140,'[1]Congest Nov00-Apr01'!$A$1:$I$1048576,COLUMN('[1]Congest Nov00-Apr01'!I$1:I$1048576),FALSE())-VLOOKUP($E140,'[1]Congest Nov00-Apr01'!$A$1:$I$1048576,COLUMN('[1]Congest Nov00-Apr01'!I$1:I$1048576),FALSE())</f>
        <v>61.54</v>
      </c>
      <c r="AA140" s="36" t="n">
        <f aca="false">VLOOKUP($A140,'[1]Congest May01-Oct01'!$A$1:$I$1048576,COLUMN('[1]Congest May01-Oct01'!D$1:D$1048576),FALSE())-VLOOKUP($E140,'[1]Congest May01-Oct01'!$A$1:$I$1048576,COLUMN('[1]Congest May01-Oct01'!D$1:D$1048576),FALSE())</f>
        <v>-16.27</v>
      </c>
      <c r="AB140" s="36" t="n">
        <f aca="false">VLOOKUP($A140,'[1]Congest May01-Oct01'!$A$1:$I$1048576,COLUMN('[1]Congest May01-Oct01'!E$1:E$1048576),FALSE())-VLOOKUP($E140,'[1]Congest May01-Oct01'!$A$1:$I$1048576,COLUMN('[1]Congest May01-Oct01'!E$1:E$1048576),FALSE())</f>
        <v>-3.45999999999999</v>
      </c>
      <c r="AC140" s="36" t="n">
        <f aca="false">VLOOKUP($A140,'[1]Congest May01-Oct01'!$A$1:$I$1048576,COLUMN('[1]Congest May01-Oct01'!F$1:F$1048576),FALSE())-VLOOKUP($E140,'[1]Congest May01-Oct01'!$A$1:$I$1048576,COLUMN('[1]Congest May01-Oct01'!F$1:F$1048576),FALSE())</f>
        <v>-11.91</v>
      </c>
      <c r="AD140" s="36" t="n">
        <f aca="false">VLOOKUP($A140,'[1]Congest May01-Oct01'!$A$1:$I$1048576,COLUMN('[1]Congest May01-Oct01'!G$1:G$1048576),FALSE())-VLOOKUP($E140,'[1]Congest May01-Oct01'!$A$1:$I$1048576,COLUMN('[1]Congest May01-Oct01'!G$1:G$1048576),FALSE())</f>
        <v>-5.29000000000001</v>
      </c>
      <c r="AE140" s="36" t="n">
        <f aca="false">VLOOKUP($A140,'[1]Congest May01-Oct01'!$A$1:$I$1048576,COLUMN('[1]Congest May01-Oct01'!H$1:H$1048576),FALSE())-VLOOKUP($E140,'[1]Congest May01-Oct01'!$A$1:$I$1048576,COLUMN('[1]Congest May01-Oct01'!H$1:H$1048576),FALSE())</f>
        <v>0.88</v>
      </c>
      <c r="AF140" s="36" t="n">
        <f aca="false">VLOOKUP($A140,'[1]Congest May01-Oct01'!$A$1:$I$1048576,COLUMN('[1]Congest May01-Oct01'!I$1:I$1048576),FALSE())-VLOOKUP($E140,'[1]Congest May01-Oct01'!$A$1:$I$1048576,COLUMN('[1]Congest May01-Oct01'!I$1:I$1048576),FALSE())</f>
        <v>0</v>
      </c>
      <c r="AG140" s="6" t="n">
        <f aca="false">+SUM(S140:AD140)</f>
        <v>1104.9</v>
      </c>
      <c r="AI140" s="39" t="n">
        <v>4869.3</v>
      </c>
      <c r="AJ140" s="39" t="n">
        <f aca="false">+I140*SUM(AA140:AE140)</f>
        <v>-1081.5</v>
      </c>
      <c r="AK140" s="39" t="n">
        <f aca="false">+AJ140-AI140</f>
        <v>-5950.8</v>
      </c>
      <c r="AL140" s="39"/>
      <c r="AQ140" s="36"/>
    </row>
    <row r="141" customFormat="false" ht="12.75" hidden="false" customHeight="false" outlineLevel="0" collapsed="false">
      <c r="A141" s="7" t="n">
        <v>23687</v>
      </c>
      <c r="B141" s="7" t="s">
        <v>146</v>
      </c>
      <c r="C141" s="7" t="str">
        <f aca="false">+VLOOKUP(A141,[1]Congest!$A$1:$C$1048576,3,FALSE())</f>
        <v>MILLWD</v>
      </c>
      <c r="D141" s="7"/>
      <c r="E141" s="4" t="n">
        <v>23530</v>
      </c>
      <c r="F141" s="5" t="s">
        <v>88</v>
      </c>
      <c r="G141" s="7" t="str">
        <f aca="false">+VLOOKUP(E141,[1]Congest!$A$1:$C$1048576,3,FALSE())</f>
        <v>MILLWD</v>
      </c>
      <c r="H141" s="41" t="n">
        <v>20</v>
      </c>
      <c r="I141" s="41" t="n">
        <v>20</v>
      </c>
      <c r="O141" s="35" t="n">
        <f aca="false">VLOOKUP($A141,'[1]Congest May00-Oct00'!$A$1:$I$1048576,COLUMN('[1]Congest May00-Oct00'!D$1:D$1048576),FALSE())-VLOOKUP($E141,'[1]Congest May00-Oct00'!$A$1:$I$1048576,COLUMN('[1]Congest May00-Oct00'!D$1:D$1048576),FALSE())</f>
        <v>6705.52</v>
      </c>
      <c r="P141" s="36" t="n">
        <f aca="false">VLOOKUP($A141,'[1]Congest May00-Oct00'!$A$1:$I$1048576,COLUMN('[1]Congest May00-Oct00'!E$1:E$1048576),FALSE())-VLOOKUP($E141,'[1]Congest May00-Oct00'!$A$1:$I$1048576,COLUMN('[1]Congest May00-Oct00'!E$1:E$1048576),FALSE())</f>
        <v>6869.67</v>
      </c>
      <c r="Q141" s="36" t="n">
        <f aca="false">VLOOKUP($A141,'[1]Congest May00-Oct00'!$A$1:$I$1048576,COLUMN('[1]Congest May00-Oct00'!F$1:F$1048576),FALSE())-VLOOKUP($E141,'[1]Congest May00-Oct00'!$A$1:$I$1048576,COLUMN('[1]Congest May00-Oct00'!F$1:F$1048576),FALSE())</f>
        <v>-135.74</v>
      </c>
      <c r="R141" s="36" t="n">
        <f aca="false">VLOOKUP($A141,'[1]Congest May00-Oct00'!$A$1:$I$1048576,COLUMN('[1]Congest May00-Oct00'!G$1:G$1048576),FALSE())-VLOOKUP($E141,'[1]Congest May00-Oct00'!$A$1:$I$1048576,COLUMN('[1]Congest May00-Oct00'!G$1:G$1048576),FALSE())</f>
        <v>-126.119999999999</v>
      </c>
      <c r="S141" s="36" t="n">
        <f aca="false">VLOOKUP($A141,'[1]Congest May00-Oct00'!$A$1:$I$1048576,COLUMN('[1]Congest May00-Oct00'!H$1:H$1048576),FALSE())-VLOOKUP($E141,'[1]Congest May00-Oct00'!$A$1:$I$1048576,COLUMN('[1]Congest May00-Oct00'!H$1:H$1048576),FALSE())</f>
        <v>-38.9100000000003</v>
      </c>
      <c r="T141" s="36" t="n">
        <f aca="false">VLOOKUP($A141,'[1]Congest May00-Oct00'!$A$1:$I$1048576,COLUMN('[1]Congest May00-Oct00'!I$1:I$1048576),FALSE())-VLOOKUP($E141,'[1]Congest May00-Oct00'!$A$1:$I$1048576,COLUMN('[1]Congest May00-Oct00'!I$1:I$1048576),FALSE())</f>
        <v>-534.7</v>
      </c>
      <c r="U141" s="37" t="n">
        <f aca="false">VLOOKUP($A141,'[1]Congest Nov00-Apr01'!$A$1:$I$1048576,COLUMN('[1]Congest Nov00-Apr01'!D$1:D$1048576),FALSE())-VLOOKUP($E141,'[1]Congest Nov00-Apr01'!$A$1:$I$1048576,COLUMN('[1]Congest Nov00-Apr01'!D$1:D$1048576),FALSE())</f>
        <v>-22.1900000000001</v>
      </c>
      <c r="V141" s="37" t="n">
        <f aca="false">VLOOKUP($A141,'[1]Congest Nov00-Apr01'!$A$1:$I$1048576,COLUMN('[1]Congest Nov00-Apr01'!E$1:E$1048576),FALSE())-VLOOKUP($E141,'[1]Congest Nov00-Apr01'!$A$1:$I$1048576,COLUMN('[1]Congest Nov00-Apr01'!E$1:E$1048576),FALSE())</f>
        <v>-16.34</v>
      </c>
      <c r="W141" s="37" t="n">
        <f aca="false">VLOOKUP($A141,'[1]Congest Nov00-Apr01'!$A$1:$I$1048576,COLUMN('[1]Congest Nov00-Apr01'!F$1:F$1048576),FALSE())-VLOOKUP($E141,'[1]Congest Nov00-Apr01'!$A$1:$I$1048576,COLUMN('[1]Congest Nov00-Apr01'!F$1:F$1048576),FALSE())</f>
        <v>-36.8599999999997</v>
      </c>
      <c r="X141" s="37" t="n">
        <f aca="false">VLOOKUP($A141,'[1]Congest Nov00-Apr01'!$A$1:$I$1048576,COLUMN('[1]Congest Nov00-Apr01'!G$1:G$1048576),FALSE())-VLOOKUP($E141,'[1]Congest Nov00-Apr01'!$A$1:$I$1048576,COLUMN('[1]Congest Nov00-Apr01'!G$1:G$1048576),FALSE())</f>
        <v>-13.8400000000001</v>
      </c>
      <c r="Y141" s="37" t="n">
        <f aca="false">VLOOKUP($A141,'[1]Congest Nov00-Apr01'!$A$1:$I$1048576,COLUMN('[1]Congest Nov00-Apr01'!H$1:H$1048576),FALSE())-VLOOKUP($E141,'[1]Congest Nov00-Apr01'!$A$1:$I$1048576,COLUMN('[1]Congest Nov00-Apr01'!H$1:H$1048576),FALSE())</f>
        <v>-151.319999999999</v>
      </c>
      <c r="Z141" s="37" t="n">
        <f aca="false">VLOOKUP($A141,'[1]Congest Nov00-Apr01'!$A$1:$I$1048576,COLUMN('[1]Congest Nov00-Apr01'!I$1:I$1048576),FALSE())-VLOOKUP($E141,'[1]Congest Nov00-Apr01'!$A$1:$I$1048576,COLUMN('[1]Congest Nov00-Apr01'!I$1:I$1048576),FALSE())</f>
        <v>-46.7499999999999</v>
      </c>
      <c r="AA141" s="36" t="n">
        <f aca="false">VLOOKUP($A141,'[1]Congest May01-Oct01'!$A$1:$I$1048576,COLUMN('[1]Congest May01-Oct01'!D$1:D$1048576),FALSE())-VLOOKUP($E141,'[1]Congest May01-Oct01'!$A$1:$I$1048576,COLUMN('[1]Congest May01-Oct01'!D$1:D$1048576),FALSE())</f>
        <v>-295.180000000002</v>
      </c>
      <c r="AB141" s="36" t="n">
        <f aca="false">VLOOKUP($A141,'[1]Congest May01-Oct01'!$A$1:$I$1048576,COLUMN('[1]Congest May01-Oct01'!E$1:E$1048576),FALSE())-VLOOKUP($E141,'[1]Congest May01-Oct01'!$A$1:$I$1048576,COLUMN('[1]Congest May01-Oct01'!E$1:E$1048576),FALSE())</f>
        <v>-313.27</v>
      </c>
      <c r="AC141" s="36" t="n">
        <f aca="false">VLOOKUP($A141,'[1]Congest May01-Oct01'!$A$1:$I$1048576,COLUMN('[1]Congest May01-Oct01'!F$1:F$1048576),FALSE())-VLOOKUP($E141,'[1]Congest May01-Oct01'!$A$1:$I$1048576,COLUMN('[1]Congest May01-Oct01'!F$1:F$1048576),FALSE())</f>
        <v>-104.95</v>
      </c>
      <c r="AD141" s="36" t="n">
        <f aca="false">VLOOKUP($A141,'[1]Congest May01-Oct01'!$A$1:$I$1048576,COLUMN('[1]Congest May01-Oct01'!G$1:G$1048576),FALSE())-VLOOKUP($E141,'[1]Congest May01-Oct01'!$A$1:$I$1048576,COLUMN('[1]Congest May01-Oct01'!G$1:G$1048576),FALSE())</f>
        <v>-33.5899999999999</v>
      </c>
      <c r="AE141" s="36" t="n">
        <f aca="false">VLOOKUP($A141,'[1]Congest May01-Oct01'!$A$1:$I$1048576,COLUMN('[1]Congest May01-Oct01'!H$1:H$1048576),FALSE())-VLOOKUP($E141,'[1]Congest May01-Oct01'!$A$1:$I$1048576,COLUMN('[1]Congest May01-Oct01'!H$1:H$1048576),FALSE())</f>
        <v>-0.0100000000000193</v>
      </c>
      <c r="AF141" s="36" t="n">
        <f aca="false">VLOOKUP($A141,'[1]Congest May01-Oct01'!$A$1:$I$1048576,COLUMN('[1]Congest May01-Oct01'!I$1:I$1048576),FALSE())-VLOOKUP($E141,'[1]Congest May01-Oct01'!$A$1:$I$1048576,COLUMN('[1]Congest May01-Oct01'!I$1:I$1048576),FALSE())</f>
        <v>-0.240000000000001</v>
      </c>
      <c r="AG141" s="6" t="n">
        <f aca="false">+SUM(S141:AD141)</f>
        <v>-1607.9</v>
      </c>
      <c r="AI141" s="39" t="n">
        <v>-5340.40000000008</v>
      </c>
      <c r="AJ141" s="39" t="n">
        <f aca="false">+I141*SUM(AA141:AE141)</f>
        <v>-14940</v>
      </c>
      <c r="AK141" s="39" t="n">
        <f aca="false">+AJ141-AI141</f>
        <v>-9599.59999999996</v>
      </c>
      <c r="AL141" s="39"/>
      <c r="AQ141" s="36"/>
    </row>
    <row r="142" customFormat="false" ht="12.75" hidden="false" customHeight="false" outlineLevel="0" collapsed="false">
      <c r="A142" s="7" t="n">
        <v>23687</v>
      </c>
      <c r="B142" s="7" t="s">
        <v>146</v>
      </c>
      <c r="C142" s="7" t="str">
        <f aca="false">+VLOOKUP(A142,[1]Congest!$A$1:$C$1048576,3,FALSE())</f>
        <v>MILLWD</v>
      </c>
      <c r="D142" s="7"/>
      <c r="E142" s="4" t="n">
        <v>23531</v>
      </c>
      <c r="F142" s="5" t="s">
        <v>114</v>
      </c>
      <c r="G142" s="7" t="str">
        <f aca="false">+VLOOKUP(E142,[1]Congest!$A$1:$C$1048576,3,FALSE())</f>
        <v>MILLWD</v>
      </c>
      <c r="H142" s="41" t="n">
        <v>20</v>
      </c>
      <c r="I142" s="41" t="n">
        <v>20</v>
      </c>
      <c r="O142" s="35" t="n">
        <f aca="false">VLOOKUP($A142,'[1]Congest May00-Oct00'!$A$1:$I$1048576,COLUMN('[1]Congest May00-Oct00'!D$1:D$1048576),FALSE())-VLOOKUP($E142,'[1]Congest May00-Oct00'!$A$1:$I$1048576,COLUMN('[1]Congest May00-Oct00'!D$1:D$1048576),FALSE())</f>
        <v>6741.55</v>
      </c>
      <c r="P142" s="36" t="n">
        <f aca="false">VLOOKUP($A142,'[1]Congest May00-Oct00'!$A$1:$I$1048576,COLUMN('[1]Congest May00-Oct00'!E$1:E$1048576),FALSE())-VLOOKUP($E142,'[1]Congest May00-Oct00'!$A$1:$I$1048576,COLUMN('[1]Congest May00-Oct00'!E$1:E$1048576),FALSE())</f>
        <v>7251.51</v>
      </c>
      <c r="Q142" s="36" t="n">
        <f aca="false">VLOOKUP($A142,'[1]Congest May00-Oct00'!$A$1:$I$1048576,COLUMN('[1]Congest May00-Oct00'!F$1:F$1048576),FALSE())-VLOOKUP($E142,'[1]Congest May00-Oct00'!$A$1:$I$1048576,COLUMN('[1]Congest May00-Oct00'!F$1:F$1048576),FALSE())</f>
        <v>0</v>
      </c>
      <c r="R142" s="36" t="n">
        <f aca="false">VLOOKUP($A142,'[1]Congest May00-Oct00'!$A$1:$I$1048576,COLUMN('[1]Congest May00-Oct00'!G$1:G$1048576),FALSE())-VLOOKUP($E142,'[1]Congest May00-Oct00'!$A$1:$I$1048576,COLUMN('[1]Congest May00-Oct00'!G$1:G$1048576),FALSE())</f>
        <v>9.18000000000029</v>
      </c>
      <c r="S142" s="36" t="n">
        <f aca="false">VLOOKUP($A142,'[1]Congest May00-Oct00'!$A$1:$I$1048576,COLUMN('[1]Congest May00-Oct00'!H$1:H$1048576),FALSE())-VLOOKUP($E142,'[1]Congest May00-Oct00'!$A$1:$I$1048576,COLUMN('[1]Congest May00-Oct00'!H$1:H$1048576),FALSE())</f>
        <v>-813.82</v>
      </c>
      <c r="T142" s="36" t="n">
        <f aca="false">VLOOKUP($A142,'[1]Congest May00-Oct00'!$A$1:$I$1048576,COLUMN('[1]Congest May00-Oct00'!I$1:I$1048576),FALSE())-VLOOKUP($E142,'[1]Congest May00-Oct00'!$A$1:$I$1048576,COLUMN('[1]Congest May00-Oct00'!I$1:I$1048576),FALSE())</f>
        <v>-2377.57</v>
      </c>
      <c r="U142" s="37" t="n">
        <f aca="false">VLOOKUP($A142,'[1]Congest Nov00-Apr01'!$A$1:$I$1048576,COLUMN('[1]Congest Nov00-Apr01'!D$1:D$1048576),FALSE())-VLOOKUP($E142,'[1]Congest Nov00-Apr01'!$A$1:$I$1048576,COLUMN('[1]Congest Nov00-Apr01'!D$1:D$1048576),FALSE())</f>
        <v>1.42999999999938</v>
      </c>
      <c r="V142" s="37" t="n">
        <f aca="false">VLOOKUP($A142,'[1]Congest Nov00-Apr01'!$A$1:$I$1048576,COLUMN('[1]Congest Nov00-Apr01'!E$1:E$1048576),FALSE())-VLOOKUP($E142,'[1]Congest Nov00-Apr01'!$A$1:$I$1048576,COLUMN('[1]Congest Nov00-Apr01'!E$1:E$1048576),FALSE())</f>
        <v>-641.51</v>
      </c>
      <c r="W142" s="37" t="n">
        <f aca="false">VLOOKUP($A142,'[1]Congest Nov00-Apr01'!$A$1:$I$1048576,COLUMN('[1]Congest Nov00-Apr01'!F$1:F$1048576),FALSE())-VLOOKUP($E142,'[1]Congest Nov00-Apr01'!$A$1:$I$1048576,COLUMN('[1]Congest Nov00-Apr01'!F$1:F$1048576),FALSE())</f>
        <v>3.57999999999947</v>
      </c>
      <c r="X142" s="37" t="n">
        <f aca="false">VLOOKUP($A142,'[1]Congest Nov00-Apr01'!$A$1:$I$1048576,COLUMN('[1]Congest Nov00-Apr01'!G$1:G$1048576),FALSE())-VLOOKUP($E142,'[1]Congest Nov00-Apr01'!$A$1:$I$1048576,COLUMN('[1]Congest Nov00-Apr01'!G$1:G$1048576),FALSE())</f>
        <v>-1.29999999999995</v>
      </c>
      <c r="Y142" s="37" t="n">
        <f aca="false">VLOOKUP($A142,'[1]Congest Nov00-Apr01'!$A$1:$I$1048576,COLUMN('[1]Congest Nov00-Apr01'!H$1:H$1048576),FALSE())-VLOOKUP($E142,'[1]Congest Nov00-Apr01'!$A$1:$I$1048576,COLUMN('[1]Congest Nov00-Apr01'!H$1:H$1048576),FALSE())</f>
        <v>117.58</v>
      </c>
      <c r="Z142" s="37" t="n">
        <f aca="false">VLOOKUP($A142,'[1]Congest Nov00-Apr01'!$A$1:$I$1048576,COLUMN('[1]Congest Nov00-Apr01'!I$1:I$1048576),FALSE())-VLOOKUP($E142,'[1]Congest Nov00-Apr01'!$A$1:$I$1048576,COLUMN('[1]Congest Nov00-Apr01'!I$1:I$1048576),FALSE())</f>
        <v>48.3100000000001</v>
      </c>
      <c r="AA142" s="36" t="n">
        <f aca="false">VLOOKUP($A142,'[1]Congest May01-Oct01'!$A$1:$I$1048576,COLUMN('[1]Congest May01-Oct01'!D$1:D$1048576),FALSE())-VLOOKUP($E142,'[1]Congest May01-Oct01'!$A$1:$I$1048576,COLUMN('[1]Congest May01-Oct01'!D$1:D$1048576),FALSE())</f>
        <v>-513.060000000001</v>
      </c>
      <c r="AB142" s="36" t="n">
        <f aca="false">VLOOKUP($A142,'[1]Congest May01-Oct01'!$A$1:$I$1048576,COLUMN('[1]Congest May01-Oct01'!E$1:E$1048576),FALSE())-VLOOKUP($E142,'[1]Congest May01-Oct01'!$A$1:$I$1048576,COLUMN('[1]Congest May01-Oct01'!E$1:E$1048576),FALSE())</f>
        <v>-116.56</v>
      </c>
      <c r="AC142" s="36" t="n">
        <f aca="false">VLOOKUP($A142,'[1]Congest May01-Oct01'!$A$1:$I$1048576,COLUMN('[1]Congest May01-Oct01'!F$1:F$1048576),FALSE())-VLOOKUP($E142,'[1]Congest May01-Oct01'!$A$1:$I$1048576,COLUMN('[1]Congest May01-Oct01'!F$1:F$1048576),FALSE())</f>
        <v>-101.13</v>
      </c>
      <c r="AD142" s="36" t="n">
        <f aca="false">VLOOKUP($A142,'[1]Congest May01-Oct01'!$A$1:$I$1048576,COLUMN('[1]Congest May01-Oct01'!G$1:G$1048576),FALSE())-VLOOKUP($E142,'[1]Congest May01-Oct01'!$A$1:$I$1048576,COLUMN('[1]Congest May01-Oct01'!G$1:G$1048576),FALSE())</f>
        <v>15.2799999999997</v>
      </c>
      <c r="AE142" s="36" t="n">
        <f aca="false">VLOOKUP($A142,'[1]Congest May01-Oct01'!$A$1:$I$1048576,COLUMN('[1]Congest May01-Oct01'!H$1:H$1048576),FALSE())-VLOOKUP($E142,'[1]Congest May01-Oct01'!$A$1:$I$1048576,COLUMN('[1]Congest May01-Oct01'!H$1:H$1048576),FALSE())</f>
        <v>7.22</v>
      </c>
      <c r="AF142" s="36" t="n">
        <f aca="false">VLOOKUP($A142,'[1]Congest May01-Oct01'!$A$1:$I$1048576,COLUMN('[1]Congest May01-Oct01'!I$1:I$1048576),FALSE())-VLOOKUP($E142,'[1]Congest May01-Oct01'!$A$1:$I$1048576,COLUMN('[1]Congest May01-Oct01'!I$1:I$1048576),FALSE())</f>
        <v>0.739999999999998</v>
      </c>
      <c r="AG142" s="6" t="n">
        <f aca="false">+SUM(S142:AD142)</f>
        <v>-4378.77</v>
      </c>
      <c r="AI142" s="39" t="n">
        <v>-4293.00000000003</v>
      </c>
      <c r="AJ142" s="39" t="n">
        <f aca="false">+I142*SUM(AA142:AE142)</f>
        <v>-14165</v>
      </c>
      <c r="AK142" s="39" t="n">
        <f aca="false">+AJ142-AI142</f>
        <v>-9872</v>
      </c>
      <c r="AL142" s="39"/>
      <c r="AQ142" s="36"/>
    </row>
    <row r="143" customFormat="false" ht="12.75" hidden="false" customHeight="false" outlineLevel="0" collapsed="false">
      <c r="A143" s="7" t="n">
        <v>23687</v>
      </c>
      <c r="B143" s="7" t="s">
        <v>146</v>
      </c>
      <c r="C143" s="7" t="str">
        <f aca="false">+VLOOKUP(A143,[1]Congest!$A$1:$C$1048576,3,FALSE())</f>
        <v>MILLWD</v>
      </c>
      <c r="D143" s="7"/>
      <c r="E143" s="4" t="n">
        <v>23640</v>
      </c>
      <c r="F143" s="5" t="s">
        <v>147</v>
      </c>
      <c r="G143" s="7" t="str">
        <f aca="false">+VLOOKUP(E143,[1]Congest!$A$1:$C$1048576,3,FALSE())</f>
        <v>HUD VL</v>
      </c>
      <c r="H143" s="41" t="n">
        <v>20</v>
      </c>
      <c r="I143" s="41" t="n">
        <v>20</v>
      </c>
      <c r="O143" s="35" t="n">
        <f aca="false">VLOOKUP($A143,'[1]Congest May00-Oct00'!$A$1:$I$1048576,COLUMN('[1]Congest May00-Oct00'!D$1:D$1048576),FALSE())-VLOOKUP($E143,'[1]Congest May00-Oct00'!$A$1:$I$1048576,COLUMN('[1]Congest May00-Oct00'!D$1:D$1048576),FALSE())</f>
        <v>6591.83</v>
      </c>
      <c r="P143" s="36" t="n">
        <f aca="false">VLOOKUP($A143,'[1]Congest May00-Oct00'!$A$1:$I$1048576,COLUMN('[1]Congest May00-Oct00'!E$1:E$1048576),FALSE())-VLOOKUP($E143,'[1]Congest May00-Oct00'!$A$1:$I$1048576,COLUMN('[1]Congest May00-Oct00'!E$1:E$1048576),FALSE())</f>
        <v>7051.11</v>
      </c>
      <c r="Q143" s="36" t="n">
        <f aca="false">VLOOKUP($A143,'[1]Congest May00-Oct00'!$A$1:$I$1048576,COLUMN('[1]Congest May00-Oct00'!F$1:F$1048576),FALSE())-VLOOKUP($E143,'[1]Congest May00-Oct00'!$A$1:$I$1048576,COLUMN('[1]Congest May00-Oct00'!F$1:F$1048576),FALSE())</f>
        <v>-369.98</v>
      </c>
      <c r="R143" s="36" t="n">
        <f aca="false">VLOOKUP($A143,'[1]Congest May00-Oct00'!$A$1:$I$1048576,COLUMN('[1]Congest May00-Oct00'!G$1:G$1048576),FALSE())-VLOOKUP($E143,'[1]Congest May00-Oct00'!$A$1:$I$1048576,COLUMN('[1]Congest May00-Oct00'!G$1:G$1048576),FALSE())</f>
        <v>-509.560000000003</v>
      </c>
      <c r="S143" s="36" t="n">
        <f aca="false">VLOOKUP($A143,'[1]Congest May00-Oct00'!$A$1:$I$1048576,COLUMN('[1]Congest May00-Oct00'!H$1:H$1048576),FALSE())-VLOOKUP($E143,'[1]Congest May00-Oct00'!$A$1:$I$1048576,COLUMN('[1]Congest May00-Oct00'!H$1:H$1048576),FALSE())</f>
        <v>-712.21</v>
      </c>
      <c r="T143" s="36" t="n">
        <f aca="false">VLOOKUP($A143,'[1]Congest May00-Oct00'!$A$1:$I$1048576,COLUMN('[1]Congest May00-Oct00'!I$1:I$1048576),FALSE())-VLOOKUP($E143,'[1]Congest May00-Oct00'!$A$1:$I$1048576,COLUMN('[1]Congest May00-Oct00'!I$1:I$1048576),FALSE())</f>
        <v>-1640.56</v>
      </c>
      <c r="U143" s="37" t="n">
        <f aca="false">VLOOKUP($A143,'[1]Congest Nov00-Apr01'!$A$1:$I$1048576,COLUMN('[1]Congest Nov00-Apr01'!D$1:D$1048576),FALSE())-VLOOKUP($E143,'[1]Congest Nov00-Apr01'!$A$1:$I$1048576,COLUMN('[1]Congest Nov00-Apr01'!D$1:D$1048576),FALSE())</f>
        <v>-57.0700000000002</v>
      </c>
      <c r="V143" s="37" t="n">
        <f aca="false">VLOOKUP($A143,'[1]Congest Nov00-Apr01'!$A$1:$I$1048576,COLUMN('[1]Congest Nov00-Apr01'!E$1:E$1048576),FALSE())-VLOOKUP($E143,'[1]Congest Nov00-Apr01'!$A$1:$I$1048576,COLUMN('[1]Congest Nov00-Apr01'!E$1:E$1048576),FALSE())</f>
        <v>-542.64</v>
      </c>
      <c r="W143" s="37" t="n">
        <f aca="false">VLOOKUP($A143,'[1]Congest Nov00-Apr01'!$A$1:$I$1048576,COLUMN('[1]Congest Nov00-Apr01'!F$1:F$1048576),FALSE())-VLOOKUP($E143,'[1]Congest Nov00-Apr01'!$A$1:$I$1048576,COLUMN('[1]Congest Nov00-Apr01'!F$1:F$1048576),FALSE())</f>
        <v>-74.7000000000021</v>
      </c>
      <c r="X143" s="37" t="n">
        <f aca="false">VLOOKUP($A143,'[1]Congest Nov00-Apr01'!$A$1:$I$1048576,COLUMN('[1]Congest Nov00-Apr01'!G$1:G$1048576),FALSE())-VLOOKUP($E143,'[1]Congest Nov00-Apr01'!$A$1:$I$1048576,COLUMN('[1]Congest Nov00-Apr01'!G$1:G$1048576),FALSE())</f>
        <v>-56.4299999999996</v>
      </c>
      <c r="Y143" s="37" t="n">
        <f aca="false">VLOOKUP($A143,'[1]Congest Nov00-Apr01'!$A$1:$I$1048576,COLUMN('[1]Congest Nov00-Apr01'!H$1:H$1048576),FALSE())-VLOOKUP($E143,'[1]Congest Nov00-Apr01'!$A$1:$I$1048576,COLUMN('[1]Congest Nov00-Apr01'!H$1:H$1048576),FALSE())</f>
        <v>200.990000000001</v>
      </c>
      <c r="Z143" s="37" t="n">
        <f aca="false">VLOOKUP($A143,'[1]Congest Nov00-Apr01'!$A$1:$I$1048576,COLUMN('[1]Congest Nov00-Apr01'!I$1:I$1048576),FALSE())-VLOOKUP($E143,'[1]Congest Nov00-Apr01'!$A$1:$I$1048576,COLUMN('[1]Congest Nov00-Apr01'!I$1:I$1048576),FALSE())</f>
        <v>76.9200000000001</v>
      </c>
      <c r="AA143" s="36" t="n">
        <f aca="false">VLOOKUP($A143,'[1]Congest May01-Oct01'!$A$1:$I$1048576,COLUMN('[1]Congest May01-Oct01'!D$1:D$1048576),FALSE())-VLOOKUP($E143,'[1]Congest May01-Oct01'!$A$1:$I$1048576,COLUMN('[1]Congest May01-Oct01'!D$1:D$1048576),FALSE())</f>
        <v>-496.440000000002</v>
      </c>
      <c r="AB143" s="36" t="n">
        <f aca="false">VLOOKUP($A143,'[1]Congest May01-Oct01'!$A$1:$I$1048576,COLUMN('[1]Congest May01-Oct01'!E$1:E$1048576),FALSE())-VLOOKUP($E143,'[1]Congest May01-Oct01'!$A$1:$I$1048576,COLUMN('[1]Congest May01-Oct01'!E$1:E$1048576),FALSE())</f>
        <v>-232.6</v>
      </c>
      <c r="AC143" s="36" t="n">
        <f aca="false">VLOOKUP($A143,'[1]Congest May01-Oct01'!$A$1:$I$1048576,COLUMN('[1]Congest May01-Oct01'!F$1:F$1048576),FALSE())-VLOOKUP($E143,'[1]Congest May01-Oct01'!$A$1:$I$1048576,COLUMN('[1]Congest May01-Oct01'!F$1:F$1048576),FALSE())</f>
        <v>-120.37</v>
      </c>
      <c r="AD143" s="36" t="n">
        <f aca="false">VLOOKUP($A143,'[1]Congest May01-Oct01'!$A$1:$I$1048576,COLUMN('[1]Congest May01-Oct01'!G$1:G$1048576),FALSE())-VLOOKUP($E143,'[1]Congest May01-Oct01'!$A$1:$I$1048576,COLUMN('[1]Congest May01-Oct01'!G$1:G$1048576),FALSE())</f>
        <v>55.6499999999999</v>
      </c>
      <c r="AE143" s="36" t="n">
        <f aca="false">VLOOKUP($A143,'[1]Congest May01-Oct01'!$A$1:$I$1048576,COLUMN('[1]Congest May01-Oct01'!H$1:H$1048576),FALSE())-VLOOKUP($E143,'[1]Congest May01-Oct01'!$A$1:$I$1048576,COLUMN('[1]Congest May01-Oct01'!H$1:H$1048576),FALSE())</f>
        <v>50.93</v>
      </c>
      <c r="AF143" s="36" t="n">
        <f aca="false">VLOOKUP($A143,'[1]Congest May01-Oct01'!$A$1:$I$1048576,COLUMN('[1]Congest May01-Oct01'!I$1:I$1048576),FALSE())-VLOOKUP($E143,'[1]Congest May01-Oct01'!$A$1:$I$1048576,COLUMN('[1]Congest May01-Oct01'!I$1:I$1048576),FALSE())</f>
        <v>3.8</v>
      </c>
      <c r="AG143" s="6" t="n">
        <f aca="false">+SUM(S143:AD143)</f>
        <v>-3599.46</v>
      </c>
      <c r="AI143" s="39" t="n">
        <v>-9717.00000000012</v>
      </c>
      <c r="AJ143" s="39" t="n">
        <f aca="false">+I143*SUM(AA143:AE143)</f>
        <v>-14856.6000000001</v>
      </c>
      <c r="AK143" s="39" t="n">
        <f aca="false">+AJ143-AI143</f>
        <v>-5139.59999999994</v>
      </c>
      <c r="AL143" s="39"/>
      <c r="AQ143" s="36"/>
    </row>
    <row r="144" customFormat="false" ht="12.75" hidden="false" customHeight="false" outlineLevel="0" collapsed="false">
      <c r="A144" s="7" t="n">
        <v>23687</v>
      </c>
      <c r="B144" s="7" t="s">
        <v>146</v>
      </c>
      <c r="C144" s="7" t="str">
        <f aca="false">+VLOOKUP(A144,[1]Congest!$A$1:$C$1048576,3,FALSE())</f>
        <v>MILLWD</v>
      </c>
      <c r="D144" s="7"/>
      <c r="E144" s="4" t="n">
        <v>23769</v>
      </c>
      <c r="F144" s="5" t="s">
        <v>148</v>
      </c>
      <c r="G144" s="7" t="str">
        <f aca="false">+VLOOKUP(E144,[1]Congest!$A$1:$C$1048576,3,FALSE())</f>
        <v>HUD VL</v>
      </c>
      <c r="H144" s="41" t="n">
        <v>20</v>
      </c>
      <c r="I144" s="41" t="n">
        <v>20</v>
      </c>
      <c r="O144" s="35" t="n">
        <f aca="false">VLOOKUP($A144,'[1]Congest May00-Oct00'!$A$1:$I$1048576,COLUMN('[1]Congest May00-Oct00'!D$1:D$1048576),FALSE())-VLOOKUP($E144,'[1]Congest May00-Oct00'!$A$1:$I$1048576,COLUMN('[1]Congest May00-Oct00'!D$1:D$1048576),FALSE())</f>
        <v>6610.4</v>
      </c>
      <c r="P144" s="36" t="n">
        <f aca="false">VLOOKUP($A144,'[1]Congest May00-Oct00'!$A$1:$I$1048576,COLUMN('[1]Congest May00-Oct00'!E$1:E$1048576),FALSE())-VLOOKUP($E144,'[1]Congest May00-Oct00'!$A$1:$I$1048576,COLUMN('[1]Congest May00-Oct00'!E$1:E$1048576),FALSE())</f>
        <v>7183.64</v>
      </c>
      <c r="Q144" s="36" t="n">
        <f aca="false">VLOOKUP($A144,'[1]Congest May00-Oct00'!$A$1:$I$1048576,COLUMN('[1]Congest May00-Oct00'!F$1:F$1048576),FALSE())-VLOOKUP($E144,'[1]Congest May00-Oct00'!$A$1:$I$1048576,COLUMN('[1]Congest May00-Oct00'!F$1:F$1048576),FALSE())</f>
        <v>-282.1</v>
      </c>
      <c r="R144" s="36" t="n">
        <f aca="false">VLOOKUP($A144,'[1]Congest May00-Oct00'!$A$1:$I$1048576,COLUMN('[1]Congest May00-Oct00'!G$1:G$1048576),FALSE())-VLOOKUP($E144,'[1]Congest May00-Oct00'!$A$1:$I$1048576,COLUMN('[1]Congest May00-Oct00'!G$1:G$1048576),FALSE())</f>
        <v>-310.860000000002</v>
      </c>
      <c r="S144" s="36" t="n">
        <f aca="false">VLOOKUP($A144,'[1]Congest May00-Oct00'!$A$1:$I$1048576,COLUMN('[1]Congest May00-Oct00'!H$1:H$1048576),FALSE())-VLOOKUP($E144,'[1]Congest May00-Oct00'!$A$1:$I$1048576,COLUMN('[1]Congest May00-Oct00'!H$1:H$1048576),FALSE())</f>
        <v>-773.08</v>
      </c>
      <c r="T144" s="36" t="n">
        <f aca="false">VLOOKUP($A144,'[1]Congest May00-Oct00'!$A$1:$I$1048576,COLUMN('[1]Congest May00-Oct00'!I$1:I$1048576),FALSE())-VLOOKUP($E144,'[1]Congest May00-Oct00'!$A$1:$I$1048576,COLUMN('[1]Congest May00-Oct00'!I$1:I$1048576),FALSE())</f>
        <v>-1901.02</v>
      </c>
      <c r="U144" s="37" t="n">
        <f aca="false">VLOOKUP($A144,'[1]Congest Nov00-Apr01'!$A$1:$I$1048576,COLUMN('[1]Congest Nov00-Apr01'!D$1:D$1048576),FALSE())-VLOOKUP($E144,'[1]Congest Nov00-Apr01'!$A$1:$I$1048576,COLUMN('[1]Congest Nov00-Apr01'!D$1:D$1048576),FALSE())</f>
        <v>-45.8299999999999</v>
      </c>
      <c r="V144" s="37" t="n">
        <f aca="false">VLOOKUP($A144,'[1]Congest Nov00-Apr01'!$A$1:$I$1048576,COLUMN('[1]Congest Nov00-Apr01'!E$1:E$1048576),FALSE())-VLOOKUP($E144,'[1]Congest Nov00-Apr01'!$A$1:$I$1048576,COLUMN('[1]Congest Nov00-Apr01'!E$1:E$1048576),FALSE())</f>
        <v>-591.49</v>
      </c>
      <c r="W144" s="37" t="n">
        <f aca="false">VLOOKUP($A144,'[1]Congest Nov00-Apr01'!$A$1:$I$1048576,COLUMN('[1]Congest Nov00-Apr01'!F$1:F$1048576),FALSE())-VLOOKUP($E144,'[1]Congest Nov00-Apr01'!$A$1:$I$1048576,COLUMN('[1]Congest Nov00-Apr01'!F$1:F$1048576),FALSE())</f>
        <v>-59.2200000000012</v>
      </c>
      <c r="X144" s="37" t="n">
        <f aca="false">VLOOKUP($A144,'[1]Congest Nov00-Apr01'!$A$1:$I$1048576,COLUMN('[1]Congest Nov00-Apr01'!G$1:G$1048576),FALSE())-VLOOKUP($E144,'[1]Congest Nov00-Apr01'!$A$1:$I$1048576,COLUMN('[1]Congest Nov00-Apr01'!G$1:G$1048576),FALSE())</f>
        <v>-47.6100000000001</v>
      </c>
      <c r="Y144" s="37" t="n">
        <f aca="false">VLOOKUP($A144,'[1]Congest Nov00-Apr01'!$A$1:$I$1048576,COLUMN('[1]Congest Nov00-Apr01'!H$1:H$1048576),FALSE())-VLOOKUP($E144,'[1]Congest Nov00-Apr01'!$A$1:$I$1048576,COLUMN('[1]Congest Nov00-Apr01'!H$1:H$1048576),FALSE())</f>
        <v>96.8100000000011</v>
      </c>
      <c r="Z144" s="37" t="n">
        <f aca="false">VLOOKUP($A144,'[1]Congest Nov00-Apr01'!$A$1:$I$1048576,COLUMN('[1]Congest Nov00-Apr01'!I$1:I$1048576),FALSE())-VLOOKUP($E144,'[1]Congest Nov00-Apr01'!$A$1:$I$1048576,COLUMN('[1]Congest Nov00-Apr01'!I$1:I$1048576),FALSE())</f>
        <v>40.8100000000002</v>
      </c>
      <c r="AA144" s="36" t="n">
        <f aca="false">VLOOKUP($A144,'[1]Congest May01-Oct01'!$A$1:$I$1048576,COLUMN('[1]Congest May01-Oct01'!D$1:D$1048576),FALSE())-VLOOKUP($E144,'[1]Congest May01-Oct01'!$A$1:$I$1048576,COLUMN('[1]Congest May01-Oct01'!D$1:D$1048576),FALSE())</f>
        <v>-404.740000000001</v>
      </c>
      <c r="AB144" s="36" t="n">
        <f aca="false">VLOOKUP($A144,'[1]Congest May01-Oct01'!$A$1:$I$1048576,COLUMN('[1]Congest May01-Oct01'!E$1:E$1048576),FALSE())-VLOOKUP($E144,'[1]Congest May01-Oct01'!$A$1:$I$1048576,COLUMN('[1]Congest May01-Oct01'!E$1:E$1048576),FALSE())</f>
        <v>-192.06</v>
      </c>
      <c r="AC144" s="36" t="n">
        <f aca="false">VLOOKUP($A144,'[1]Congest May01-Oct01'!$A$1:$I$1048576,COLUMN('[1]Congest May01-Oct01'!F$1:F$1048576),FALSE())-VLOOKUP($E144,'[1]Congest May01-Oct01'!$A$1:$I$1048576,COLUMN('[1]Congest May01-Oct01'!F$1:F$1048576),FALSE())</f>
        <v>-117.27</v>
      </c>
      <c r="AD144" s="36" t="n">
        <f aca="false">VLOOKUP($A144,'[1]Congest May01-Oct01'!$A$1:$I$1048576,COLUMN('[1]Congest May01-Oct01'!G$1:G$1048576),FALSE())-VLOOKUP($E144,'[1]Congest May01-Oct01'!$A$1:$I$1048576,COLUMN('[1]Congest May01-Oct01'!G$1:G$1048576),FALSE())</f>
        <v>34.6999999999996</v>
      </c>
      <c r="AE144" s="36" t="n">
        <f aca="false">VLOOKUP($A144,'[1]Congest May01-Oct01'!$A$1:$I$1048576,COLUMN('[1]Congest May01-Oct01'!H$1:H$1048576),FALSE())-VLOOKUP($E144,'[1]Congest May01-Oct01'!$A$1:$I$1048576,COLUMN('[1]Congest May01-Oct01'!H$1:H$1048576),FALSE())</f>
        <v>30.03</v>
      </c>
      <c r="AF144" s="36" t="n">
        <f aca="false">VLOOKUP($A144,'[1]Congest May01-Oct01'!$A$1:$I$1048576,COLUMN('[1]Congest May01-Oct01'!I$1:I$1048576),FALSE())-VLOOKUP($E144,'[1]Congest May01-Oct01'!$A$1:$I$1048576,COLUMN('[1]Congest May01-Oct01'!I$1:I$1048576),FALSE())</f>
        <v>2.24</v>
      </c>
      <c r="AG144" s="6" t="n">
        <f aca="false">+SUM(S144:AD144)</f>
        <v>-3960</v>
      </c>
      <c r="AI144" s="39" t="n">
        <v>-18492.8</v>
      </c>
      <c r="AJ144" s="39" t="n">
        <f aca="false">+I144*SUM(AA144:AE144)</f>
        <v>-12986.8</v>
      </c>
      <c r="AK144" s="39" t="n">
        <f aca="false">+AJ144-AI144</f>
        <v>5505.99999999996</v>
      </c>
      <c r="AL144" s="39"/>
      <c r="AQ144" s="36"/>
    </row>
    <row r="145" customFormat="false" ht="12.75" hidden="false" customHeight="false" outlineLevel="0" collapsed="false">
      <c r="A145" s="7" t="n">
        <v>23744</v>
      </c>
      <c r="B145" s="7" t="s">
        <v>58</v>
      </c>
      <c r="C145" s="7" t="str">
        <f aca="false">+VLOOKUP(A145,[1]Congest!$A$1:$C$1048576,3,FALSE())</f>
        <v>CENTRL</v>
      </c>
      <c r="D145" s="7"/>
      <c r="E145" s="4" t="n">
        <v>23575</v>
      </c>
      <c r="F145" s="5" t="s">
        <v>71</v>
      </c>
      <c r="G145" s="7" t="str">
        <f aca="false">+VLOOKUP(E145,[1]Congest!$A$1:$C$1048576,3,FALSE())</f>
        <v>CENTRL</v>
      </c>
      <c r="H145" s="4" t="n">
        <v>80</v>
      </c>
      <c r="I145" s="4" t="n">
        <v>80</v>
      </c>
      <c r="O145" s="35" t="n">
        <f aca="false">VLOOKUP($A145,'[1]Congest May00-Oct00'!$A$1:$I$1048576,COLUMN('[1]Congest May00-Oct00'!D$1:D$1048576),FALSE())-VLOOKUP($E145,'[1]Congest May00-Oct00'!$A$1:$I$1048576,COLUMN('[1]Congest May00-Oct00'!D$1:D$1048576),FALSE())</f>
        <v>55.41</v>
      </c>
      <c r="P145" s="36" t="n">
        <f aca="false">VLOOKUP($A145,'[1]Congest May00-Oct00'!$A$1:$I$1048576,COLUMN('[1]Congest May00-Oct00'!E$1:E$1048576),FALSE())-VLOOKUP($E145,'[1]Congest May00-Oct00'!$A$1:$I$1048576,COLUMN('[1]Congest May00-Oct00'!E$1:E$1048576),FALSE())</f>
        <v>6.59000000000003</v>
      </c>
      <c r="Q145" s="36" t="n">
        <f aca="false">VLOOKUP($A145,'[1]Congest May00-Oct00'!$A$1:$I$1048576,COLUMN('[1]Congest May00-Oct00'!F$1:F$1048576),FALSE())-VLOOKUP($E145,'[1]Congest May00-Oct00'!$A$1:$I$1048576,COLUMN('[1]Congest May00-Oct00'!F$1:F$1048576),FALSE())</f>
        <v>237.43</v>
      </c>
      <c r="R145" s="36" t="n">
        <f aca="false">VLOOKUP($A145,'[1]Congest May00-Oct00'!$A$1:$I$1048576,COLUMN('[1]Congest May00-Oct00'!G$1:G$1048576),FALSE())-VLOOKUP($E145,'[1]Congest May00-Oct00'!$A$1:$I$1048576,COLUMN('[1]Congest May00-Oct00'!G$1:G$1048576),FALSE())</f>
        <v>61.9700000000001</v>
      </c>
      <c r="S145" s="36" t="n">
        <f aca="false">VLOOKUP($A145,'[1]Congest May00-Oct00'!$A$1:$I$1048576,COLUMN('[1]Congest May00-Oct00'!H$1:H$1048576),FALSE())-VLOOKUP($E145,'[1]Congest May00-Oct00'!$A$1:$I$1048576,COLUMN('[1]Congest May00-Oct00'!H$1:H$1048576),FALSE())</f>
        <v>0.400000000000006</v>
      </c>
      <c r="T145" s="36" t="n">
        <f aca="false">VLOOKUP($A145,'[1]Congest May00-Oct00'!$A$1:$I$1048576,COLUMN('[1]Congest May00-Oct00'!I$1:I$1048576),FALSE())-VLOOKUP($E145,'[1]Congest May00-Oct00'!$A$1:$I$1048576,COLUMN('[1]Congest May00-Oct00'!I$1:I$1048576),FALSE())</f>
        <v>79.6100000000001</v>
      </c>
      <c r="U145" s="37" t="n">
        <f aca="false">VLOOKUP($A145,'[1]Congest Nov00-Apr01'!$A$1:$I$1048576,COLUMN('[1]Congest Nov00-Apr01'!D$1:D$1048576),FALSE())-VLOOKUP($E145,'[1]Congest Nov00-Apr01'!$A$1:$I$1048576,COLUMN('[1]Congest Nov00-Apr01'!D$1:D$1048576),FALSE())</f>
        <v>0.550000000000011</v>
      </c>
      <c r="V145" s="37" t="n">
        <f aca="false">VLOOKUP($A145,'[1]Congest Nov00-Apr01'!$A$1:$I$1048576,COLUMN('[1]Congest Nov00-Apr01'!E$1:E$1048576),FALSE())-VLOOKUP($E145,'[1]Congest Nov00-Apr01'!$A$1:$I$1048576,COLUMN('[1]Congest Nov00-Apr01'!E$1:E$1048576),FALSE())</f>
        <v>-8.66000000000003</v>
      </c>
      <c r="W145" s="37" t="n">
        <f aca="false">VLOOKUP($A145,'[1]Congest Nov00-Apr01'!$A$1:$I$1048576,COLUMN('[1]Congest Nov00-Apr01'!F$1:F$1048576),FALSE())-VLOOKUP($E145,'[1]Congest Nov00-Apr01'!$A$1:$I$1048576,COLUMN('[1]Congest Nov00-Apr01'!F$1:F$1048576),FALSE())</f>
        <v>1.91999999999999</v>
      </c>
      <c r="X145" s="37" t="n">
        <f aca="false">VLOOKUP($A145,'[1]Congest Nov00-Apr01'!$A$1:$I$1048576,COLUMN('[1]Congest Nov00-Apr01'!G$1:G$1048576),FALSE())-VLOOKUP($E145,'[1]Congest Nov00-Apr01'!$A$1:$I$1048576,COLUMN('[1]Congest Nov00-Apr01'!G$1:G$1048576),FALSE())</f>
        <v>3.07</v>
      </c>
      <c r="Y145" s="37" t="n">
        <f aca="false">VLOOKUP($A145,'[1]Congest Nov00-Apr01'!$A$1:$I$1048576,COLUMN('[1]Congest Nov00-Apr01'!H$1:H$1048576),FALSE())-VLOOKUP($E145,'[1]Congest Nov00-Apr01'!$A$1:$I$1048576,COLUMN('[1]Congest Nov00-Apr01'!H$1:H$1048576),FALSE())</f>
        <v>1.52999999999999</v>
      </c>
      <c r="Z145" s="37" t="n">
        <f aca="false">VLOOKUP($A145,'[1]Congest Nov00-Apr01'!$A$1:$I$1048576,COLUMN('[1]Congest Nov00-Apr01'!I$1:I$1048576),FALSE())-VLOOKUP($E145,'[1]Congest Nov00-Apr01'!$A$1:$I$1048576,COLUMN('[1]Congest Nov00-Apr01'!I$1:I$1048576),FALSE())</f>
        <v>0.189999999999998</v>
      </c>
      <c r="AA145" s="36" t="n">
        <f aca="false">VLOOKUP($A145,'[1]Congest May01-Oct01'!$A$1:$I$1048576,COLUMN('[1]Congest May01-Oct01'!D$1:D$1048576),FALSE())-VLOOKUP($E145,'[1]Congest May01-Oct01'!$A$1:$I$1048576,COLUMN('[1]Congest May01-Oct01'!D$1:D$1048576),FALSE())</f>
        <v>1.07999999999998</v>
      </c>
      <c r="AB145" s="36" t="n">
        <f aca="false">VLOOKUP($A145,'[1]Congest May01-Oct01'!$A$1:$I$1048576,COLUMN('[1]Congest May01-Oct01'!E$1:E$1048576),FALSE())-VLOOKUP($E145,'[1]Congest May01-Oct01'!$A$1:$I$1048576,COLUMN('[1]Congest May01-Oct01'!E$1:E$1048576),FALSE())</f>
        <v>8.44999999999988</v>
      </c>
      <c r="AC145" s="36" t="n">
        <f aca="false">VLOOKUP($A145,'[1]Congest May01-Oct01'!$A$1:$I$1048576,COLUMN('[1]Congest May01-Oct01'!F$1:F$1048576),FALSE())-VLOOKUP($E145,'[1]Congest May01-Oct01'!$A$1:$I$1048576,COLUMN('[1]Congest May01-Oct01'!F$1:F$1048576),FALSE())</f>
        <v>0.259999999999998</v>
      </c>
      <c r="AD145" s="36" t="n">
        <f aca="false">VLOOKUP($A145,'[1]Congest May01-Oct01'!$A$1:$I$1048576,COLUMN('[1]Congest May01-Oct01'!G$1:G$1048576),FALSE())-VLOOKUP($E145,'[1]Congest May01-Oct01'!$A$1:$I$1048576,COLUMN('[1]Congest May01-Oct01'!G$1:G$1048576),FALSE())</f>
        <v>1.56</v>
      </c>
      <c r="AE145" s="36" t="n">
        <f aca="false">VLOOKUP($A145,'[1]Congest May01-Oct01'!$A$1:$I$1048576,COLUMN('[1]Congest May01-Oct01'!H$1:H$1048576),FALSE())-VLOOKUP($E145,'[1]Congest May01-Oct01'!$A$1:$I$1048576,COLUMN('[1]Congest May01-Oct01'!H$1:H$1048576),FALSE())</f>
        <v>0</v>
      </c>
      <c r="AF145" s="36" t="n">
        <f aca="false">VLOOKUP($A145,'[1]Congest May01-Oct01'!$A$1:$I$1048576,COLUMN('[1]Congest May01-Oct01'!I$1:I$1048576),FALSE())-VLOOKUP($E145,'[1]Congest May01-Oct01'!$A$1:$I$1048576,COLUMN('[1]Congest May01-Oct01'!I$1:I$1048576),FALSE())</f>
        <v>1.51</v>
      </c>
      <c r="AG145" s="6" t="n">
        <f aca="false">+SUM(S145:AD145)</f>
        <v>89.96</v>
      </c>
      <c r="AI145" s="39" t="n">
        <v>-40316.4</v>
      </c>
      <c r="AJ145" s="39" t="n">
        <f aca="false">+I145*SUM(AA145:AE145)</f>
        <v>907.999999999989</v>
      </c>
      <c r="AK145" s="39" t="n">
        <f aca="false">+AJ145-AI145</f>
        <v>41224.4</v>
      </c>
      <c r="AL145" s="39"/>
      <c r="AQ145" s="36"/>
    </row>
    <row r="146" customFormat="false" ht="12.75" hidden="false" customHeight="false" outlineLevel="0" collapsed="false">
      <c r="A146" s="7" t="n">
        <v>23744</v>
      </c>
      <c r="B146" s="7" t="s">
        <v>58</v>
      </c>
      <c r="C146" s="7" t="str">
        <f aca="false">+VLOOKUP(A146,[1]Congest!$A$1:$C$1048576,3,FALSE())</f>
        <v>CENTRL</v>
      </c>
      <c r="D146" s="7"/>
      <c r="E146" s="4" t="n">
        <v>23619</v>
      </c>
      <c r="F146" s="5" t="s">
        <v>137</v>
      </c>
      <c r="G146" s="7" t="str">
        <f aca="false">+VLOOKUP(E146,[1]Congest!$A$1:$C$1048576,3,FALSE())</f>
        <v>GENESE</v>
      </c>
      <c r="H146" s="4" t="n">
        <v>20</v>
      </c>
      <c r="I146" s="4" t="n">
        <v>20</v>
      </c>
      <c r="O146" s="35" t="n">
        <f aca="false">VLOOKUP($A146,'[1]Congest May00-Oct00'!$A$1:$I$1048576,COLUMN('[1]Congest May00-Oct00'!D$1:D$1048576),FALSE())-VLOOKUP($E146,'[1]Congest May00-Oct00'!$A$1:$I$1048576,COLUMN('[1]Congest May00-Oct00'!D$1:D$1048576),FALSE())</f>
        <v>1449.86</v>
      </c>
      <c r="P146" s="36" t="n">
        <f aca="false">VLOOKUP($A146,'[1]Congest May00-Oct00'!$A$1:$I$1048576,COLUMN('[1]Congest May00-Oct00'!E$1:E$1048576),FALSE())-VLOOKUP($E146,'[1]Congest May00-Oct00'!$A$1:$I$1048576,COLUMN('[1]Congest May00-Oct00'!E$1:E$1048576),FALSE())</f>
        <v>900.5</v>
      </c>
      <c r="Q146" s="36" t="n">
        <f aca="false">VLOOKUP($A146,'[1]Congest May00-Oct00'!$A$1:$I$1048576,COLUMN('[1]Congest May00-Oct00'!F$1:F$1048576),FALSE())-VLOOKUP($E146,'[1]Congest May00-Oct00'!$A$1:$I$1048576,COLUMN('[1]Congest May00-Oct00'!F$1:F$1048576),FALSE())</f>
        <v>5380.8</v>
      </c>
      <c r="R146" s="36" t="n">
        <f aca="false">VLOOKUP($A146,'[1]Congest May00-Oct00'!$A$1:$I$1048576,COLUMN('[1]Congest May00-Oct00'!G$1:G$1048576),FALSE())-VLOOKUP($E146,'[1]Congest May00-Oct00'!$A$1:$I$1048576,COLUMN('[1]Congest May00-Oct00'!G$1:G$1048576),FALSE())</f>
        <v>1703.74</v>
      </c>
      <c r="S146" s="36" t="n">
        <f aca="false">VLOOKUP($A146,'[1]Congest May00-Oct00'!$A$1:$I$1048576,COLUMN('[1]Congest May00-Oct00'!H$1:H$1048576),FALSE())-VLOOKUP($E146,'[1]Congest May00-Oct00'!$A$1:$I$1048576,COLUMN('[1]Congest May00-Oct00'!H$1:H$1048576),FALSE())</f>
        <v>106.34</v>
      </c>
      <c r="T146" s="36" t="n">
        <f aca="false">VLOOKUP($A146,'[1]Congest May00-Oct00'!$A$1:$I$1048576,COLUMN('[1]Congest May00-Oct00'!I$1:I$1048576),FALSE())-VLOOKUP($E146,'[1]Congest May00-Oct00'!$A$1:$I$1048576,COLUMN('[1]Congest May00-Oct00'!I$1:I$1048576),FALSE())</f>
        <v>1656.65</v>
      </c>
      <c r="U146" s="37" t="n">
        <f aca="false">VLOOKUP($A146,'[1]Congest Nov00-Apr01'!$A$1:$I$1048576,COLUMN('[1]Congest Nov00-Apr01'!D$1:D$1048576),FALSE())-VLOOKUP($E146,'[1]Congest Nov00-Apr01'!$A$1:$I$1048576,COLUMN('[1]Congest Nov00-Apr01'!D$1:D$1048576),FALSE())</f>
        <v>118.86</v>
      </c>
      <c r="V146" s="37" t="n">
        <f aca="false">VLOOKUP($A146,'[1]Congest Nov00-Apr01'!$A$1:$I$1048576,COLUMN('[1]Congest Nov00-Apr01'!E$1:E$1048576),FALSE())-VLOOKUP($E146,'[1]Congest Nov00-Apr01'!$A$1:$I$1048576,COLUMN('[1]Congest Nov00-Apr01'!E$1:E$1048576),FALSE())</f>
        <v>439.23</v>
      </c>
      <c r="W146" s="37" t="n">
        <f aca="false">VLOOKUP($A146,'[1]Congest Nov00-Apr01'!$A$1:$I$1048576,COLUMN('[1]Congest Nov00-Apr01'!F$1:F$1048576),FALSE())-VLOOKUP($E146,'[1]Congest Nov00-Apr01'!$A$1:$I$1048576,COLUMN('[1]Congest Nov00-Apr01'!F$1:F$1048576),FALSE())</f>
        <v>149.63</v>
      </c>
      <c r="X146" s="37" t="n">
        <f aca="false">VLOOKUP($A146,'[1]Congest Nov00-Apr01'!$A$1:$I$1048576,COLUMN('[1]Congest Nov00-Apr01'!G$1:G$1048576),FALSE())-VLOOKUP($E146,'[1]Congest Nov00-Apr01'!$A$1:$I$1048576,COLUMN('[1]Congest Nov00-Apr01'!G$1:G$1048576),FALSE())</f>
        <v>127.78</v>
      </c>
      <c r="Y146" s="37" t="n">
        <f aca="false">VLOOKUP($A146,'[1]Congest Nov00-Apr01'!$A$1:$I$1048576,COLUMN('[1]Congest Nov00-Apr01'!H$1:H$1048576),FALSE())-VLOOKUP($E146,'[1]Congest Nov00-Apr01'!$A$1:$I$1048576,COLUMN('[1]Congest Nov00-Apr01'!H$1:H$1048576),FALSE())</f>
        <v>117.98</v>
      </c>
      <c r="Z146" s="37" t="n">
        <f aca="false">VLOOKUP($A146,'[1]Congest Nov00-Apr01'!$A$1:$I$1048576,COLUMN('[1]Congest Nov00-Apr01'!I$1:I$1048576),FALSE())-VLOOKUP($E146,'[1]Congest Nov00-Apr01'!$A$1:$I$1048576,COLUMN('[1]Congest Nov00-Apr01'!I$1:I$1048576),FALSE())</f>
        <v>31.81</v>
      </c>
      <c r="AA146" s="36" t="n">
        <f aca="false">VLOOKUP($A146,'[1]Congest May01-Oct01'!$A$1:$I$1048576,COLUMN('[1]Congest May01-Oct01'!D$1:D$1048576),FALSE())-VLOOKUP($E146,'[1]Congest May01-Oct01'!$A$1:$I$1048576,COLUMN('[1]Congest May01-Oct01'!D$1:D$1048576),FALSE())</f>
        <v>14.72</v>
      </c>
      <c r="AB146" s="36" t="n">
        <f aca="false">VLOOKUP($A146,'[1]Congest May01-Oct01'!$A$1:$I$1048576,COLUMN('[1]Congest May01-Oct01'!E$1:E$1048576),FALSE())-VLOOKUP($E146,'[1]Congest May01-Oct01'!$A$1:$I$1048576,COLUMN('[1]Congest May01-Oct01'!E$1:E$1048576),FALSE())</f>
        <v>320.68</v>
      </c>
      <c r="AC146" s="36" t="n">
        <f aca="false">VLOOKUP($A146,'[1]Congest May01-Oct01'!$A$1:$I$1048576,COLUMN('[1]Congest May01-Oct01'!F$1:F$1048576),FALSE())-VLOOKUP($E146,'[1]Congest May01-Oct01'!$A$1:$I$1048576,COLUMN('[1]Congest May01-Oct01'!F$1:F$1048576),FALSE())</f>
        <v>36.07</v>
      </c>
      <c r="AD146" s="36" t="n">
        <f aca="false">VLOOKUP($A146,'[1]Congest May01-Oct01'!$A$1:$I$1048576,COLUMN('[1]Congest May01-Oct01'!G$1:G$1048576),FALSE())-VLOOKUP($E146,'[1]Congest May01-Oct01'!$A$1:$I$1048576,COLUMN('[1]Congest May01-Oct01'!G$1:G$1048576),FALSE())</f>
        <v>56.32</v>
      </c>
      <c r="AE146" s="36" t="n">
        <f aca="false">VLOOKUP($A146,'[1]Congest May01-Oct01'!$A$1:$I$1048576,COLUMN('[1]Congest May01-Oct01'!H$1:H$1048576),FALSE())-VLOOKUP($E146,'[1]Congest May01-Oct01'!$A$1:$I$1048576,COLUMN('[1]Congest May01-Oct01'!H$1:H$1048576),FALSE())</f>
        <v>0</v>
      </c>
      <c r="AF146" s="36" t="n">
        <f aca="false">VLOOKUP($A146,'[1]Congest May01-Oct01'!$A$1:$I$1048576,COLUMN('[1]Congest May01-Oct01'!I$1:I$1048576),FALSE())-VLOOKUP($E146,'[1]Congest May01-Oct01'!$A$1:$I$1048576,COLUMN('[1]Congest May01-Oct01'!I$1:I$1048576),FALSE())</f>
        <v>32.81</v>
      </c>
      <c r="AG146" s="6" t="n">
        <f aca="false">+SUM(S146:AD146)</f>
        <v>3176.07</v>
      </c>
      <c r="AI146" s="39" t="n">
        <v>78785</v>
      </c>
      <c r="AJ146" s="39" t="n">
        <f aca="false">+I146*SUM(AA146:AE146)</f>
        <v>8555.8</v>
      </c>
      <c r="AK146" s="39" t="n">
        <f aca="false">+AJ146-AI146</f>
        <v>-70229.2</v>
      </c>
      <c r="AL146" s="39"/>
      <c r="AQ146" s="36"/>
    </row>
    <row r="147" customFormat="false" ht="12.75" hidden="false" customHeight="false" outlineLevel="0" collapsed="false">
      <c r="A147" s="7" t="n">
        <v>23744</v>
      </c>
      <c r="B147" s="7" t="s">
        <v>58</v>
      </c>
      <c r="C147" s="7" t="str">
        <f aca="false">+VLOOKUP(A147,[1]Congest!$A$1:$C$1048576,3,FALSE())</f>
        <v>CENTRL</v>
      </c>
      <c r="D147" s="7"/>
      <c r="E147" s="4" t="n">
        <v>23805</v>
      </c>
      <c r="F147" s="5" t="s">
        <v>128</v>
      </c>
      <c r="G147" s="7" t="str">
        <f aca="false">+VLOOKUP(E147,[1]Congest!$A$1:$C$1048576,3,FALSE())</f>
        <v>MHK VL</v>
      </c>
      <c r="H147" s="4" t="n">
        <v>7</v>
      </c>
      <c r="I147" s="4" t="n">
        <v>7</v>
      </c>
      <c r="O147" s="35" t="n">
        <f aca="false">VLOOKUP($A147,'[1]Congest May00-Oct00'!$A$1:$I$1048576,COLUMN('[1]Congest May00-Oct00'!D$1:D$1048576),FALSE())-VLOOKUP($E147,'[1]Congest May00-Oct00'!$A$1:$I$1048576,COLUMN('[1]Congest May00-Oct00'!D$1:D$1048576),FALSE())</f>
        <v>896.97</v>
      </c>
      <c r="P147" s="36" t="n">
        <f aca="false">VLOOKUP($A147,'[1]Congest May00-Oct00'!$A$1:$I$1048576,COLUMN('[1]Congest May00-Oct00'!E$1:E$1048576),FALSE())-VLOOKUP($E147,'[1]Congest May00-Oct00'!$A$1:$I$1048576,COLUMN('[1]Congest May00-Oct00'!E$1:E$1048576),FALSE())</f>
        <v>-660.92</v>
      </c>
      <c r="Q147" s="36" t="n">
        <f aca="false">VLOOKUP($A147,'[1]Congest May00-Oct00'!$A$1:$I$1048576,COLUMN('[1]Congest May00-Oct00'!F$1:F$1048576),FALSE())-VLOOKUP($E147,'[1]Congest May00-Oct00'!$A$1:$I$1048576,COLUMN('[1]Congest May00-Oct00'!F$1:F$1048576),FALSE())</f>
        <v>5169.32</v>
      </c>
      <c r="R147" s="36" t="n">
        <f aca="false">VLOOKUP($A147,'[1]Congest May00-Oct00'!$A$1:$I$1048576,COLUMN('[1]Congest May00-Oct00'!G$1:G$1048576),FALSE())-VLOOKUP($E147,'[1]Congest May00-Oct00'!$A$1:$I$1048576,COLUMN('[1]Congest May00-Oct00'!G$1:G$1048576),FALSE())</f>
        <v>1215.01</v>
      </c>
      <c r="S147" s="36" t="n">
        <f aca="false">VLOOKUP($A147,'[1]Congest May00-Oct00'!$A$1:$I$1048576,COLUMN('[1]Congest May00-Oct00'!H$1:H$1048576),FALSE())-VLOOKUP($E147,'[1]Congest May00-Oct00'!$A$1:$I$1048576,COLUMN('[1]Congest May00-Oct00'!H$1:H$1048576),FALSE())</f>
        <v>-267.33</v>
      </c>
      <c r="T147" s="36" t="n">
        <f aca="false">VLOOKUP($A147,'[1]Congest May00-Oct00'!$A$1:$I$1048576,COLUMN('[1]Congest May00-Oct00'!I$1:I$1048576),FALSE())-VLOOKUP($E147,'[1]Congest May00-Oct00'!$A$1:$I$1048576,COLUMN('[1]Congest May00-Oct00'!I$1:I$1048576),FALSE())</f>
        <v>1925.9</v>
      </c>
      <c r="U147" s="37" t="n">
        <f aca="false">VLOOKUP($A147,'[1]Congest Nov00-Apr01'!$A$1:$I$1048576,COLUMN('[1]Congest Nov00-Apr01'!D$1:D$1048576),FALSE())-VLOOKUP($E147,'[1]Congest Nov00-Apr01'!$A$1:$I$1048576,COLUMN('[1]Congest Nov00-Apr01'!D$1:D$1048576),FALSE())</f>
        <v>-73.51</v>
      </c>
      <c r="V147" s="37" t="n">
        <f aca="false">VLOOKUP($A147,'[1]Congest Nov00-Apr01'!$A$1:$I$1048576,COLUMN('[1]Congest Nov00-Apr01'!E$1:E$1048576),FALSE())-VLOOKUP($E147,'[1]Congest Nov00-Apr01'!$A$1:$I$1048576,COLUMN('[1]Congest Nov00-Apr01'!E$1:E$1048576),FALSE())</f>
        <v>371.94</v>
      </c>
      <c r="W147" s="37" t="n">
        <f aca="false">VLOOKUP($A147,'[1]Congest Nov00-Apr01'!$A$1:$I$1048576,COLUMN('[1]Congest Nov00-Apr01'!F$1:F$1048576),FALSE())-VLOOKUP($E147,'[1]Congest Nov00-Apr01'!$A$1:$I$1048576,COLUMN('[1]Congest Nov00-Apr01'!F$1:F$1048576),FALSE())</f>
        <v>-70.06</v>
      </c>
      <c r="X147" s="37" t="n">
        <f aca="false">VLOOKUP($A147,'[1]Congest Nov00-Apr01'!$A$1:$I$1048576,COLUMN('[1]Congest Nov00-Apr01'!G$1:G$1048576),FALSE())-VLOOKUP($E147,'[1]Congest Nov00-Apr01'!$A$1:$I$1048576,COLUMN('[1]Congest Nov00-Apr01'!G$1:G$1048576),FALSE())</f>
        <v>0.339999999999989</v>
      </c>
      <c r="Y147" s="37" t="n">
        <f aca="false">VLOOKUP($A147,'[1]Congest Nov00-Apr01'!$A$1:$I$1048576,COLUMN('[1]Congest Nov00-Apr01'!H$1:H$1048576),FALSE())-VLOOKUP($E147,'[1]Congest Nov00-Apr01'!$A$1:$I$1048576,COLUMN('[1]Congest Nov00-Apr01'!H$1:H$1048576),FALSE())</f>
        <v>-57.54</v>
      </c>
      <c r="Z147" s="37" t="n">
        <f aca="false">VLOOKUP($A147,'[1]Congest Nov00-Apr01'!$A$1:$I$1048576,COLUMN('[1]Congest Nov00-Apr01'!I$1:I$1048576),FALSE())-VLOOKUP($E147,'[1]Congest Nov00-Apr01'!$A$1:$I$1048576,COLUMN('[1]Congest Nov00-Apr01'!I$1:I$1048576),FALSE())</f>
        <v>-23.18</v>
      </c>
      <c r="AA147" s="36" t="n">
        <f aca="false">VLOOKUP($A147,'[1]Congest May01-Oct01'!$A$1:$I$1048576,COLUMN('[1]Congest May01-Oct01'!D$1:D$1048576),FALSE())-VLOOKUP($E147,'[1]Congest May01-Oct01'!$A$1:$I$1048576,COLUMN('[1]Congest May01-Oct01'!D$1:D$1048576),FALSE())</f>
        <v>-43.5</v>
      </c>
      <c r="AB147" s="36" t="n">
        <f aca="false">VLOOKUP($A147,'[1]Congest May01-Oct01'!$A$1:$I$1048576,COLUMN('[1]Congest May01-Oct01'!E$1:E$1048576),FALSE())-VLOOKUP($E147,'[1]Congest May01-Oct01'!$A$1:$I$1048576,COLUMN('[1]Congest May01-Oct01'!E$1:E$1048576),FALSE())</f>
        <v>238.25</v>
      </c>
      <c r="AC147" s="36" t="n">
        <f aca="false">VLOOKUP($A147,'[1]Congest May01-Oct01'!$A$1:$I$1048576,COLUMN('[1]Congest May01-Oct01'!F$1:F$1048576),FALSE())-VLOOKUP($E147,'[1]Congest May01-Oct01'!$A$1:$I$1048576,COLUMN('[1]Congest May01-Oct01'!F$1:F$1048576),FALSE())</f>
        <v>-12.34</v>
      </c>
      <c r="AD147" s="36" t="n">
        <f aca="false">VLOOKUP($A147,'[1]Congest May01-Oct01'!$A$1:$I$1048576,COLUMN('[1]Congest May01-Oct01'!G$1:G$1048576),FALSE())-VLOOKUP($E147,'[1]Congest May01-Oct01'!$A$1:$I$1048576,COLUMN('[1]Congest May01-Oct01'!G$1:G$1048576),FALSE())</f>
        <v>-45.23</v>
      </c>
      <c r="AE147" s="36" t="n">
        <f aca="false">VLOOKUP($A147,'[1]Congest May01-Oct01'!$A$1:$I$1048576,COLUMN('[1]Congest May01-Oct01'!H$1:H$1048576),FALSE())-VLOOKUP($E147,'[1]Congest May01-Oct01'!$A$1:$I$1048576,COLUMN('[1]Congest May01-Oct01'!H$1:H$1048576),FALSE())</f>
        <v>-0.17</v>
      </c>
      <c r="AF147" s="36" t="n">
        <f aca="false">VLOOKUP($A147,'[1]Congest May01-Oct01'!$A$1:$I$1048576,COLUMN('[1]Congest May01-Oct01'!I$1:I$1048576),FALSE())-VLOOKUP($E147,'[1]Congest May01-Oct01'!$A$1:$I$1048576,COLUMN('[1]Congest May01-Oct01'!I$1:I$1048576),FALSE())</f>
        <v>37.37</v>
      </c>
      <c r="AG147" s="6" t="n">
        <f aca="false">+SUM(S147:AD147)</f>
        <v>1943.74</v>
      </c>
      <c r="AI147" s="39" t="n">
        <v>13300</v>
      </c>
      <c r="AJ147" s="39" t="n">
        <f aca="false">+I147*SUM(AA147:AE147)</f>
        <v>959.07</v>
      </c>
      <c r="AK147" s="39" t="n">
        <f aca="false">+AJ147-AI147</f>
        <v>-12340.93</v>
      </c>
      <c r="AL147" s="39"/>
      <c r="AQ147" s="36"/>
    </row>
    <row r="148" customFormat="false" ht="12.75" hidden="false" customHeight="false" outlineLevel="0" collapsed="false">
      <c r="A148" s="7" t="n">
        <v>23744</v>
      </c>
      <c r="B148" s="7" t="s">
        <v>58</v>
      </c>
      <c r="C148" s="7" t="str">
        <f aca="false">+VLOOKUP(A148,[1]Congest!$A$1:$C$1048576,3,FALSE())</f>
        <v>CENTRL</v>
      </c>
      <c r="D148" s="7"/>
      <c r="E148" s="4" t="n">
        <v>24014</v>
      </c>
      <c r="F148" s="5" t="s">
        <v>149</v>
      </c>
      <c r="G148" s="7" t="str">
        <f aca="false">+VLOOKUP(E148,[1]Congest!$A$1:$C$1048576,3,FALSE())</f>
        <v>CENTRL</v>
      </c>
      <c r="H148" s="4" t="n">
        <v>1</v>
      </c>
      <c r="I148" s="4" t="n">
        <v>1</v>
      </c>
      <c r="O148" s="35" t="n">
        <f aca="false">VLOOKUP($A148,'[1]Congest May00-Oct00'!$A$1:$I$1048576,COLUMN('[1]Congest May00-Oct00'!D$1:D$1048576),FALSE())-VLOOKUP($E148,'[1]Congest May00-Oct00'!$A$1:$I$1048576,COLUMN('[1]Congest May00-Oct00'!D$1:D$1048576),FALSE())</f>
        <v>1557.2</v>
      </c>
      <c r="P148" s="36" t="n">
        <f aca="false">VLOOKUP($A148,'[1]Congest May00-Oct00'!$A$1:$I$1048576,COLUMN('[1]Congest May00-Oct00'!E$1:E$1048576),FALSE())-VLOOKUP($E148,'[1]Congest May00-Oct00'!$A$1:$I$1048576,COLUMN('[1]Congest May00-Oct00'!E$1:E$1048576),FALSE())</f>
        <v>253.67</v>
      </c>
      <c r="Q148" s="36" t="n">
        <f aca="false">VLOOKUP($A148,'[1]Congest May00-Oct00'!$A$1:$I$1048576,COLUMN('[1]Congest May00-Oct00'!F$1:F$1048576),FALSE())-VLOOKUP($E148,'[1]Congest May00-Oct00'!$A$1:$I$1048576,COLUMN('[1]Congest May00-Oct00'!F$1:F$1048576),FALSE())</f>
        <v>6718.78</v>
      </c>
      <c r="R148" s="36" t="n">
        <f aca="false">VLOOKUP($A148,'[1]Congest May00-Oct00'!$A$1:$I$1048576,COLUMN('[1]Congest May00-Oct00'!G$1:G$1048576),FALSE())-VLOOKUP($E148,'[1]Congest May00-Oct00'!$A$1:$I$1048576,COLUMN('[1]Congest May00-Oct00'!G$1:G$1048576),FALSE())</f>
        <v>1867.58</v>
      </c>
      <c r="S148" s="36" t="n">
        <f aca="false">VLOOKUP($A148,'[1]Congest May00-Oct00'!$A$1:$I$1048576,COLUMN('[1]Congest May00-Oct00'!H$1:H$1048576),FALSE())-VLOOKUP($E148,'[1]Congest May00-Oct00'!$A$1:$I$1048576,COLUMN('[1]Congest May00-Oct00'!H$1:H$1048576),FALSE())</f>
        <v>26.84</v>
      </c>
      <c r="T148" s="36" t="n">
        <f aca="false">VLOOKUP($A148,'[1]Congest May00-Oct00'!$A$1:$I$1048576,COLUMN('[1]Congest May00-Oct00'!I$1:I$1048576),FALSE())-VLOOKUP($E148,'[1]Congest May00-Oct00'!$A$1:$I$1048576,COLUMN('[1]Congest May00-Oct00'!I$1:I$1048576),FALSE())</f>
        <v>2099.64</v>
      </c>
      <c r="U148" s="37" t="n">
        <f aca="false">VLOOKUP($A148,'[1]Congest Nov00-Apr01'!$A$1:$I$1048576,COLUMN('[1]Congest Nov00-Apr01'!D$1:D$1048576),FALSE())-VLOOKUP($E148,'[1]Congest Nov00-Apr01'!$A$1:$I$1048576,COLUMN('[1]Congest Nov00-Apr01'!D$1:D$1048576),FALSE())</f>
        <v>30.6199999999999</v>
      </c>
      <c r="V148" s="37" t="n">
        <f aca="false">VLOOKUP($A148,'[1]Congest Nov00-Apr01'!$A$1:$I$1048576,COLUMN('[1]Congest Nov00-Apr01'!E$1:E$1048576),FALSE())-VLOOKUP($E148,'[1]Congest Nov00-Apr01'!$A$1:$I$1048576,COLUMN('[1]Congest Nov00-Apr01'!E$1:E$1048576),FALSE())</f>
        <v>413.35</v>
      </c>
      <c r="W148" s="37" t="n">
        <f aca="false">VLOOKUP($A148,'[1]Congest Nov00-Apr01'!$A$1:$I$1048576,COLUMN('[1]Congest Nov00-Apr01'!F$1:F$1048576),FALSE())-VLOOKUP($E148,'[1]Congest Nov00-Apr01'!$A$1:$I$1048576,COLUMN('[1]Congest Nov00-Apr01'!F$1:F$1048576),FALSE())</f>
        <v>40.7</v>
      </c>
      <c r="X148" s="37" t="n">
        <f aca="false">VLOOKUP($A148,'[1]Congest Nov00-Apr01'!$A$1:$I$1048576,COLUMN('[1]Congest Nov00-Apr01'!G$1:G$1048576),FALSE())-VLOOKUP($E148,'[1]Congest Nov00-Apr01'!$A$1:$I$1048576,COLUMN('[1]Congest Nov00-Apr01'!G$1:G$1048576),FALSE())</f>
        <v>73.16</v>
      </c>
      <c r="Y148" s="37" t="n">
        <f aca="false">VLOOKUP($A148,'[1]Congest Nov00-Apr01'!$A$1:$I$1048576,COLUMN('[1]Congest Nov00-Apr01'!H$1:H$1048576),FALSE())-VLOOKUP($E148,'[1]Congest Nov00-Apr01'!$A$1:$I$1048576,COLUMN('[1]Congest Nov00-Apr01'!H$1:H$1048576),FALSE())</f>
        <v>26.57</v>
      </c>
      <c r="Z148" s="37" t="n">
        <f aca="false">VLOOKUP($A148,'[1]Congest Nov00-Apr01'!$A$1:$I$1048576,COLUMN('[1]Congest Nov00-Apr01'!I$1:I$1048576),FALSE())-VLOOKUP($E148,'[1]Congest Nov00-Apr01'!$A$1:$I$1048576,COLUMN('[1]Congest Nov00-Apr01'!I$1:I$1048576),FALSE())</f>
        <v>4.88</v>
      </c>
      <c r="AA148" s="36" t="n">
        <f aca="false">VLOOKUP($A148,'[1]Congest May01-Oct01'!$A$1:$I$1048576,COLUMN('[1]Congest May01-Oct01'!D$1:D$1048576),FALSE())-VLOOKUP($E148,'[1]Congest May01-Oct01'!$A$1:$I$1048576,COLUMN('[1]Congest May01-Oct01'!D$1:D$1048576),FALSE())</f>
        <v>17.6</v>
      </c>
      <c r="AB148" s="36" t="n">
        <f aca="false">VLOOKUP($A148,'[1]Congest May01-Oct01'!$A$1:$I$1048576,COLUMN('[1]Congest May01-Oct01'!E$1:E$1048576),FALSE())-VLOOKUP($E148,'[1]Congest May01-Oct01'!$A$1:$I$1048576,COLUMN('[1]Congest May01-Oct01'!E$1:E$1048576),FALSE())</f>
        <v>311.26</v>
      </c>
      <c r="AC148" s="36" t="n">
        <f aca="false">VLOOKUP($A148,'[1]Congest May01-Oct01'!$A$1:$I$1048576,COLUMN('[1]Congest May01-Oct01'!F$1:F$1048576),FALSE())-VLOOKUP($E148,'[1]Congest May01-Oct01'!$A$1:$I$1048576,COLUMN('[1]Congest May01-Oct01'!F$1:F$1048576),FALSE())</f>
        <v>4.86999999999999</v>
      </c>
      <c r="AD148" s="36" t="n">
        <f aca="false">VLOOKUP($A148,'[1]Congest May01-Oct01'!$A$1:$I$1048576,COLUMN('[1]Congest May01-Oct01'!G$1:G$1048576),FALSE())-VLOOKUP($E148,'[1]Congest May01-Oct01'!$A$1:$I$1048576,COLUMN('[1]Congest May01-Oct01'!G$1:G$1048576),FALSE())</f>
        <v>20.82</v>
      </c>
      <c r="AE148" s="36" t="n">
        <f aca="false">VLOOKUP($A148,'[1]Congest May01-Oct01'!$A$1:$I$1048576,COLUMN('[1]Congest May01-Oct01'!H$1:H$1048576),FALSE())-VLOOKUP($E148,'[1]Congest May01-Oct01'!$A$1:$I$1048576,COLUMN('[1]Congest May01-Oct01'!H$1:H$1048576),FALSE())</f>
        <v>0</v>
      </c>
      <c r="AF148" s="36" t="n">
        <f aca="false">VLOOKUP($A148,'[1]Congest May01-Oct01'!$A$1:$I$1048576,COLUMN('[1]Congest May01-Oct01'!I$1:I$1048576),FALSE())-VLOOKUP($E148,'[1]Congest May01-Oct01'!$A$1:$I$1048576,COLUMN('[1]Congest May01-Oct01'!I$1:I$1048576),FALSE())</f>
        <v>43.72</v>
      </c>
      <c r="AG148" s="6" t="n">
        <f aca="false">+SUM(S148:AD148)</f>
        <v>3070.31</v>
      </c>
      <c r="AI148" s="39" t="n">
        <v>4300</v>
      </c>
      <c r="AJ148" s="39" t="n">
        <f aca="false">+I148*SUM(AA148:AE148)</f>
        <v>354.55</v>
      </c>
      <c r="AK148" s="39" t="n">
        <f aca="false">+AJ148-AI148</f>
        <v>-3945.45</v>
      </c>
      <c r="AL148" s="39"/>
      <c r="AQ148" s="36"/>
    </row>
    <row r="149" customFormat="false" ht="12.75" hidden="false" customHeight="false" outlineLevel="0" collapsed="false">
      <c r="A149" s="7" t="n">
        <v>23744</v>
      </c>
      <c r="B149" s="7" t="s">
        <v>58</v>
      </c>
      <c r="C149" s="7" t="str">
        <f aca="false">+VLOOKUP(A149,[1]Congest!$A$1:$C$1048576,3,FALSE())</f>
        <v>CENTRL</v>
      </c>
      <c r="D149" s="7"/>
      <c r="E149" s="4" t="n">
        <v>24053</v>
      </c>
      <c r="F149" s="5" t="s">
        <v>60</v>
      </c>
      <c r="G149" s="7" t="str">
        <f aca="false">+VLOOKUP(E149,[1]Congest!$A$1:$C$1048576,3,FALSE())</f>
        <v>NORTH</v>
      </c>
      <c r="H149" s="41" t="n">
        <v>40</v>
      </c>
      <c r="I149" s="41" t="n">
        <v>40</v>
      </c>
      <c r="O149" s="35" t="n">
        <f aca="false">VLOOKUP($A149,'[1]Congest May00-Oct00'!$A$1:$I$1048576,COLUMN('[1]Congest May00-Oct00'!D$1:D$1048576),FALSE())-VLOOKUP($E149,'[1]Congest May00-Oct00'!$A$1:$I$1048576,COLUMN('[1]Congest May00-Oct00'!D$1:D$1048576),FALSE())</f>
        <v>-6.12999999999977</v>
      </c>
      <c r="P149" s="36" t="n">
        <f aca="false">VLOOKUP($A149,'[1]Congest May00-Oct00'!$A$1:$I$1048576,COLUMN('[1]Congest May00-Oct00'!E$1:E$1048576),FALSE())-VLOOKUP($E149,'[1]Congest May00-Oct00'!$A$1:$I$1048576,COLUMN('[1]Congest May00-Oct00'!E$1:E$1048576),FALSE())</f>
        <v>-1398.41</v>
      </c>
      <c r="Q149" s="36" t="n">
        <f aca="false">VLOOKUP($A149,'[1]Congest May00-Oct00'!$A$1:$I$1048576,COLUMN('[1]Congest May00-Oct00'!F$1:F$1048576),FALSE())-VLOOKUP($E149,'[1]Congest May00-Oct00'!$A$1:$I$1048576,COLUMN('[1]Congest May00-Oct00'!F$1:F$1048576),FALSE())</f>
        <v>3032.08</v>
      </c>
      <c r="R149" s="36" t="n">
        <f aca="false">VLOOKUP($A149,'[1]Congest May00-Oct00'!$A$1:$I$1048576,COLUMN('[1]Congest May00-Oct00'!G$1:G$1048576),FALSE())-VLOOKUP($E149,'[1]Congest May00-Oct00'!$A$1:$I$1048576,COLUMN('[1]Congest May00-Oct00'!G$1:G$1048576),FALSE())</f>
        <v>737.78</v>
      </c>
      <c r="S149" s="36" t="n">
        <f aca="false">VLOOKUP($A149,'[1]Congest May00-Oct00'!$A$1:$I$1048576,COLUMN('[1]Congest May00-Oct00'!H$1:H$1048576),FALSE())-VLOOKUP($E149,'[1]Congest May00-Oct00'!$A$1:$I$1048576,COLUMN('[1]Congest May00-Oct00'!H$1:H$1048576),FALSE())</f>
        <v>-1019.4</v>
      </c>
      <c r="T149" s="36" t="n">
        <f aca="false">VLOOKUP($A149,'[1]Congest May00-Oct00'!$A$1:$I$1048576,COLUMN('[1]Congest May00-Oct00'!I$1:I$1048576),FALSE())-VLOOKUP($E149,'[1]Congest May00-Oct00'!$A$1:$I$1048576,COLUMN('[1]Congest May00-Oct00'!I$1:I$1048576),FALSE())</f>
        <v>1828.97</v>
      </c>
      <c r="U149" s="37" t="n">
        <f aca="false">VLOOKUP($A149,'[1]Congest Nov00-Apr01'!$A$1:$I$1048576,COLUMN('[1]Congest Nov00-Apr01'!D$1:D$1048576),FALSE())-VLOOKUP($E149,'[1]Congest Nov00-Apr01'!$A$1:$I$1048576,COLUMN('[1]Congest Nov00-Apr01'!D$1:D$1048576),FALSE())</f>
        <v>-192.76</v>
      </c>
      <c r="V149" s="37" t="n">
        <f aca="false">VLOOKUP($A149,'[1]Congest Nov00-Apr01'!$A$1:$I$1048576,COLUMN('[1]Congest Nov00-Apr01'!E$1:E$1048576),FALSE())-VLOOKUP($E149,'[1]Congest Nov00-Apr01'!$A$1:$I$1048576,COLUMN('[1]Congest Nov00-Apr01'!E$1:E$1048576),FALSE())</f>
        <v>323.63</v>
      </c>
      <c r="W149" s="37" t="n">
        <f aca="false">VLOOKUP($A149,'[1]Congest Nov00-Apr01'!$A$1:$I$1048576,COLUMN('[1]Congest Nov00-Apr01'!F$1:F$1048576),FALSE())-VLOOKUP($E149,'[1]Congest Nov00-Apr01'!$A$1:$I$1048576,COLUMN('[1]Congest Nov00-Apr01'!F$1:F$1048576),FALSE())</f>
        <v>-193.64</v>
      </c>
      <c r="X149" s="37" t="n">
        <f aca="false">VLOOKUP($A149,'[1]Congest Nov00-Apr01'!$A$1:$I$1048576,COLUMN('[1]Congest Nov00-Apr01'!G$1:G$1048576),FALSE())-VLOOKUP($E149,'[1]Congest Nov00-Apr01'!$A$1:$I$1048576,COLUMN('[1]Congest Nov00-Apr01'!G$1:G$1048576),FALSE())</f>
        <v>-78.45</v>
      </c>
      <c r="Y149" s="37" t="n">
        <f aca="false">VLOOKUP($A149,'[1]Congest Nov00-Apr01'!$A$1:$I$1048576,COLUMN('[1]Congest Nov00-Apr01'!H$1:H$1048576),FALSE())-VLOOKUP($E149,'[1]Congest Nov00-Apr01'!$A$1:$I$1048576,COLUMN('[1]Congest Nov00-Apr01'!H$1:H$1048576),FALSE())</f>
        <v>-139.7</v>
      </c>
      <c r="Z149" s="37" t="n">
        <f aca="false">VLOOKUP($A149,'[1]Congest Nov00-Apr01'!$A$1:$I$1048576,COLUMN('[1]Congest Nov00-Apr01'!I$1:I$1048576),FALSE())-VLOOKUP($E149,'[1]Congest Nov00-Apr01'!$A$1:$I$1048576,COLUMN('[1]Congest Nov00-Apr01'!I$1:I$1048576),FALSE())</f>
        <v>-87.67</v>
      </c>
      <c r="AA149" s="36" t="n">
        <f aca="false">VLOOKUP($A149,'[1]Congest May01-Oct01'!$A$1:$I$1048576,COLUMN('[1]Congest May01-Oct01'!D$1:D$1048576),FALSE())-VLOOKUP($E149,'[1]Congest May01-Oct01'!$A$1:$I$1048576,COLUMN('[1]Congest May01-Oct01'!D$1:D$1048576),FALSE())</f>
        <v>-106.79</v>
      </c>
      <c r="AB149" s="36" t="n">
        <f aca="false">VLOOKUP($A149,'[1]Congest May01-Oct01'!$A$1:$I$1048576,COLUMN('[1]Congest May01-Oct01'!E$1:E$1048576),FALSE())-VLOOKUP($E149,'[1]Congest May01-Oct01'!$A$1:$I$1048576,COLUMN('[1]Congest May01-Oct01'!E$1:E$1048576),FALSE())</f>
        <v>244.56</v>
      </c>
      <c r="AC149" s="36" t="n">
        <f aca="false">VLOOKUP($A149,'[1]Congest May01-Oct01'!$A$1:$I$1048576,COLUMN('[1]Congest May01-Oct01'!F$1:F$1048576),FALSE())-VLOOKUP($E149,'[1]Congest May01-Oct01'!$A$1:$I$1048576,COLUMN('[1]Congest May01-Oct01'!F$1:F$1048576),FALSE())</f>
        <v>-26.2</v>
      </c>
      <c r="AD149" s="36" t="n">
        <f aca="false">VLOOKUP($A149,'[1]Congest May01-Oct01'!$A$1:$I$1048576,COLUMN('[1]Congest May01-Oct01'!G$1:G$1048576),FALSE())-VLOOKUP($E149,'[1]Congest May01-Oct01'!$A$1:$I$1048576,COLUMN('[1]Congest May01-Oct01'!G$1:G$1048576),FALSE())</f>
        <v>-112.4</v>
      </c>
      <c r="AE149" s="36" t="n">
        <f aca="false">VLOOKUP($A149,'[1]Congest May01-Oct01'!$A$1:$I$1048576,COLUMN('[1]Congest May01-Oct01'!H$1:H$1048576),FALSE())-VLOOKUP($E149,'[1]Congest May01-Oct01'!$A$1:$I$1048576,COLUMN('[1]Congest May01-Oct01'!H$1:H$1048576),FALSE())</f>
        <v>-0.73</v>
      </c>
      <c r="AF149" s="36" t="n">
        <f aca="false">VLOOKUP($A149,'[1]Congest May01-Oct01'!$A$1:$I$1048576,COLUMN('[1]Congest May01-Oct01'!I$1:I$1048576),FALSE())-VLOOKUP($E149,'[1]Congest May01-Oct01'!$A$1:$I$1048576,COLUMN('[1]Congest May01-Oct01'!I$1:I$1048576),FALSE())</f>
        <v>33.65</v>
      </c>
      <c r="AG149" s="6" t="n">
        <f aca="false">+SUM(S149:AD149)</f>
        <v>440.15</v>
      </c>
      <c r="AI149" s="39" t="n">
        <v>-23188.6</v>
      </c>
      <c r="AJ149" s="39" t="n">
        <f aca="false">+I149*SUM(AA149:AE149)</f>
        <v>-62.4000000000016</v>
      </c>
      <c r="AK149" s="39" t="n">
        <f aca="false">+AJ149-AI149</f>
        <v>23126.2</v>
      </c>
      <c r="AL149" s="39"/>
      <c r="AQ149" s="36"/>
    </row>
    <row r="150" customFormat="false" ht="12.75" hidden="false" customHeight="false" outlineLevel="0" collapsed="false">
      <c r="A150" s="7" t="n">
        <v>23744</v>
      </c>
      <c r="B150" s="7" t="s">
        <v>58</v>
      </c>
      <c r="C150" s="7" t="str">
        <f aca="false">+VLOOKUP(A150,[1]Congest!$A$1:$C$1048576,3,FALSE())</f>
        <v>CENTRL</v>
      </c>
      <c r="D150" s="7"/>
      <c r="E150" s="4" t="n">
        <v>61846</v>
      </c>
      <c r="F150" s="5" t="s">
        <v>90</v>
      </c>
      <c r="G150" s="7" t="str">
        <f aca="false">+VLOOKUP(E150,[1]Congest!$A$1:$C$1048576,3,FALSE())</f>
        <v>O H</v>
      </c>
      <c r="H150" s="4" t="n">
        <v>20</v>
      </c>
      <c r="I150" s="4" t="n">
        <v>20</v>
      </c>
      <c r="O150" s="35" t="n">
        <f aca="false">VLOOKUP($A150,'[1]Congest May00-Oct00'!$A$1:$I$1048576,COLUMN('[1]Congest May00-Oct00'!D$1:D$1048576),FALSE())-VLOOKUP($E150,'[1]Congest May00-Oct00'!$A$1:$I$1048576,COLUMN('[1]Congest May00-Oct00'!D$1:D$1048576),FALSE())</f>
        <v>1733.91</v>
      </c>
      <c r="P150" s="36" t="n">
        <f aca="false">VLOOKUP($A150,'[1]Congest May00-Oct00'!$A$1:$I$1048576,COLUMN('[1]Congest May00-Oct00'!E$1:E$1048576),FALSE())-VLOOKUP($E150,'[1]Congest May00-Oct00'!$A$1:$I$1048576,COLUMN('[1]Congest May00-Oct00'!E$1:E$1048576),FALSE())</f>
        <v>1008.82</v>
      </c>
      <c r="Q150" s="36" t="n">
        <f aca="false">VLOOKUP($A150,'[1]Congest May00-Oct00'!$A$1:$I$1048576,COLUMN('[1]Congest May00-Oct00'!F$1:F$1048576),FALSE())-VLOOKUP($E150,'[1]Congest May00-Oct00'!$A$1:$I$1048576,COLUMN('[1]Congest May00-Oct00'!F$1:F$1048576),FALSE())</f>
        <v>5346.92</v>
      </c>
      <c r="R150" s="36" t="n">
        <f aca="false">VLOOKUP($A150,'[1]Congest May00-Oct00'!$A$1:$I$1048576,COLUMN('[1]Congest May00-Oct00'!G$1:G$1048576),FALSE())-VLOOKUP($E150,'[1]Congest May00-Oct00'!$A$1:$I$1048576,COLUMN('[1]Congest May00-Oct00'!G$1:G$1048576),FALSE())</f>
        <v>589.51</v>
      </c>
      <c r="S150" s="36" t="n">
        <f aca="false">VLOOKUP($A150,'[1]Congest May00-Oct00'!$A$1:$I$1048576,COLUMN('[1]Congest May00-Oct00'!H$1:H$1048576),FALSE())-VLOOKUP($E150,'[1]Congest May00-Oct00'!$A$1:$I$1048576,COLUMN('[1]Congest May00-Oct00'!H$1:H$1048576),FALSE())</f>
        <v>-4.25</v>
      </c>
      <c r="T150" s="36" t="n">
        <f aca="false">VLOOKUP($A150,'[1]Congest May00-Oct00'!$A$1:$I$1048576,COLUMN('[1]Congest May00-Oct00'!I$1:I$1048576),FALSE())-VLOOKUP($E150,'[1]Congest May00-Oct00'!$A$1:$I$1048576,COLUMN('[1]Congest May00-Oct00'!I$1:I$1048576),FALSE())</f>
        <v>1593.64</v>
      </c>
      <c r="U150" s="37" t="n">
        <f aca="false">VLOOKUP($A150,'[1]Congest Nov00-Apr01'!$A$1:$I$1048576,COLUMN('[1]Congest Nov00-Apr01'!D$1:D$1048576),FALSE())-VLOOKUP($E150,'[1]Congest Nov00-Apr01'!$A$1:$I$1048576,COLUMN('[1]Congest Nov00-Apr01'!D$1:D$1048576),FALSE())</f>
        <v>166.87</v>
      </c>
      <c r="V150" s="37" t="n">
        <f aca="false">VLOOKUP($A150,'[1]Congest Nov00-Apr01'!$A$1:$I$1048576,COLUMN('[1]Congest Nov00-Apr01'!E$1:E$1048576),FALSE())-VLOOKUP($E150,'[1]Congest Nov00-Apr01'!$A$1:$I$1048576,COLUMN('[1]Congest Nov00-Apr01'!E$1:E$1048576),FALSE())</f>
        <v>374.89</v>
      </c>
      <c r="W150" s="37" t="n">
        <f aca="false">VLOOKUP($A150,'[1]Congest Nov00-Apr01'!$A$1:$I$1048576,COLUMN('[1]Congest Nov00-Apr01'!F$1:F$1048576),FALSE())-VLOOKUP($E150,'[1]Congest Nov00-Apr01'!$A$1:$I$1048576,COLUMN('[1]Congest Nov00-Apr01'!F$1:F$1048576),FALSE())</f>
        <v>203.22</v>
      </c>
      <c r="X150" s="37" t="n">
        <f aca="false">VLOOKUP($A150,'[1]Congest Nov00-Apr01'!$A$1:$I$1048576,COLUMN('[1]Congest Nov00-Apr01'!G$1:G$1048576),FALSE())-VLOOKUP($E150,'[1]Congest Nov00-Apr01'!$A$1:$I$1048576,COLUMN('[1]Congest Nov00-Apr01'!G$1:G$1048576),FALSE())</f>
        <v>164.69</v>
      </c>
      <c r="Y150" s="37" t="n">
        <f aca="false">VLOOKUP($A150,'[1]Congest Nov00-Apr01'!$A$1:$I$1048576,COLUMN('[1]Congest Nov00-Apr01'!H$1:H$1048576),FALSE())-VLOOKUP($E150,'[1]Congest Nov00-Apr01'!$A$1:$I$1048576,COLUMN('[1]Congest Nov00-Apr01'!H$1:H$1048576),FALSE())</f>
        <v>177.82</v>
      </c>
      <c r="Z150" s="37" t="n">
        <f aca="false">VLOOKUP($A150,'[1]Congest Nov00-Apr01'!$A$1:$I$1048576,COLUMN('[1]Congest Nov00-Apr01'!I$1:I$1048576),FALSE())-VLOOKUP($E150,'[1]Congest Nov00-Apr01'!$A$1:$I$1048576,COLUMN('[1]Congest Nov00-Apr01'!I$1:I$1048576),FALSE())</f>
        <v>34.82</v>
      </c>
      <c r="AA150" s="36" t="n">
        <f aca="false">VLOOKUP($A150,'[1]Congest May01-Oct01'!$A$1:$I$1048576,COLUMN('[1]Congest May01-Oct01'!D$1:D$1048576),FALSE())-VLOOKUP($E150,'[1]Congest May01-Oct01'!$A$1:$I$1048576,COLUMN('[1]Congest May01-Oct01'!D$1:D$1048576),FALSE())</f>
        <v>-250.68</v>
      </c>
      <c r="AB150" s="36" t="n">
        <f aca="false">VLOOKUP($A150,'[1]Congest May01-Oct01'!$A$1:$I$1048576,COLUMN('[1]Congest May01-Oct01'!E$1:E$1048576),FALSE())-VLOOKUP($E150,'[1]Congest May01-Oct01'!$A$1:$I$1048576,COLUMN('[1]Congest May01-Oct01'!E$1:E$1048576),FALSE())</f>
        <v>376.21</v>
      </c>
      <c r="AC150" s="36" t="n">
        <f aca="false">VLOOKUP($A150,'[1]Congest May01-Oct01'!$A$1:$I$1048576,COLUMN('[1]Congest May01-Oct01'!F$1:F$1048576),FALSE())-VLOOKUP($E150,'[1]Congest May01-Oct01'!$A$1:$I$1048576,COLUMN('[1]Congest May01-Oct01'!F$1:F$1048576),FALSE())</f>
        <v>33.87</v>
      </c>
      <c r="AD150" s="36" t="n">
        <f aca="false">VLOOKUP($A150,'[1]Congest May01-Oct01'!$A$1:$I$1048576,COLUMN('[1]Congest May01-Oct01'!G$1:G$1048576),FALSE())-VLOOKUP($E150,'[1]Congest May01-Oct01'!$A$1:$I$1048576,COLUMN('[1]Congest May01-Oct01'!G$1:G$1048576),FALSE())</f>
        <v>-352.66</v>
      </c>
      <c r="AE150" s="36" t="n">
        <f aca="false">VLOOKUP($A150,'[1]Congest May01-Oct01'!$A$1:$I$1048576,COLUMN('[1]Congest May01-Oct01'!H$1:H$1048576),FALSE())-VLOOKUP($E150,'[1]Congest May01-Oct01'!$A$1:$I$1048576,COLUMN('[1]Congest May01-Oct01'!H$1:H$1048576),FALSE())</f>
        <v>-66.78</v>
      </c>
      <c r="AF150" s="36" t="n">
        <f aca="false">VLOOKUP($A150,'[1]Congest May01-Oct01'!$A$1:$I$1048576,COLUMN('[1]Congest May01-Oct01'!I$1:I$1048576),FALSE())-VLOOKUP($E150,'[1]Congest May01-Oct01'!$A$1:$I$1048576,COLUMN('[1]Congest May01-Oct01'!I$1:I$1048576),FALSE())</f>
        <v>-157.6</v>
      </c>
      <c r="AG150" s="6" t="n">
        <f aca="false">+SUM(S150:AD150)</f>
        <v>2518.44</v>
      </c>
      <c r="AI150" s="39" t="n">
        <v>76820.6</v>
      </c>
      <c r="AJ150" s="39" t="n">
        <f aca="false">+I150*SUM(AA150:AE150)</f>
        <v>-5200.8</v>
      </c>
      <c r="AK150" s="39" t="n">
        <f aca="false">+AJ150-AI150</f>
        <v>-82021.4</v>
      </c>
      <c r="AL150" s="39"/>
      <c r="AQ150" s="36"/>
    </row>
    <row r="151" customFormat="false" ht="12.75" hidden="false" customHeight="false" outlineLevel="0" collapsed="false">
      <c r="A151" s="7" t="n">
        <v>23760</v>
      </c>
      <c r="B151" s="7" t="s">
        <v>54</v>
      </c>
      <c r="C151" s="7" t="str">
        <f aca="false">+VLOOKUP(A151,[1]Congest!$A$1:$C$1048576,3,FALSE())</f>
        <v>WEST</v>
      </c>
      <c r="D151" s="7"/>
      <c r="E151" s="4" t="n">
        <v>23557</v>
      </c>
      <c r="F151" s="5" t="s">
        <v>118</v>
      </c>
      <c r="G151" s="7" t="str">
        <f aca="false">+VLOOKUP(E151,[1]Congest!$A$1:$C$1048576,3,FALSE())</f>
        <v>WEST</v>
      </c>
      <c r="H151" s="4" t="n">
        <v>30</v>
      </c>
      <c r="I151" s="4" t="n">
        <v>30</v>
      </c>
      <c r="O151" s="35" t="n">
        <f aca="false">VLOOKUP($A151,'[1]Congest May00-Oct00'!$A$1:$I$1048576,COLUMN('[1]Congest May00-Oct00'!D$1:D$1048576),FALSE())-VLOOKUP($E151,'[1]Congest May00-Oct00'!$A$1:$I$1048576,COLUMN('[1]Congest May00-Oct00'!D$1:D$1048576),FALSE())</f>
        <v>32.1099999999999</v>
      </c>
      <c r="P151" s="36" t="n">
        <f aca="false">VLOOKUP($A151,'[1]Congest May00-Oct00'!$A$1:$I$1048576,COLUMN('[1]Congest May00-Oct00'!E$1:E$1048576),FALSE())-VLOOKUP($E151,'[1]Congest May00-Oct00'!$A$1:$I$1048576,COLUMN('[1]Congest May00-Oct00'!E$1:E$1048576),FALSE())</f>
        <v>738.609999999999</v>
      </c>
      <c r="Q151" s="36" t="n">
        <f aca="false">VLOOKUP($A151,'[1]Congest May00-Oct00'!$A$1:$I$1048576,COLUMN('[1]Congest May00-Oct00'!F$1:F$1048576),FALSE())-VLOOKUP($E151,'[1]Congest May00-Oct00'!$A$1:$I$1048576,COLUMN('[1]Congest May00-Oct00'!F$1:F$1048576),FALSE())</f>
        <v>535.07</v>
      </c>
      <c r="R151" s="36" t="n">
        <f aca="false">VLOOKUP($A151,'[1]Congest May00-Oct00'!$A$1:$I$1048576,COLUMN('[1]Congest May00-Oct00'!G$1:G$1048576),FALSE())-VLOOKUP($E151,'[1]Congest May00-Oct00'!$A$1:$I$1048576,COLUMN('[1]Congest May00-Oct00'!G$1:G$1048576),FALSE())</f>
        <v>1103.31</v>
      </c>
      <c r="S151" s="36" t="n">
        <f aca="false">VLOOKUP($A151,'[1]Congest May00-Oct00'!$A$1:$I$1048576,COLUMN('[1]Congest May00-Oct00'!H$1:H$1048576),FALSE())-VLOOKUP($E151,'[1]Congest May00-Oct00'!$A$1:$I$1048576,COLUMN('[1]Congest May00-Oct00'!H$1:H$1048576),FALSE())</f>
        <v>13.4999999999999</v>
      </c>
      <c r="T151" s="36" t="n">
        <f aca="false">VLOOKUP($A151,'[1]Congest May00-Oct00'!$A$1:$I$1048576,COLUMN('[1]Congest May00-Oct00'!I$1:I$1048576),FALSE())-VLOOKUP($E151,'[1]Congest May00-Oct00'!$A$1:$I$1048576,COLUMN('[1]Congest May00-Oct00'!I$1:I$1048576),FALSE())</f>
        <v>15.1499999999999</v>
      </c>
      <c r="U151" s="37" t="n">
        <f aca="false">VLOOKUP($A151,'[1]Congest Nov00-Apr01'!$A$1:$I$1048576,COLUMN('[1]Congest Nov00-Apr01'!D$1:D$1048576),FALSE())-VLOOKUP($E151,'[1]Congest Nov00-Apr01'!$A$1:$I$1048576,COLUMN('[1]Congest Nov00-Apr01'!D$1:D$1048576),FALSE())</f>
        <v>16.78</v>
      </c>
      <c r="V151" s="37" t="n">
        <f aca="false">VLOOKUP($A151,'[1]Congest Nov00-Apr01'!$A$1:$I$1048576,COLUMN('[1]Congest Nov00-Apr01'!E$1:E$1048576),FALSE())-VLOOKUP($E151,'[1]Congest Nov00-Apr01'!$A$1:$I$1048576,COLUMN('[1]Congest Nov00-Apr01'!E$1:E$1048576),FALSE())</f>
        <v>2.54000000000003</v>
      </c>
      <c r="W151" s="37" t="n">
        <f aca="false">VLOOKUP($A151,'[1]Congest Nov00-Apr01'!$A$1:$I$1048576,COLUMN('[1]Congest Nov00-Apr01'!F$1:F$1048576),FALSE())-VLOOKUP($E151,'[1]Congest Nov00-Apr01'!$A$1:$I$1048576,COLUMN('[1]Congest Nov00-Apr01'!F$1:F$1048576),FALSE())</f>
        <v>21.5499999999999</v>
      </c>
      <c r="X151" s="37" t="n">
        <f aca="false">VLOOKUP($A151,'[1]Congest Nov00-Apr01'!$A$1:$I$1048576,COLUMN('[1]Congest Nov00-Apr01'!G$1:G$1048576),FALSE())-VLOOKUP($E151,'[1]Congest Nov00-Apr01'!$A$1:$I$1048576,COLUMN('[1]Congest Nov00-Apr01'!G$1:G$1048576),FALSE())</f>
        <v>13.17</v>
      </c>
      <c r="Y151" s="37" t="n">
        <f aca="false">VLOOKUP($A151,'[1]Congest Nov00-Apr01'!$A$1:$I$1048576,COLUMN('[1]Congest Nov00-Apr01'!H$1:H$1048576),FALSE())-VLOOKUP($E151,'[1]Congest Nov00-Apr01'!$A$1:$I$1048576,COLUMN('[1]Congest Nov00-Apr01'!H$1:H$1048576),FALSE())</f>
        <v>17.14</v>
      </c>
      <c r="Z151" s="37" t="n">
        <f aca="false">VLOOKUP($A151,'[1]Congest Nov00-Apr01'!$A$1:$I$1048576,COLUMN('[1]Congest Nov00-Apr01'!I$1:I$1048576),FALSE())-VLOOKUP($E151,'[1]Congest Nov00-Apr01'!$A$1:$I$1048576,COLUMN('[1]Congest Nov00-Apr01'!I$1:I$1048576),FALSE())</f>
        <v>4.69000000000001</v>
      </c>
      <c r="AA151" s="36" t="n">
        <f aca="false">VLOOKUP($A151,'[1]Congest May01-Oct01'!$A$1:$I$1048576,COLUMN('[1]Congest May01-Oct01'!D$1:D$1048576),FALSE())-VLOOKUP($E151,'[1]Congest May01-Oct01'!$A$1:$I$1048576,COLUMN('[1]Congest May01-Oct01'!D$1:D$1048576),FALSE())</f>
        <v>148.92</v>
      </c>
      <c r="AB151" s="36" t="n">
        <f aca="false">VLOOKUP($A151,'[1]Congest May01-Oct01'!$A$1:$I$1048576,COLUMN('[1]Congest May01-Oct01'!E$1:E$1048576),FALSE())-VLOOKUP($E151,'[1]Congest May01-Oct01'!$A$1:$I$1048576,COLUMN('[1]Congest May01-Oct01'!E$1:E$1048576),FALSE())</f>
        <v>23.09</v>
      </c>
      <c r="AC151" s="36" t="n">
        <f aca="false">VLOOKUP($A151,'[1]Congest May01-Oct01'!$A$1:$I$1048576,COLUMN('[1]Congest May01-Oct01'!F$1:F$1048576),FALSE())-VLOOKUP($E151,'[1]Congest May01-Oct01'!$A$1:$I$1048576,COLUMN('[1]Congest May01-Oct01'!F$1:F$1048576),FALSE())</f>
        <v>4.94999999999999</v>
      </c>
      <c r="AD151" s="36" t="n">
        <f aca="false">VLOOKUP($A151,'[1]Congest May01-Oct01'!$A$1:$I$1048576,COLUMN('[1]Congest May01-Oct01'!G$1:G$1048576),FALSE())-VLOOKUP($E151,'[1]Congest May01-Oct01'!$A$1:$I$1048576,COLUMN('[1]Congest May01-Oct01'!G$1:G$1048576),FALSE())</f>
        <v>98.8</v>
      </c>
      <c r="AE151" s="36" t="n">
        <f aca="false">VLOOKUP($A151,'[1]Congest May01-Oct01'!$A$1:$I$1048576,COLUMN('[1]Congest May01-Oct01'!H$1:H$1048576),FALSE())-VLOOKUP($E151,'[1]Congest May01-Oct01'!$A$1:$I$1048576,COLUMN('[1]Congest May01-Oct01'!H$1:H$1048576),FALSE())</f>
        <v>0</v>
      </c>
      <c r="AF151" s="36" t="n">
        <f aca="false">VLOOKUP($A151,'[1]Congest May01-Oct01'!$A$1:$I$1048576,COLUMN('[1]Congest May01-Oct01'!I$1:I$1048576),FALSE())-VLOOKUP($E151,'[1]Congest May01-Oct01'!$A$1:$I$1048576,COLUMN('[1]Congest May01-Oct01'!I$1:I$1048576),FALSE())</f>
        <v>1.03</v>
      </c>
      <c r="AG151" s="6" t="n">
        <f aca="false">+SUM(S151:AD151)</f>
        <v>380.28</v>
      </c>
      <c r="AI151" s="39" t="n">
        <v>25357.6</v>
      </c>
      <c r="AJ151" s="39" t="n">
        <f aca="false">+I151*SUM(AA151:AE151)</f>
        <v>8272.8</v>
      </c>
      <c r="AK151" s="39" t="n">
        <f aca="false">+AJ151-AI151</f>
        <v>-17084.8</v>
      </c>
      <c r="AL151" s="39"/>
      <c r="AQ151" s="36"/>
    </row>
    <row r="152" customFormat="false" ht="12.75" hidden="false" customHeight="false" outlineLevel="0" collapsed="false">
      <c r="A152" s="7" t="n">
        <v>23760</v>
      </c>
      <c r="B152" s="7" t="s">
        <v>54</v>
      </c>
      <c r="C152" s="7" t="str">
        <f aca="false">+VLOOKUP(A152,[1]Congest!$A$1:$C$1048576,3,FALSE())</f>
        <v>WEST</v>
      </c>
      <c r="D152" s="7"/>
      <c r="E152" s="4" t="n">
        <v>23856</v>
      </c>
      <c r="F152" s="5" t="s">
        <v>117</v>
      </c>
      <c r="G152" s="7" t="str">
        <f aca="false">+VLOOKUP(E152,[1]Congest!$A$1:$C$1048576,3,FALSE())</f>
        <v>CENTRL</v>
      </c>
      <c r="H152" s="41" t="n">
        <v>20</v>
      </c>
      <c r="I152" s="41" t="n">
        <v>20</v>
      </c>
      <c r="O152" s="35" t="n">
        <f aca="false">VLOOKUP($A152,'[1]Congest May00-Oct00'!$A$1:$I$1048576,COLUMN('[1]Congest May00-Oct00'!D$1:D$1048576),FALSE())-VLOOKUP($E152,'[1]Congest May00-Oct00'!$A$1:$I$1048576,COLUMN('[1]Congest May00-Oct00'!D$1:D$1048576),FALSE())</f>
        <v>-114.95</v>
      </c>
      <c r="P152" s="36" t="n">
        <f aca="false">VLOOKUP($A152,'[1]Congest May00-Oct00'!$A$1:$I$1048576,COLUMN('[1]Congest May00-Oct00'!E$1:E$1048576),FALSE())-VLOOKUP($E152,'[1]Congest May00-Oct00'!$A$1:$I$1048576,COLUMN('[1]Congest May00-Oct00'!E$1:E$1048576),FALSE())</f>
        <v>-413.25</v>
      </c>
      <c r="Q152" s="36" t="n">
        <f aca="false">VLOOKUP($A152,'[1]Congest May00-Oct00'!$A$1:$I$1048576,COLUMN('[1]Congest May00-Oct00'!F$1:F$1048576),FALSE())-VLOOKUP($E152,'[1]Congest May00-Oct00'!$A$1:$I$1048576,COLUMN('[1]Congest May00-Oct00'!F$1:F$1048576),FALSE())</f>
        <v>935.87</v>
      </c>
      <c r="R152" s="36" t="n">
        <f aca="false">VLOOKUP($A152,'[1]Congest May00-Oct00'!$A$1:$I$1048576,COLUMN('[1]Congest May00-Oct00'!G$1:G$1048576),FALSE())-VLOOKUP($E152,'[1]Congest May00-Oct00'!$A$1:$I$1048576,COLUMN('[1]Congest May00-Oct00'!G$1:G$1048576),FALSE())</f>
        <v>680.74</v>
      </c>
      <c r="S152" s="36" t="n">
        <f aca="false">VLOOKUP($A152,'[1]Congest May00-Oct00'!$A$1:$I$1048576,COLUMN('[1]Congest May00-Oct00'!H$1:H$1048576),FALSE())-VLOOKUP($E152,'[1]Congest May00-Oct00'!$A$1:$I$1048576,COLUMN('[1]Congest May00-Oct00'!H$1:H$1048576),FALSE())</f>
        <v>-86.75</v>
      </c>
      <c r="T152" s="36" t="n">
        <f aca="false">VLOOKUP($A152,'[1]Congest May00-Oct00'!$A$1:$I$1048576,COLUMN('[1]Congest May00-Oct00'!I$1:I$1048576),FALSE())-VLOOKUP($E152,'[1]Congest May00-Oct00'!$A$1:$I$1048576,COLUMN('[1]Congest May00-Oct00'!I$1:I$1048576),FALSE())</f>
        <v>227</v>
      </c>
      <c r="U152" s="37" t="n">
        <f aca="false">VLOOKUP($A152,'[1]Congest Nov00-Apr01'!$A$1:$I$1048576,COLUMN('[1]Congest Nov00-Apr01'!D$1:D$1048576),FALSE())-VLOOKUP($E152,'[1]Congest Nov00-Apr01'!$A$1:$I$1048576,COLUMN('[1]Congest Nov00-Apr01'!D$1:D$1048576),FALSE())</f>
        <v>-100.41</v>
      </c>
      <c r="V152" s="37" t="n">
        <f aca="false">VLOOKUP($A152,'[1]Congest Nov00-Apr01'!$A$1:$I$1048576,COLUMN('[1]Congest Nov00-Apr01'!E$1:E$1048576),FALSE())-VLOOKUP($E152,'[1]Congest Nov00-Apr01'!$A$1:$I$1048576,COLUMN('[1]Congest Nov00-Apr01'!E$1:E$1048576),FALSE())</f>
        <v>-20.43</v>
      </c>
      <c r="W152" s="37" t="n">
        <f aca="false">VLOOKUP($A152,'[1]Congest Nov00-Apr01'!$A$1:$I$1048576,COLUMN('[1]Congest Nov00-Apr01'!F$1:F$1048576),FALSE())-VLOOKUP($E152,'[1]Congest Nov00-Apr01'!$A$1:$I$1048576,COLUMN('[1]Congest Nov00-Apr01'!F$1:F$1048576),FALSE())</f>
        <v>-123.47</v>
      </c>
      <c r="X152" s="37" t="n">
        <f aca="false">VLOOKUP($A152,'[1]Congest Nov00-Apr01'!$A$1:$I$1048576,COLUMN('[1]Congest Nov00-Apr01'!G$1:G$1048576),FALSE())-VLOOKUP($E152,'[1]Congest Nov00-Apr01'!$A$1:$I$1048576,COLUMN('[1]Congest Nov00-Apr01'!G$1:G$1048576),FALSE())</f>
        <v>-67.55</v>
      </c>
      <c r="Y152" s="37" t="n">
        <f aca="false">VLOOKUP($A152,'[1]Congest Nov00-Apr01'!$A$1:$I$1048576,COLUMN('[1]Congest Nov00-Apr01'!H$1:H$1048576),FALSE())-VLOOKUP($E152,'[1]Congest Nov00-Apr01'!$A$1:$I$1048576,COLUMN('[1]Congest Nov00-Apr01'!H$1:H$1048576),FALSE())</f>
        <v>-104.27</v>
      </c>
      <c r="Z152" s="37" t="n">
        <f aca="false">VLOOKUP($A152,'[1]Congest Nov00-Apr01'!$A$1:$I$1048576,COLUMN('[1]Congest Nov00-Apr01'!I$1:I$1048576),FALSE())-VLOOKUP($E152,'[1]Congest Nov00-Apr01'!$A$1:$I$1048576,COLUMN('[1]Congest Nov00-Apr01'!I$1:I$1048576),FALSE())</f>
        <v>-25.46</v>
      </c>
      <c r="AA152" s="36" t="n">
        <f aca="false">VLOOKUP($A152,'[1]Congest May01-Oct01'!$A$1:$I$1048576,COLUMN('[1]Congest May01-Oct01'!D$1:D$1048576),FALSE())-VLOOKUP($E152,'[1]Congest May01-Oct01'!$A$1:$I$1048576,COLUMN('[1]Congest May01-Oct01'!D$1:D$1048576),FALSE())</f>
        <v>264.45</v>
      </c>
      <c r="AB152" s="36" t="n">
        <f aca="false">VLOOKUP($A152,'[1]Congest May01-Oct01'!$A$1:$I$1048576,COLUMN('[1]Congest May01-Oct01'!E$1:E$1048576),FALSE())-VLOOKUP($E152,'[1]Congest May01-Oct01'!$A$1:$I$1048576,COLUMN('[1]Congest May01-Oct01'!E$1:E$1048576),FALSE())</f>
        <v>-58.76</v>
      </c>
      <c r="AC152" s="36" t="n">
        <f aca="false">VLOOKUP($A152,'[1]Congest May01-Oct01'!$A$1:$I$1048576,COLUMN('[1]Congest May01-Oct01'!F$1:F$1048576),FALSE())-VLOOKUP($E152,'[1]Congest May01-Oct01'!$A$1:$I$1048576,COLUMN('[1]Congest May01-Oct01'!F$1:F$1048576),FALSE())</f>
        <v>-48.39</v>
      </c>
      <c r="AD152" s="36" t="n">
        <f aca="false">VLOOKUP($A152,'[1]Congest May01-Oct01'!$A$1:$I$1048576,COLUMN('[1]Congest May01-Oct01'!G$1:G$1048576),FALSE())-VLOOKUP($E152,'[1]Congest May01-Oct01'!$A$1:$I$1048576,COLUMN('[1]Congest May01-Oct01'!G$1:G$1048576),FALSE())</f>
        <v>21.13</v>
      </c>
      <c r="AE152" s="36" t="n">
        <f aca="false">VLOOKUP($A152,'[1]Congest May01-Oct01'!$A$1:$I$1048576,COLUMN('[1]Congest May01-Oct01'!H$1:H$1048576),FALSE())-VLOOKUP($E152,'[1]Congest May01-Oct01'!$A$1:$I$1048576,COLUMN('[1]Congest May01-Oct01'!H$1:H$1048576),FALSE())</f>
        <v>0</v>
      </c>
      <c r="AF152" s="36" t="n">
        <f aca="false">VLOOKUP($A152,'[1]Congest May01-Oct01'!$A$1:$I$1048576,COLUMN('[1]Congest May01-Oct01'!I$1:I$1048576),FALSE())-VLOOKUP($E152,'[1]Congest May01-Oct01'!$A$1:$I$1048576,COLUMN('[1]Congest May01-Oct01'!I$1:I$1048576),FALSE())</f>
        <v>8.28</v>
      </c>
      <c r="AG152" s="6" t="n">
        <f aca="false">+SUM(S152:AD152)</f>
        <v>-122.91</v>
      </c>
      <c r="AI152" s="39" t="n">
        <v>-1586.39999999999</v>
      </c>
      <c r="AJ152" s="39" t="n">
        <f aca="false">+I152*SUM(AA152:AE152)</f>
        <v>3568.6</v>
      </c>
      <c r="AK152" s="39" t="n">
        <f aca="false">+AJ152-AI152</f>
        <v>5155</v>
      </c>
      <c r="AL152" s="39"/>
      <c r="AQ152" s="36"/>
    </row>
    <row r="153" customFormat="false" ht="12.75" hidden="false" customHeight="false" outlineLevel="0" collapsed="false">
      <c r="A153" s="7" t="n">
        <v>23760</v>
      </c>
      <c r="B153" s="7" t="s">
        <v>54</v>
      </c>
      <c r="C153" s="7" t="str">
        <f aca="false">+VLOOKUP(A153,[1]Congest!$A$1:$C$1048576,3,FALSE())</f>
        <v>WEST</v>
      </c>
      <c r="D153" s="7"/>
      <c r="E153" s="4" t="n">
        <v>23987</v>
      </c>
      <c r="F153" s="5" t="s">
        <v>120</v>
      </c>
      <c r="G153" s="7" t="str">
        <f aca="false">+VLOOKUP(E153,[1]Congest!$A$1:$C$1048576,3,FALSE())</f>
        <v>CENTRL</v>
      </c>
      <c r="H153" s="41" t="n">
        <v>20</v>
      </c>
      <c r="I153" s="41" t="n">
        <v>20</v>
      </c>
      <c r="O153" s="35" t="n">
        <f aca="false">VLOOKUP($A153,'[1]Congest May00-Oct00'!$A$1:$I$1048576,COLUMN('[1]Congest May00-Oct00'!D$1:D$1048576),FALSE())-VLOOKUP($E153,'[1]Congest May00-Oct00'!$A$1:$I$1048576,COLUMN('[1]Congest May00-Oct00'!D$1:D$1048576),FALSE())</f>
        <v>-198.07</v>
      </c>
      <c r="P153" s="36" t="n">
        <f aca="false">VLOOKUP($A153,'[1]Congest May00-Oct00'!$A$1:$I$1048576,COLUMN('[1]Congest May00-Oct00'!E$1:E$1048576),FALSE())-VLOOKUP($E153,'[1]Congest May00-Oct00'!$A$1:$I$1048576,COLUMN('[1]Congest May00-Oct00'!E$1:E$1048576),FALSE())</f>
        <v>-476.04</v>
      </c>
      <c r="Q153" s="36" t="n">
        <f aca="false">VLOOKUP($A153,'[1]Congest May00-Oct00'!$A$1:$I$1048576,COLUMN('[1]Congest May00-Oct00'!F$1:F$1048576),FALSE())-VLOOKUP($E153,'[1]Congest May00-Oct00'!$A$1:$I$1048576,COLUMN('[1]Congest May00-Oct00'!F$1:F$1048576),FALSE())</f>
        <v>557.85</v>
      </c>
      <c r="R153" s="36" t="n">
        <f aca="false">VLOOKUP($A153,'[1]Congest May00-Oct00'!$A$1:$I$1048576,COLUMN('[1]Congest May00-Oct00'!G$1:G$1048576),FALSE())-VLOOKUP($E153,'[1]Congest May00-Oct00'!$A$1:$I$1048576,COLUMN('[1]Congest May00-Oct00'!G$1:G$1048576),FALSE())</f>
        <v>611.18</v>
      </c>
      <c r="S153" s="36" t="n">
        <f aca="false">VLOOKUP($A153,'[1]Congest May00-Oct00'!$A$1:$I$1048576,COLUMN('[1]Congest May00-Oct00'!H$1:H$1048576),FALSE())-VLOOKUP($E153,'[1]Congest May00-Oct00'!$A$1:$I$1048576,COLUMN('[1]Congest May00-Oct00'!H$1:H$1048576),FALSE())</f>
        <v>-94.55</v>
      </c>
      <c r="T153" s="36" t="n">
        <f aca="false">VLOOKUP($A153,'[1]Congest May00-Oct00'!$A$1:$I$1048576,COLUMN('[1]Congest May00-Oct00'!I$1:I$1048576),FALSE())-VLOOKUP($E153,'[1]Congest May00-Oct00'!$A$1:$I$1048576,COLUMN('[1]Congest May00-Oct00'!I$1:I$1048576),FALSE())</f>
        <v>180.45</v>
      </c>
      <c r="U153" s="37" t="n">
        <f aca="false">VLOOKUP($A153,'[1]Congest Nov00-Apr01'!$A$1:$I$1048576,COLUMN('[1]Congest Nov00-Apr01'!D$1:D$1048576),FALSE())-VLOOKUP($E153,'[1]Congest Nov00-Apr01'!$A$1:$I$1048576,COLUMN('[1]Congest Nov00-Apr01'!D$1:D$1048576),FALSE())</f>
        <v>-109.04</v>
      </c>
      <c r="V153" s="37" t="n">
        <f aca="false">VLOOKUP($A153,'[1]Congest Nov00-Apr01'!$A$1:$I$1048576,COLUMN('[1]Congest Nov00-Apr01'!E$1:E$1048576),FALSE())-VLOOKUP($E153,'[1]Congest Nov00-Apr01'!$A$1:$I$1048576,COLUMN('[1]Congest Nov00-Apr01'!E$1:E$1048576),FALSE())</f>
        <v>-22.83</v>
      </c>
      <c r="W153" s="37" t="n">
        <f aca="false">VLOOKUP($A153,'[1]Congest Nov00-Apr01'!$A$1:$I$1048576,COLUMN('[1]Congest Nov00-Apr01'!F$1:F$1048576),FALSE())-VLOOKUP($E153,'[1]Congest Nov00-Apr01'!$A$1:$I$1048576,COLUMN('[1]Congest Nov00-Apr01'!F$1:F$1048576),FALSE())</f>
        <v>-133.25</v>
      </c>
      <c r="X153" s="37" t="n">
        <f aca="false">VLOOKUP($A153,'[1]Congest Nov00-Apr01'!$A$1:$I$1048576,COLUMN('[1]Congest Nov00-Apr01'!G$1:G$1048576),FALSE())-VLOOKUP($E153,'[1]Congest Nov00-Apr01'!$A$1:$I$1048576,COLUMN('[1]Congest Nov00-Apr01'!G$1:G$1048576),FALSE())</f>
        <v>-74.51</v>
      </c>
      <c r="Y153" s="37" t="n">
        <f aca="false">VLOOKUP($A153,'[1]Congest Nov00-Apr01'!$A$1:$I$1048576,COLUMN('[1]Congest Nov00-Apr01'!H$1:H$1048576),FALSE())-VLOOKUP($E153,'[1]Congest Nov00-Apr01'!$A$1:$I$1048576,COLUMN('[1]Congest Nov00-Apr01'!H$1:H$1048576),FALSE())</f>
        <v>-110.94</v>
      </c>
      <c r="Z153" s="37" t="n">
        <f aca="false">VLOOKUP($A153,'[1]Congest Nov00-Apr01'!$A$1:$I$1048576,COLUMN('[1]Congest Nov00-Apr01'!I$1:I$1048576),FALSE())-VLOOKUP($E153,'[1]Congest Nov00-Apr01'!$A$1:$I$1048576,COLUMN('[1]Congest Nov00-Apr01'!I$1:I$1048576),FALSE())</f>
        <v>-27.54</v>
      </c>
      <c r="AA153" s="36" t="n">
        <f aca="false">VLOOKUP($A153,'[1]Congest May01-Oct01'!$A$1:$I$1048576,COLUMN('[1]Congest May01-Oct01'!D$1:D$1048576),FALSE())-VLOOKUP($E153,'[1]Congest May01-Oct01'!$A$1:$I$1048576,COLUMN('[1]Congest May01-Oct01'!D$1:D$1048576),FALSE())</f>
        <v>260.27</v>
      </c>
      <c r="AB153" s="36" t="n">
        <f aca="false">VLOOKUP($A153,'[1]Congest May01-Oct01'!$A$1:$I$1048576,COLUMN('[1]Congest May01-Oct01'!E$1:E$1048576),FALSE())-VLOOKUP($E153,'[1]Congest May01-Oct01'!$A$1:$I$1048576,COLUMN('[1]Congest May01-Oct01'!E$1:E$1048576),FALSE())</f>
        <v>-81.37</v>
      </c>
      <c r="AC153" s="36" t="n">
        <f aca="false">VLOOKUP($A153,'[1]Congest May01-Oct01'!$A$1:$I$1048576,COLUMN('[1]Congest May01-Oct01'!F$1:F$1048576),FALSE())-VLOOKUP($E153,'[1]Congest May01-Oct01'!$A$1:$I$1048576,COLUMN('[1]Congest May01-Oct01'!F$1:F$1048576),FALSE())</f>
        <v>-49.21</v>
      </c>
      <c r="AD153" s="36" t="n">
        <f aca="false">VLOOKUP($A153,'[1]Congest May01-Oct01'!$A$1:$I$1048576,COLUMN('[1]Congest May01-Oct01'!G$1:G$1048576),FALSE())-VLOOKUP($E153,'[1]Congest May01-Oct01'!$A$1:$I$1048576,COLUMN('[1]Congest May01-Oct01'!G$1:G$1048576),FALSE())</f>
        <v>15.57</v>
      </c>
      <c r="AE153" s="36" t="n">
        <f aca="false">VLOOKUP($A153,'[1]Congest May01-Oct01'!$A$1:$I$1048576,COLUMN('[1]Congest May01-Oct01'!H$1:H$1048576),FALSE())-VLOOKUP($E153,'[1]Congest May01-Oct01'!$A$1:$I$1048576,COLUMN('[1]Congest May01-Oct01'!H$1:H$1048576),FALSE())</f>
        <v>0</v>
      </c>
      <c r="AF153" s="36" t="n">
        <f aca="false">VLOOKUP($A153,'[1]Congest May01-Oct01'!$A$1:$I$1048576,COLUMN('[1]Congest May01-Oct01'!I$1:I$1048576),FALSE())-VLOOKUP($E153,'[1]Congest May01-Oct01'!$A$1:$I$1048576,COLUMN('[1]Congest May01-Oct01'!I$1:I$1048576),FALSE())</f>
        <v>7.42</v>
      </c>
      <c r="AG153" s="6" t="n">
        <f aca="false">+SUM(S153:AD153)</f>
        <v>-246.95</v>
      </c>
      <c r="AI153" s="39" t="n">
        <v>-6339.8</v>
      </c>
      <c r="AJ153" s="39" t="n">
        <f aca="false">+I153*SUM(AA153:AE153)</f>
        <v>2905.2</v>
      </c>
      <c r="AK153" s="39" t="n">
        <f aca="false">+AJ153-AI153</f>
        <v>9245</v>
      </c>
      <c r="AL153" s="39"/>
      <c r="AQ153" s="36"/>
    </row>
    <row r="154" customFormat="false" ht="12.75" hidden="false" customHeight="false" outlineLevel="0" collapsed="false">
      <c r="A154" s="7" t="n">
        <v>23760</v>
      </c>
      <c r="B154" s="7" t="s">
        <v>54</v>
      </c>
      <c r="C154" s="7" t="str">
        <f aca="false">+VLOOKUP(A154,[1]Congest!$A$1:$C$1048576,3,FALSE())</f>
        <v>WEST</v>
      </c>
      <c r="D154" s="7"/>
      <c r="E154" s="4" t="n">
        <v>24010</v>
      </c>
      <c r="F154" s="5" t="s">
        <v>139</v>
      </c>
      <c r="G154" s="7" t="str">
        <f aca="false">+VLOOKUP(E154,[1]Congest!$A$1:$C$1048576,3,FALSE())</f>
        <v>WEST</v>
      </c>
      <c r="H154" s="4" t="n">
        <v>40</v>
      </c>
      <c r="I154" s="4" t="n">
        <v>40</v>
      </c>
      <c r="O154" s="35" t="n">
        <f aca="false">VLOOKUP($A154,'[1]Congest May00-Oct00'!$A$1:$I$1048576,COLUMN('[1]Congest May00-Oct00'!D$1:D$1048576),FALSE())-VLOOKUP($E154,'[1]Congest May00-Oct00'!$A$1:$I$1048576,COLUMN('[1]Congest May00-Oct00'!D$1:D$1048576),FALSE())</f>
        <v>32.1099999999999</v>
      </c>
      <c r="P154" s="36" t="n">
        <f aca="false">VLOOKUP($A154,'[1]Congest May00-Oct00'!$A$1:$I$1048576,COLUMN('[1]Congest May00-Oct00'!E$1:E$1048576),FALSE())-VLOOKUP($E154,'[1]Congest May00-Oct00'!$A$1:$I$1048576,COLUMN('[1]Congest May00-Oct00'!E$1:E$1048576),FALSE())</f>
        <v>766.33</v>
      </c>
      <c r="Q154" s="36" t="n">
        <f aca="false">VLOOKUP($A154,'[1]Congest May00-Oct00'!$A$1:$I$1048576,COLUMN('[1]Congest May00-Oct00'!F$1:F$1048576),FALSE())-VLOOKUP($E154,'[1]Congest May00-Oct00'!$A$1:$I$1048576,COLUMN('[1]Congest May00-Oct00'!F$1:F$1048576),FALSE())</f>
        <v>466.39</v>
      </c>
      <c r="R154" s="36" t="n">
        <f aca="false">VLOOKUP($A154,'[1]Congest May00-Oct00'!$A$1:$I$1048576,COLUMN('[1]Congest May00-Oct00'!G$1:G$1048576),FALSE())-VLOOKUP($E154,'[1]Congest May00-Oct00'!$A$1:$I$1048576,COLUMN('[1]Congest May00-Oct00'!G$1:G$1048576),FALSE())</f>
        <v>1048.96</v>
      </c>
      <c r="S154" s="36" t="n">
        <f aca="false">VLOOKUP($A154,'[1]Congest May00-Oct00'!$A$1:$I$1048576,COLUMN('[1]Congest May00-Oct00'!H$1:H$1048576),FALSE())-VLOOKUP($E154,'[1]Congest May00-Oct00'!$A$1:$I$1048576,COLUMN('[1]Congest May00-Oct00'!H$1:H$1048576),FALSE())</f>
        <v>10.48</v>
      </c>
      <c r="T154" s="36" t="n">
        <f aca="false">VLOOKUP($A154,'[1]Congest May00-Oct00'!$A$1:$I$1048576,COLUMN('[1]Congest May00-Oct00'!I$1:I$1048576),FALSE())-VLOOKUP($E154,'[1]Congest May00-Oct00'!$A$1:$I$1048576,COLUMN('[1]Congest May00-Oct00'!I$1:I$1048576),FALSE())</f>
        <v>10.8799999999999</v>
      </c>
      <c r="U154" s="37" t="n">
        <f aca="false">VLOOKUP($A154,'[1]Congest Nov00-Apr01'!$A$1:$I$1048576,COLUMN('[1]Congest Nov00-Apr01'!D$1:D$1048576),FALSE())-VLOOKUP($E154,'[1]Congest Nov00-Apr01'!$A$1:$I$1048576,COLUMN('[1]Congest Nov00-Apr01'!D$1:D$1048576),FALSE())</f>
        <v>13.0099999999999</v>
      </c>
      <c r="V154" s="37" t="n">
        <f aca="false">VLOOKUP($A154,'[1]Congest Nov00-Apr01'!$A$1:$I$1048576,COLUMN('[1]Congest Nov00-Apr01'!E$1:E$1048576),FALSE())-VLOOKUP($E154,'[1]Congest Nov00-Apr01'!$A$1:$I$1048576,COLUMN('[1]Congest Nov00-Apr01'!E$1:E$1048576),FALSE())</f>
        <v>2.12000000000002</v>
      </c>
      <c r="W154" s="37" t="n">
        <f aca="false">VLOOKUP($A154,'[1]Congest Nov00-Apr01'!$A$1:$I$1048576,COLUMN('[1]Congest Nov00-Apr01'!F$1:F$1048576),FALSE())-VLOOKUP($E154,'[1]Congest Nov00-Apr01'!$A$1:$I$1048576,COLUMN('[1]Congest Nov00-Apr01'!F$1:F$1048576),FALSE())</f>
        <v>16.8899999999999</v>
      </c>
      <c r="X154" s="37" t="n">
        <f aca="false">VLOOKUP($A154,'[1]Congest Nov00-Apr01'!$A$1:$I$1048576,COLUMN('[1]Congest Nov00-Apr01'!G$1:G$1048576),FALSE())-VLOOKUP($E154,'[1]Congest Nov00-Apr01'!$A$1:$I$1048576,COLUMN('[1]Congest Nov00-Apr01'!G$1:G$1048576),FALSE())</f>
        <v>9.75999999999996</v>
      </c>
      <c r="Y154" s="37" t="n">
        <f aca="false">VLOOKUP($A154,'[1]Congest Nov00-Apr01'!$A$1:$I$1048576,COLUMN('[1]Congest Nov00-Apr01'!H$1:H$1048576),FALSE())-VLOOKUP($E154,'[1]Congest Nov00-Apr01'!$A$1:$I$1048576,COLUMN('[1]Congest Nov00-Apr01'!H$1:H$1048576),FALSE())</f>
        <v>12.1900000000001</v>
      </c>
      <c r="Z154" s="37" t="n">
        <f aca="false">VLOOKUP($A154,'[1]Congest Nov00-Apr01'!$A$1:$I$1048576,COLUMN('[1]Congest Nov00-Apr01'!I$1:I$1048576),FALSE())-VLOOKUP($E154,'[1]Congest Nov00-Apr01'!$A$1:$I$1048576,COLUMN('[1]Congest Nov00-Apr01'!I$1:I$1048576),FALSE())</f>
        <v>3.87000000000002</v>
      </c>
      <c r="AA154" s="36" t="n">
        <f aca="false">VLOOKUP($A154,'[1]Congest May01-Oct01'!$A$1:$I$1048576,COLUMN('[1]Congest May01-Oct01'!D$1:D$1048576),FALSE())-VLOOKUP($E154,'[1]Congest May01-Oct01'!$A$1:$I$1048576,COLUMN('[1]Congest May01-Oct01'!D$1:D$1048576),FALSE())</f>
        <v>105.78</v>
      </c>
      <c r="AB154" s="36" t="n">
        <f aca="false">VLOOKUP($A154,'[1]Congest May01-Oct01'!$A$1:$I$1048576,COLUMN('[1]Congest May01-Oct01'!E$1:E$1048576),FALSE())-VLOOKUP($E154,'[1]Congest May01-Oct01'!$A$1:$I$1048576,COLUMN('[1]Congest May01-Oct01'!E$1:E$1048576),FALSE())</f>
        <v>18.8</v>
      </c>
      <c r="AC154" s="36" t="n">
        <f aca="false">VLOOKUP($A154,'[1]Congest May01-Oct01'!$A$1:$I$1048576,COLUMN('[1]Congest May01-Oct01'!F$1:F$1048576),FALSE())-VLOOKUP($E154,'[1]Congest May01-Oct01'!$A$1:$I$1048576,COLUMN('[1]Congest May01-Oct01'!F$1:F$1048576),FALSE())</f>
        <v>4.63</v>
      </c>
      <c r="AD154" s="36" t="n">
        <f aca="false">VLOOKUP($A154,'[1]Congest May01-Oct01'!$A$1:$I$1048576,COLUMN('[1]Congest May01-Oct01'!G$1:G$1048576),FALSE())-VLOOKUP($E154,'[1]Congest May01-Oct01'!$A$1:$I$1048576,COLUMN('[1]Congest May01-Oct01'!G$1:G$1048576),FALSE())</f>
        <v>76.88</v>
      </c>
      <c r="AE154" s="36" t="n">
        <f aca="false">VLOOKUP($A154,'[1]Congest May01-Oct01'!$A$1:$I$1048576,COLUMN('[1]Congest May01-Oct01'!H$1:H$1048576),FALSE())-VLOOKUP($E154,'[1]Congest May01-Oct01'!$A$1:$I$1048576,COLUMN('[1]Congest May01-Oct01'!H$1:H$1048576),FALSE())</f>
        <v>0</v>
      </c>
      <c r="AF154" s="36" t="n">
        <f aca="false">VLOOKUP($A154,'[1]Congest May01-Oct01'!$A$1:$I$1048576,COLUMN('[1]Congest May01-Oct01'!I$1:I$1048576),FALSE())-VLOOKUP($E154,'[1]Congest May01-Oct01'!$A$1:$I$1048576,COLUMN('[1]Congest May01-Oct01'!I$1:I$1048576),FALSE())</f>
        <v>0.95</v>
      </c>
      <c r="AG154" s="6" t="n">
        <f aca="false">+SUM(S154:AD154)</f>
        <v>285.29</v>
      </c>
      <c r="AI154" s="39" t="n">
        <v>33792.2</v>
      </c>
      <c r="AJ154" s="39" t="n">
        <f aca="false">+I154*SUM(AA154:AE154)</f>
        <v>8243.6</v>
      </c>
      <c r="AK154" s="39" t="n">
        <f aca="false">+AJ154-AI154</f>
        <v>-25548.6</v>
      </c>
      <c r="AL154" s="39"/>
      <c r="AQ154" s="36"/>
    </row>
    <row r="155" customFormat="false" ht="12.75" hidden="false" customHeight="false" outlineLevel="0" collapsed="false">
      <c r="A155" s="7" t="n">
        <v>23760</v>
      </c>
      <c r="B155" s="7" t="s">
        <v>54</v>
      </c>
      <c r="C155" s="7" t="str">
        <f aca="false">+VLOOKUP(A155,[1]Congest!$A$1:$C$1048576,3,FALSE())</f>
        <v>WEST</v>
      </c>
      <c r="D155" s="7"/>
      <c r="E155" s="4" t="n">
        <v>24024</v>
      </c>
      <c r="F155" s="5" t="s">
        <v>150</v>
      </c>
      <c r="G155" s="7" t="str">
        <f aca="false">+VLOOKUP(E155,[1]Congest!$A$1:$C$1048576,3,FALSE())</f>
        <v>GENESE</v>
      </c>
      <c r="H155" s="4" t="n">
        <v>40</v>
      </c>
      <c r="I155" s="4" t="n">
        <v>40</v>
      </c>
      <c r="O155" s="35" t="n">
        <f aca="false">VLOOKUP($A155,'[1]Congest May00-Oct00'!$A$1:$I$1048576,COLUMN('[1]Congest May00-Oct00'!D$1:D$1048576),FALSE())-VLOOKUP($E155,'[1]Congest May00-Oct00'!$A$1:$I$1048576,COLUMN('[1]Congest May00-Oct00'!D$1:D$1048576),FALSE())</f>
        <v>-65.3299999999999</v>
      </c>
      <c r="P155" s="36" t="n">
        <f aca="false">VLOOKUP($A155,'[1]Congest May00-Oct00'!$A$1:$I$1048576,COLUMN('[1]Congest May00-Oct00'!E$1:E$1048576),FALSE())-VLOOKUP($E155,'[1]Congest May00-Oct00'!$A$1:$I$1048576,COLUMN('[1]Congest May00-Oct00'!E$1:E$1048576),FALSE())</f>
        <v>391.65</v>
      </c>
      <c r="Q155" s="36" t="n">
        <f aca="false">VLOOKUP($A155,'[1]Congest May00-Oct00'!$A$1:$I$1048576,COLUMN('[1]Congest May00-Oct00'!F$1:F$1048576),FALSE())-VLOOKUP($E155,'[1]Congest May00-Oct00'!$A$1:$I$1048576,COLUMN('[1]Congest May00-Oct00'!F$1:F$1048576),FALSE())</f>
        <v>278.42</v>
      </c>
      <c r="R155" s="36" t="n">
        <f aca="false">VLOOKUP($A155,'[1]Congest May00-Oct00'!$A$1:$I$1048576,COLUMN('[1]Congest May00-Oct00'!G$1:G$1048576),FALSE())-VLOOKUP($E155,'[1]Congest May00-Oct00'!$A$1:$I$1048576,COLUMN('[1]Congest May00-Oct00'!G$1:G$1048576),FALSE())</f>
        <v>742.72</v>
      </c>
      <c r="S155" s="36" t="n">
        <f aca="false">VLOOKUP($A155,'[1]Congest May00-Oct00'!$A$1:$I$1048576,COLUMN('[1]Congest May00-Oct00'!H$1:H$1048576),FALSE())-VLOOKUP($E155,'[1]Congest May00-Oct00'!$A$1:$I$1048576,COLUMN('[1]Congest May00-Oct00'!H$1:H$1048576),FALSE())</f>
        <v>-10.3100000000001</v>
      </c>
      <c r="T155" s="36" t="n">
        <f aca="false">VLOOKUP($A155,'[1]Congest May00-Oct00'!$A$1:$I$1048576,COLUMN('[1]Congest May00-Oct00'!I$1:I$1048576),FALSE())-VLOOKUP($E155,'[1]Congest May00-Oct00'!$A$1:$I$1048576,COLUMN('[1]Congest May00-Oct00'!I$1:I$1048576),FALSE())</f>
        <v>1.18999999999997</v>
      </c>
      <c r="U155" s="37" t="n">
        <f aca="false">VLOOKUP($A155,'[1]Congest Nov00-Apr01'!$A$1:$I$1048576,COLUMN('[1]Congest Nov00-Apr01'!D$1:D$1048576),FALSE())-VLOOKUP($E155,'[1]Congest Nov00-Apr01'!$A$1:$I$1048576,COLUMN('[1]Congest Nov00-Apr01'!D$1:D$1048576),FALSE())</f>
        <v>-14.5099999999999</v>
      </c>
      <c r="V155" s="37" t="n">
        <f aca="false">VLOOKUP($A155,'[1]Congest Nov00-Apr01'!$A$1:$I$1048576,COLUMN('[1]Congest Nov00-Apr01'!E$1:E$1048576),FALSE())-VLOOKUP($E155,'[1]Congest Nov00-Apr01'!$A$1:$I$1048576,COLUMN('[1]Congest Nov00-Apr01'!E$1:E$1048576),FALSE())</f>
        <v>0.589999999999989</v>
      </c>
      <c r="W155" s="37" t="n">
        <f aca="false">VLOOKUP($A155,'[1]Congest Nov00-Apr01'!$A$1:$I$1048576,COLUMN('[1]Congest Nov00-Apr01'!F$1:F$1048576),FALSE())-VLOOKUP($E155,'[1]Congest Nov00-Apr01'!$A$1:$I$1048576,COLUMN('[1]Congest Nov00-Apr01'!F$1:F$1048576),FALSE())</f>
        <v>-15.9599999999999</v>
      </c>
      <c r="X155" s="37" t="n">
        <f aca="false">VLOOKUP($A155,'[1]Congest Nov00-Apr01'!$A$1:$I$1048576,COLUMN('[1]Congest Nov00-Apr01'!G$1:G$1048576),FALSE())-VLOOKUP($E155,'[1]Congest Nov00-Apr01'!$A$1:$I$1048576,COLUMN('[1]Congest Nov00-Apr01'!G$1:G$1048576),FALSE())</f>
        <v>-7.14000000000002</v>
      </c>
      <c r="Y155" s="37" t="n">
        <f aca="false">VLOOKUP($A155,'[1]Congest Nov00-Apr01'!$A$1:$I$1048576,COLUMN('[1]Congest Nov00-Apr01'!H$1:H$1048576),FALSE())-VLOOKUP($E155,'[1]Congest Nov00-Apr01'!$A$1:$I$1048576,COLUMN('[1]Congest Nov00-Apr01'!H$1:H$1048576),FALSE())</f>
        <v>-11.19</v>
      </c>
      <c r="Z155" s="37" t="n">
        <f aca="false">VLOOKUP($A155,'[1]Congest Nov00-Apr01'!$A$1:$I$1048576,COLUMN('[1]Congest Nov00-Apr01'!I$1:I$1048576),FALSE())-VLOOKUP($E155,'[1]Congest Nov00-Apr01'!$A$1:$I$1048576,COLUMN('[1]Congest Nov00-Apr01'!I$1:I$1048576),FALSE())</f>
        <v>-3.05</v>
      </c>
      <c r="AA155" s="36" t="n">
        <f aca="false">VLOOKUP($A155,'[1]Congest May01-Oct01'!$A$1:$I$1048576,COLUMN('[1]Congest May01-Oct01'!D$1:D$1048576),FALSE())-VLOOKUP($E155,'[1]Congest May01-Oct01'!$A$1:$I$1048576,COLUMN('[1]Congest May01-Oct01'!D$1:D$1048576),FALSE())</f>
        <v>304.02</v>
      </c>
      <c r="AB155" s="36" t="n">
        <f aca="false">VLOOKUP($A155,'[1]Congest May01-Oct01'!$A$1:$I$1048576,COLUMN('[1]Congest May01-Oct01'!E$1:E$1048576),FALSE())-VLOOKUP($E155,'[1]Congest May01-Oct01'!$A$1:$I$1048576,COLUMN('[1]Congest May01-Oct01'!E$1:E$1048576),FALSE())</f>
        <v>-1.40000000000002</v>
      </c>
      <c r="AC155" s="36" t="n">
        <f aca="false">VLOOKUP($A155,'[1]Congest May01-Oct01'!$A$1:$I$1048576,COLUMN('[1]Congest May01-Oct01'!F$1:F$1048576),FALSE())-VLOOKUP($E155,'[1]Congest May01-Oct01'!$A$1:$I$1048576,COLUMN('[1]Congest May01-Oct01'!F$1:F$1048576),FALSE())</f>
        <v>-1.92000000000002</v>
      </c>
      <c r="AD155" s="36" t="n">
        <f aca="false">VLOOKUP($A155,'[1]Congest May01-Oct01'!$A$1:$I$1048576,COLUMN('[1]Congest May01-Oct01'!G$1:G$1048576),FALSE())-VLOOKUP($E155,'[1]Congest May01-Oct01'!$A$1:$I$1048576,COLUMN('[1]Congest May01-Oct01'!G$1:G$1048576),FALSE())</f>
        <v>62.8600000000001</v>
      </c>
      <c r="AE155" s="36" t="n">
        <f aca="false">VLOOKUP($A155,'[1]Congest May01-Oct01'!$A$1:$I$1048576,COLUMN('[1]Congest May01-Oct01'!H$1:H$1048576),FALSE())-VLOOKUP($E155,'[1]Congest May01-Oct01'!$A$1:$I$1048576,COLUMN('[1]Congest May01-Oct01'!H$1:H$1048576),FALSE())</f>
        <v>0</v>
      </c>
      <c r="AF155" s="36" t="n">
        <f aca="false">VLOOKUP($A155,'[1]Congest May01-Oct01'!$A$1:$I$1048576,COLUMN('[1]Congest May01-Oct01'!I$1:I$1048576),FALSE())-VLOOKUP($E155,'[1]Congest May01-Oct01'!$A$1:$I$1048576,COLUMN('[1]Congest May01-Oct01'!I$1:I$1048576),FALSE())</f>
        <v>0</v>
      </c>
      <c r="AG155" s="6" t="n">
        <f aca="false">+SUM(S155:AD155)</f>
        <v>303.18</v>
      </c>
      <c r="AI155" s="39" t="n">
        <v>7659.4</v>
      </c>
      <c r="AJ155" s="39" t="n">
        <f aca="false">+I155*SUM(AA155:AE155)</f>
        <v>14542.4</v>
      </c>
      <c r="AK155" s="39" t="n">
        <f aca="false">+AJ155-AI155</f>
        <v>6883</v>
      </c>
      <c r="AL155" s="39"/>
      <c r="AQ155" s="36"/>
    </row>
    <row r="156" customFormat="false" ht="12.75" hidden="false" customHeight="false" outlineLevel="0" collapsed="false">
      <c r="A156" s="7" t="n">
        <v>23760</v>
      </c>
      <c r="B156" s="7" t="s">
        <v>54</v>
      </c>
      <c r="C156" s="7" t="str">
        <f aca="false">+VLOOKUP(A156,[1]Congest!$A$1:$C$1048576,3,FALSE())</f>
        <v>WEST</v>
      </c>
      <c r="D156" s="7"/>
      <c r="E156" s="4" t="n">
        <v>24026</v>
      </c>
      <c r="F156" s="5" t="s">
        <v>151</v>
      </c>
      <c r="G156" s="7" t="str">
        <f aca="false">+VLOOKUP(E156,[1]Congest!$A$1:$C$1048576,3,FALSE())</f>
        <v>WEST</v>
      </c>
      <c r="H156" s="41" t="n">
        <v>30</v>
      </c>
      <c r="I156" s="41" t="n">
        <v>30</v>
      </c>
      <c r="O156" s="35" t="n">
        <f aca="false">VLOOKUP($A156,'[1]Congest May00-Oct00'!$A$1:$I$1048576,COLUMN('[1]Congest May00-Oct00'!D$1:D$1048576),FALSE())-VLOOKUP($E156,'[1]Congest May00-Oct00'!$A$1:$I$1048576,COLUMN('[1]Congest May00-Oct00'!D$1:D$1048576),FALSE())</f>
        <v>24.67</v>
      </c>
      <c r="P156" s="36" t="n">
        <f aca="false">VLOOKUP($A156,'[1]Congest May00-Oct00'!$A$1:$I$1048576,COLUMN('[1]Congest May00-Oct00'!E$1:E$1048576),FALSE())-VLOOKUP($E156,'[1]Congest May00-Oct00'!$A$1:$I$1048576,COLUMN('[1]Congest May00-Oct00'!E$1:E$1048576),FALSE())</f>
        <v>456.89</v>
      </c>
      <c r="Q156" s="36" t="n">
        <f aca="false">VLOOKUP($A156,'[1]Congest May00-Oct00'!$A$1:$I$1048576,COLUMN('[1]Congest May00-Oct00'!F$1:F$1048576),FALSE())-VLOOKUP($E156,'[1]Congest May00-Oct00'!$A$1:$I$1048576,COLUMN('[1]Congest May00-Oct00'!F$1:F$1048576),FALSE())</f>
        <v>337.87</v>
      </c>
      <c r="R156" s="36" t="n">
        <f aca="false">VLOOKUP($A156,'[1]Congest May00-Oct00'!$A$1:$I$1048576,COLUMN('[1]Congest May00-Oct00'!G$1:G$1048576),FALSE())-VLOOKUP($E156,'[1]Congest May00-Oct00'!$A$1:$I$1048576,COLUMN('[1]Congest May00-Oct00'!G$1:G$1048576),FALSE())</f>
        <v>921.39</v>
      </c>
      <c r="S156" s="36" t="n">
        <f aca="false">VLOOKUP($A156,'[1]Congest May00-Oct00'!$A$1:$I$1048576,COLUMN('[1]Congest May00-Oct00'!H$1:H$1048576),FALSE())-VLOOKUP($E156,'[1]Congest May00-Oct00'!$A$1:$I$1048576,COLUMN('[1]Congest May00-Oct00'!H$1:H$1048576),FALSE())</f>
        <v>8.90999999999997</v>
      </c>
      <c r="T156" s="36" t="n">
        <f aca="false">VLOOKUP($A156,'[1]Congest May00-Oct00'!$A$1:$I$1048576,COLUMN('[1]Congest May00-Oct00'!I$1:I$1048576),FALSE())-VLOOKUP($E156,'[1]Congest May00-Oct00'!$A$1:$I$1048576,COLUMN('[1]Congest May00-Oct00'!I$1:I$1048576),FALSE())</f>
        <v>10.2799999999999</v>
      </c>
      <c r="U156" s="37" t="n">
        <f aca="false">VLOOKUP($A156,'[1]Congest Nov00-Apr01'!$A$1:$I$1048576,COLUMN('[1]Congest Nov00-Apr01'!D$1:D$1048576),FALSE())-VLOOKUP($E156,'[1]Congest Nov00-Apr01'!$A$1:$I$1048576,COLUMN('[1]Congest Nov00-Apr01'!D$1:D$1048576),FALSE())</f>
        <v>11.6600000000001</v>
      </c>
      <c r="V156" s="37" t="n">
        <f aca="false">VLOOKUP($A156,'[1]Congest Nov00-Apr01'!$A$1:$I$1048576,COLUMN('[1]Congest Nov00-Apr01'!E$1:E$1048576),FALSE())-VLOOKUP($E156,'[1]Congest Nov00-Apr01'!$A$1:$I$1048576,COLUMN('[1]Congest Nov00-Apr01'!E$1:E$1048576),FALSE())</f>
        <v>1.70000000000003</v>
      </c>
      <c r="W156" s="37" t="n">
        <f aca="false">VLOOKUP($A156,'[1]Congest Nov00-Apr01'!$A$1:$I$1048576,COLUMN('[1]Congest Nov00-Apr01'!F$1:F$1048576),FALSE())-VLOOKUP($E156,'[1]Congest Nov00-Apr01'!$A$1:$I$1048576,COLUMN('[1]Congest Nov00-Apr01'!F$1:F$1048576),FALSE())</f>
        <v>14.5699999999999</v>
      </c>
      <c r="X156" s="37" t="n">
        <f aca="false">VLOOKUP($A156,'[1]Congest Nov00-Apr01'!$A$1:$I$1048576,COLUMN('[1]Congest Nov00-Apr01'!G$1:G$1048576),FALSE())-VLOOKUP($E156,'[1]Congest Nov00-Apr01'!$A$1:$I$1048576,COLUMN('[1]Congest Nov00-Apr01'!G$1:G$1048576),FALSE())</f>
        <v>8.80000000000001</v>
      </c>
      <c r="Y156" s="37" t="n">
        <f aca="false">VLOOKUP($A156,'[1]Congest Nov00-Apr01'!$A$1:$I$1048576,COLUMN('[1]Congest Nov00-Apr01'!H$1:H$1048576),FALSE())-VLOOKUP($E156,'[1]Congest Nov00-Apr01'!$A$1:$I$1048576,COLUMN('[1]Congest Nov00-Apr01'!H$1:H$1048576),FALSE())</f>
        <v>11.3099999999999</v>
      </c>
      <c r="Z156" s="37" t="n">
        <f aca="false">VLOOKUP($A156,'[1]Congest Nov00-Apr01'!$A$1:$I$1048576,COLUMN('[1]Congest Nov00-Apr01'!I$1:I$1048576),FALSE())-VLOOKUP($E156,'[1]Congest Nov00-Apr01'!$A$1:$I$1048576,COLUMN('[1]Congest Nov00-Apr01'!I$1:I$1048576),FALSE())</f>
        <v>3.01000000000001</v>
      </c>
      <c r="AA156" s="36" t="n">
        <f aca="false">VLOOKUP($A156,'[1]Congest May01-Oct01'!$A$1:$I$1048576,COLUMN('[1]Congest May01-Oct01'!D$1:D$1048576),FALSE())-VLOOKUP($E156,'[1]Congest May01-Oct01'!$A$1:$I$1048576,COLUMN('[1]Congest May01-Oct01'!D$1:D$1048576),FALSE())</f>
        <v>102.63</v>
      </c>
      <c r="AB156" s="36" t="n">
        <f aca="false">VLOOKUP($A156,'[1]Congest May01-Oct01'!$A$1:$I$1048576,COLUMN('[1]Congest May01-Oct01'!E$1:E$1048576),FALSE())-VLOOKUP($E156,'[1]Congest May01-Oct01'!$A$1:$I$1048576,COLUMN('[1]Congest May01-Oct01'!E$1:E$1048576),FALSE())</f>
        <v>18.56</v>
      </c>
      <c r="AC156" s="36" t="n">
        <f aca="false">VLOOKUP($A156,'[1]Congest May01-Oct01'!$A$1:$I$1048576,COLUMN('[1]Congest May01-Oct01'!F$1:F$1048576),FALSE())-VLOOKUP($E156,'[1]Congest May01-Oct01'!$A$1:$I$1048576,COLUMN('[1]Congest May01-Oct01'!F$1:F$1048576),FALSE())</f>
        <v>4.58999999999999</v>
      </c>
      <c r="AD156" s="36" t="n">
        <f aca="false">VLOOKUP($A156,'[1]Congest May01-Oct01'!$A$1:$I$1048576,COLUMN('[1]Congest May01-Oct01'!G$1:G$1048576),FALSE())-VLOOKUP($E156,'[1]Congest May01-Oct01'!$A$1:$I$1048576,COLUMN('[1]Congest May01-Oct01'!G$1:G$1048576),FALSE())</f>
        <v>66.89</v>
      </c>
      <c r="AE156" s="36" t="n">
        <f aca="false">VLOOKUP($A156,'[1]Congest May01-Oct01'!$A$1:$I$1048576,COLUMN('[1]Congest May01-Oct01'!H$1:H$1048576),FALSE())-VLOOKUP($E156,'[1]Congest May01-Oct01'!$A$1:$I$1048576,COLUMN('[1]Congest May01-Oct01'!H$1:H$1048576),FALSE())</f>
        <v>0</v>
      </c>
      <c r="AF156" s="36" t="n">
        <f aca="false">VLOOKUP($A156,'[1]Congest May01-Oct01'!$A$1:$I$1048576,COLUMN('[1]Congest May01-Oct01'!I$1:I$1048576),FALSE())-VLOOKUP($E156,'[1]Congest May01-Oct01'!$A$1:$I$1048576,COLUMN('[1]Congest May01-Oct01'!I$1:I$1048576),FALSE())</f>
        <v>0.95</v>
      </c>
      <c r="AG156" s="6" t="n">
        <f aca="false">+SUM(S156:AD156)</f>
        <v>262.91</v>
      </c>
      <c r="AI156" s="39" t="n">
        <v>16016.2</v>
      </c>
      <c r="AJ156" s="39" t="n">
        <f aca="false">+I156*SUM(AA156:AE156)</f>
        <v>5780.1</v>
      </c>
      <c r="AK156" s="39" t="n">
        <f aca="false">+AJ156-AI156</f>
        <v>-10236.1</v>
      </c>
      <c r="AL156" s="39"/>
      <c r="AQ156" s="36"/>
    </row>
    <row r="157" customFormat="false" ht="12.75" hidden="false" customHeight="false" outlineLevel="0" collapsed="false">
      <c r="A157" s="7" t="n">
        <v>23760</v>
      </c>
      <c r="B157" s="7" t="s">
        <v>54</v>
      </c>
      <c r="C157" s="7" t="str">
        <f aca="false">+VLOOKUP(A157,[1]Congest!$A$1:$C$1048576,3,FALSE())</f>
        <v>WEST</v>
      </c>
      <c r="D157" s="7"/>
      <c r="E157" s="4" t="n">
        <v>61753</v>
      </c>
      <c r="F157" s="5" t="s">
        <v>152</v>
      </c>
      <c r="G157" s="7" t="str">
        <f aca="false">+VLOOKUP(E157,[1]Congest!$A$1:$C$1048576,3,FALSE())</f>
        <v>GENESE</v>
      </c>
      <c r="H157" s="41" t="n">
        <v>20</v>
      </c>
      <c r="I157" s="41" t="n">
        <v>20</v>
      </c>
      <c r="O157" s="35" t="n">
        <f aca="false">VLOOKUP($A157,'[1]Congest May00-Oct00'!$A$1:$I$1048576,COLUMN('[1]Congest May00-Oct00'!D$1:D$1048576),FALSE())-VLOOKUP($E157,'[1]Congest May00-Oct00'!$A$1:$I$1048576,COLUMN('[1]Congest May00-Oct00'!D$1:D$1048576),FALSE())</f>
        <v>-152.3</v>
      </c>
      <c r="P157" s="36" t="n">
        <f aca="false">VLOOKUP($A157,'[1]Congest May00-Oct00'!$A$1:$I$1048576,COLUMN('[1]Congest May00-Oct00'!E$1:E$1048576),FALSE())-VLOOKUP($E157,'[1]Congest May00-Oct00'!$A$1:$I$1048576,COLUMN('[1]Congest May00-Oct00'!E$1:E$1048576),FALSE())</f>
        <v>31.8699999999997</v>
      </c>
      <c r="Q157" s="36" t="n">
        <f aca="false">VLOOKUP($A157,'[1]Congest May00-Oct00'!$A$1:$I$1048576,COLUMN('[1]Congest May00-Oct00'!F$1:F$1048576),FALSE())-VLOOKUP($E157,'[1]Congest May00-Oct00'!$A$1:$I$1048576,COLUMN('[1]Congest May00-Oct00'!F$1:F$1048576),FALSE())</f>
        <v>118.04</v>
      </c>
      <c r="R157" s="36" t="n">
        <f aca="false">VLOOKUP($A157,'[1]Congest May00-Oct00'!$A$1:$I$1048576,COLUMN('[1]Congest May00-Oct00'!G$1:G$1048576),FALSE())-VLOOKUP($E157,'[1]Congest May00-Oct00'!$A$1:$I$1048576,COLUMN('[1]Congest May00-Oct00'!G$1:G$1048576),FALSE())</f>
        <v>580.39</v>
      </c>
      <c r="S157" s="36" t="n">
        <f aca="false">VLOOKUP($A157,'[1]Congest May00-Oct00'!$A$1:$I$1048576,COLUMN('[1]Congest May00-Oct00'!H$1:H$1048576),FALSE())-VLOOKUP($E157,'[1]Congest May00-Oct00'!$A$1:$I$1048576,COLUMN('[1]Congest May00-Oct00'!H$1:H$1048576),FALSE())</f>
        <v>-32.58</v>
      </c>
      <c r="T157" s="36" t="n">
        <f aca="false">VLOOKUP($A157,'[1]Congest May00-Oct00'!$A$1:$I$1048576,COLUMN('[1]Congest May00-Oct00'!I$1:I$1048576),FALSE())-VLOOKUP($E157,'[1]Congest May00-Oct00'!$A$1:$I$1048576,COLUMN('[1]Congest May00-Oct00'!I$1:I$1048576),FALSE())</f>
        <v>-9.22000000000008</v>
      </c>
      <c r="U157" s="37" t="n">
        <f aca="false">VLOOKUP($A157,'[1]Congest Nov00-Apr01'!$A$1:$I$1048576,COLUMN('[1]Congest Nov00-Apr01'!D$1:D$1048576),FALSE())-VLOOKUP($E157,'[1]Congest Nov00-Apr01'!$A$1:$I$1048576,COLUMN('[1]Congest Nov00-Apr01'!D$1:D$1048576),FALSE())</f>
        <v>-43.2</v>
      </c>
      <c r="V157" s="37" t="n">
        <f aca="false">VLOOKUP($A157,'[1]Congest Nov00-Apr01'!$A$1:$I$1048576,COLUMN('[1]Congest Nov00-Apr01'!E$1:E$1048576),FALSE())-VLOOKUP($E157,'[1]Congest Nov00-Apr01'!$A$1:$I$1048576,COLUMN('[1]Congest Nov00-Apr01'!E$1:E$1048576),FALSE())</f>
        <v>-3.45</v>
      </c>
      <c r="W157" s="37" t="n">
        <f aca="false">VLOOKUP($A157,'[1]Congest Nov00-Apr01'!$A$1:$I$1048576,COLUMN('[1]Congest Nov00-Apr01'!F$1:F$1048576),FALSE())-VLOOKUP($E157,'[1]Congest Nov00-Apr01'!$A$1:$I$1048576,COLUMN('[1]Congest Nov00-Apr01'!F$1:F$1048576),FALSE())</f>
        <v>-52.9300000000001</v>
      </c>
      <c r="X157" s="37" t="n">
        <f aca="false">VLOOKUP($A157,'[1]Congest Nov00-Apr01'!$A$1:$I$1048576,COLUMN('[1]Congest Nov00-Apr01'!G$1:G$1048576),FALSE())-VLOOKUP($E157,'[1]Congest Nov00-Apr01'!$A$1:$I$1048576,COLUMN('[1]Congest Nov00-Apr01'!G$1:G$1048576),FALSE())</f>
        <v>-30.2</v>
      </c>
      <c r="Y157" s="37" t="n">
        <f aca="false">VLOOKUP($A157,'[1]Congest Nov00-Apr01'!$A$1:$I$1048576,COLUMN('[1]Congest Nov00-Apr01'!H$1:H$1048576),FALSE())-VLOOKUP($E157,'[1]Congest Nov00-Apr01'!$A$1:$I$1048576,COLUMN('[1]Congest Nov00-Apr01'!H$1:H$1048576),FALSE())</f>
        <v>-37.4299999999999</v>
      </c>
      <c r="Z157" s="37" t="n">
        <f aca="false">VLOOKUP($A157,'[1]Congest Nov00-Apr01'!$A$1:$I$1048576,COLUMN('[1]Congest Nov00-Apr01'!I$1:I$1048576),FALSE())-VLOOKUP($E157,'[1]Congest Nov00-Apr01'!$A$1:$I$1048576,COLUMN('[1]Congest Nov00-Apr01'!I$1:I$1048576),FALSE())</f>
        <v>-10.05</v>
      </c>
      <c r="AA157" s="36" t="n">
        <f aca="false">VLOOKUP($A157,'[1]Congest May01-Oct01'!$A$1:$I$1048576,COLUMN('[1]Congest May01-Oct01'!D$1:D$1048576),FALSE())-VLOOKUP($E157,'[1]Congest May01-Oct01'!$A$1:$I$1048576,COLUMN('[1]Congest May01-Oct01'!D$1:D$1048576),FALSE())</f>
        <v>257.54</v>
      </c>
      <c r="AB157" s="36" t="n">
        <f aca="false">VLOOKUP($A157,'[1]Congest May01-Oct01'!$A$1:$I$1048576,COLUMN('[1]Congest May01-Oct01'!E$1:E$1048576),FALSE())-VLOOKUP($E157,'[1]Congest May01-Oct01'!$A$1:$I$1048576,COLUMN('[1]Congest May01-Oct01'!E$1:E$1048576),FALSE())</f>
        <v>-52.57</v>
      </c>
      <c r="AC157" s="36" t="n">
        <f aca="false">VLOOKUP($A157,'[1]Congest May01-Oct01'!$A$1:$I$1048576,COLUMN('[1]Congest May01-Oct01'!F$1:F$1048576),FALSE())-VLOOKUP($E157,'[1]Congest May01-Oct01'!$A$1:$I$1048576,COLUMN('[1]Congest May01-Oct01'!F$1:F$1048576),FALSE())</f>
        <v>-12.73</v>
      </c>
      <c r="AD157" s="36" t="n">
        <f aca="false">VLOOKUP($A157,'[1]Congest May01-Oct01'!$A$1:$I$1048576,COLUMN('[1]Congest May01-Oct01'!G$1:G$1048576),FALSE())-VLOOKUP($E157,'[1]Congest May01-Oct01'!$A$1:$I$1048576,COLUMN('[1]Congest May01-Oct01'!G$1:G$1048576),FALSE())</f>
        <v>42.56</v>
      </c>
      <c r="AE157" s="36" t="n">
        <f aca="false">VLOOKUP($A157,'[1]Congest May01-Oct01'!$A$1:$I$1048576,COLUMN('[1]Congest May01-Oct01'!H$1:H$1048576),FALSE())-VLOOKUP($E157,'[1]Congest May01-Oct01'!$A$1:$I$1048576,COLUMN('[1]Congest May01-Oct01'!H$1:H$1048576),FALSE())</f>
        <v>0</v>
      </c>
      <c r="AF157" s="36" t="n">
        <f aca="false">VLOOKUP($A157,'[1]Congest May01-Oct01'!$A$1:$I$1048576,COLUMN('[1]Congest May01-Oct01'!I$1:I$1048576),FALSE())-VLOOKUP($E157,'[1]Congest May01-Oct01'!$A$1:$I$1048576,COLUMN('[1]Congest May01-Oct01'!I$1:I$1048576),FALSE())</f>
        <v>0.15</v>
      </c>
      <c r="AG157" s="6" t="n">
        <f aca="false">+SUM(S157:AD157)</f>
        <v>15.7399999999998</v>
      </c>
      <c r="AI157" s="39" t="n">
        <v>-5600.8</v>
      </c>
      <c r="AJ157" s="39" t="n">
        <f aca="false">+I157*SUM(AA157:AE157)</f>
        <v>4696</v>
      </c>
      <c r="AK157" s="39" t="n">
        <f aca="false">+AJ157-AI157</f>
        <v>10296.8</v>
      </c>
      <c r="AL157" s="39"/>
      <c r="AQ157" s="36"/>
    </row>
    <row r="158" customFormat="false" ht="12.75" hidden="false" customHeight="false" outlineLevel="0" collapsed="false">
      <c r="A158" s="7" t="n">
        <v>23767</v>
      </c>
      <c r="B158" s="7" t="s">
        <v>153</v>
      </c>
      <c r="C158" s="7" t="str">
        <f aca="false">+VLOOKUP(A158,[1]Congest!$A$1:$C$1048576,3,FALSE())</f>
        <v>CENTRL</v>
      </c>
      <c r="D158" s="7"/>
      <c r="E158" s="4" t="n">
        <v>23514</v>
      </c>
      <c r="F158" s="5" t="s">
        <v>106</v>
      </c>
      <c r="G158" s="7" t="str">
        <f aca="false">+VLOOKUP(E158,[1]Congest!$A$1:$C$1048576,3,FALSE())</f>
        <v>GENESE</v>
      </c>
      <c r="H158" s="4" t="n">
        <v>20</v>
      </c>
      <c r="I158" s="4" t="n">
        <v>20</v>
      </c>
      <c r="O158" s="35" t="n">
        <f aca="false">VLOOKUP($A158,'[1]Congest May00-Oct00'!$A$1:$I$1048576,COLUMN('[1]Congest May00-Oct00'!D$1:D$1048576),FALSE())-VLOOKUP($E158,'[1]Congest May00-Oct00'!$A$1:$I$1048576,COLUMN('[1]Congest May00-Oct00'!D$1:D$1048576),FALSE())</f>
        <v>341.57</v>
      </c>
      <c r="P158" s="36" t="n">
        <f aca="false">VLOOKUP($A158,'[1]Congest May00-Oct00'!$A$1:$I$1048576,COLUMN('[1]Congest May00-Oct00'!E$1:E$1048576),FALSE())-VLOOKUP($E158,'[1]Congest May00-Oct00'!$A$1:$I$1048576,COLUMN('[1]Congest May00-Oct00'!E$1:E$1048576),FALSE())</f>
        <v>1128.56</v>
      </c>
      <c r="Q158" s="36" t="n">
        <f aca="false">VLOOKUP($A158,'[1]Congest May00-Oct00'!$A$1:$I$1048576,COLUMN('[1]Congest May00-Oct00'!F$1:F$1048576),FALSE())-VLOOKUP($E158,'[1]Congest May00-Oct00'!$A$1:$I$1048576,COLUMN('[1]Congest May00-Oct00'!F$1:F$1048576),FALSE())</f>
        <v>959.27</v>
      </c>
      <c r="R158" s="36" t="n">
        <f aca="false">VLOOKUP($A158,'[1]Congest May00-Oct00'!$A$1:$I$1048576,COLUMN('[1]Congest May00-Oct00'!G$1:G$1048576),FALSE())-VLOOKUP($E158,'[1]Congest May00-Oct00'!$A$1:$I$1048576,COLUMN('[1]Congest May00-Oct00'!G$1:G$1048576),FALSE())</f>
        <v>1244.06</v>
      </c>
      <c r="S158" s="36" t="n">
        <f aca="false">VLOOKUP($A158,'[1]Congest May00-Oct00'!$A$1:$I$1048576,COLUMN('[1]Congest May00-Oct00'!H$1:H$1048576),FALSE())-VLOOKUP($E158,'[1]Congest May00-Oct00'!$A$1:$I$1048576,COLUMN('[1]Congest May00-Oct00'!H$1:H$1048576),FALSE())</f>
        <v>88.3100000000001</v>
      </c>
      <c r="T158" s="36" t="n">
        <f aca="false">VLOOKUP($A158,'[1]Congest May00-Oct00'!$A$1:$I$1048576,COLUMN('[1]Congest May00-Oct00'!I$1:I$1048576),FALSE())-VLOOKUP($E158,'[1]Congest May00-Oct00'!$A$1:$I$1048576,COLUMN('[1]Congest May00-Oct00'!I$1:I$1048576),FALSE())</f>
        <v>81.69</v>
      </c>
      <c r="U158" s="37" t="n">
        <f aca="false">VLOOKUP($A158,'[1]Congest Nov00-Apr01'!$A$1:$I$1048576,COLUMN('[1]Congest Nov00-Apr01'!D$1:D$1048576),FALSE())-VLOOKUP($E158,'[1]Congest Nov00-Apr01'!$A$1:$I$1048576,COLUMN('[1]Congest Nov00-Apr01'!D$1:D$1048576),FALSE())</f>
        <v>122.57</v>
      </c>
      <c r="V158" s="37" t="n">
        <f aca="false">VLOOKUP($A158,'[1]Congest Nov00-Apr01'!$A$1:$I$1048576,COLUMN('[1]Congest Nov00-Apr01'!E$1:E$1048576),FALSE())-VLOOKUP($E158,'[1]Congest Nov00-Apr01'!$A$1:$I$1048576,COLUMN('[1]Congest Nov00-Apr01'!E$1:E$1048576),FALSE())</f>
        <v>14.51</v>
      </c>
      <c r="W158" s="37" t="n">
        <f aca="false">VLOOKUP($A158,'[1]Congest Nov00-Apr01'!$A$1:$I$1048576,COLUMN('[1]Congest Nov00-Apr01'!F$1:F$1048576),FALSE())-VLOOKUP($E158,'[1]Congest Nov00-Apr01'!$A$1:$I$1048576,COLUMN('[1]Congest Nov00-Apr01'!F$1:F$1048576),FALSE())</f>
        <v>151.12</v>
      </c>
      <c r="X158" s="37" t="n">
        <f aca="false">VLOOKUP($A158,'[1]Congest Nov00-Apr01'!$A$1:$I$1048576,COLUMN('[1]Congest Nov00-Apr01'!G$1:G$1048576),FALSE())-VLOOKUP($E158,'[1]Congest Nov00-Apr01'!$A$1:$I$1048576,COLUMN('[1]Congest Nov00-Apr01'!G$1:G$1048576),FALSE())</f>
        <v>88.76</v>
      </c>
      <c r="Y158" s="37" t="n">
        <f aca="false">VLOOKUP($A158,'[1]Congest Nov00-Apr01'!$A$1:$I$1048576,COLUMN('[1]Congest Nov00-Apr01'!H$1:H$1048576),FALSE())-VLOOKUP($E158,'[1]Congest Nov00-Apr01'!$A$1:$I$1048576,COLUMN('[1]Congest Nov00-Apr01'!H$1:H$1048576),FALSE())</f>
        <v>112.69</v>
      </c>
      <c r="Z158" s="37" t="n">
        <f aca="false">VLOOKUP($A158,'[1]Congest Nov00-Apr01'!$A$1:$I$1048576,COLUMN('[1]Congest Nov00-Apr01'!I$1:I$1048576),FALSE())-VLOOKUP($E158,'[1]Congest Nov00-Apr01'!$A$1:$I$1048576,COLUMN('[1]Congest Nov00-Apr01'!I$1:I$1048576),FALSE())</f>
        <v>29.29</v>
      </c>
      <c r="AA158" s="36" t="n">
        <f aca="false">VLOOKUP($A158,'[1]Congest May01-Oct01'!$A$1:$I$1048576,COLUMN('[1]Congest May01-Oct01'!D$1:D$1048576),FALSE())-VLOOKUP($E158,'[1]Congest May01-Oct01'!$A$1:$I$1048576,COLUMN('[1]Congest May01-Oct01'!D$1:D$1048576),FALSE())</f>
        <v>151.42</v>
      </c>
      <c r="AB158" s="36" t="n">
        <f aca="false">VLOOKUP($A158,'[1]Congest May01-Oct01'!$A$1:$I$1048576,COLUMN('[1]Congest May01-Oct01'!E$1:E$1048576),FALSE())-VLOOKUP($E158,'[1]Congest May01-Oct01'!$A$1:$I$1048576,COLUMN('[1]Congest May01-Oct01'!E$1:E$1048576),FALSE())</f>
        <v>163.05</v>
      </c>
      <c r="AC158" s="36" t="n">
        <f aca="false">VLOOKUP($A158,'[1]Congest May01-Oct01'!$A$1:$I$1048576,COLUMN('[1]Congest May01-Oct01'!F$1:F$1048576),FALSE())-VLOOKUP($E158,'[1]Congest May01-Oct01'!$A$1:$I$1048576,COLUMN('[1]Congest May01-Oct01'!F$1:F$1048576),FALSE())</f>
        <v>66.04</v>
      </c>
      <c r="AD158" s="36" t="n">
        <f aca="false">VLOOKUP($A158,'[1]Congest May01-Oct01'!$A$1:$I$1048576,COLUMN('[1]Congest May01-Oct01'!G$1:G$1048576),FALSE())-VLOOKUP($E158,'[1]Congest May01-Oct01'!$A$1:$I$1048576,COLUMN('[1]Congest May01-Oct01'!G$1:G$1048576),FALSE())</f>
        <v>133.43</v>
      </c>
      <c r="AE158" s="36" t="n">
        <f aca="false">VLOOKUP($A158,'[1]Congest May01-Oct01'!$A$1:$I$1048576,COLUMN('[1]Congest May01-Oct01'!H$1:H$1048576),FALSE())-VLOOKUP($E158,'[1]Congest May01-Oct01'!$A$1:$I$1048576,COLUMN('[1]Congest May01-Oct01'!H$1:H$1048576),FALSE())</f>
        <v>0</v>
      </c>
      <c r="AF158" s="36" t="n">
        <f aca="false">VLOOKUP($A158,'[1]Congest May01-Oct01'!$A$1:$I$1048576,COLUMN('[1]Congest May01-Oct01'!I$1:I$1048576),FALSE())-VLOOKUP($E158,'[1]Congest May01-Oct01'!$A$1:$I$1048576,COLUMN('[1]Congest May01-Oct01'!I$1:I$1048576),FALSE())</f>
        <v>2.54</v>
      </c>
      <c r="AG158" s="6" t="n">
        <f aca="false">+SUM(S158:AD158)</f>
        <v>1202.88</v>
      </c>
      <c r="AI158" s="39" t="n">
        <v>31996.8</v>
      </c>
      <c r="AJ158" s="39" t="n">
        <f aca="false">+I158*SUM(AA158:AE158)</f>
        <v>10278.8</v>
      </c>
      <c r="AK158" s="39" t="n">
        <f aca="false">+AJ158-AI158</f>
        <v>-21718</v>
      </c>
      <c r="AL158" s="39"/>
      <c r="AQ158" s="36"/>
    </row>
    <row r="159" customFormat="false" ht="12.75" hidden="false" customHeight="false" outlineLevel="0" collapsed="false">
      <c r="A159" s="7" t="n">
        <v>23767</v>
      </c>
      <c r="B159" s="7" t="s">
        <v>153</v>
      </c>
      <c r="C159" s="7" t="str">
        <f aca="false">+VLOOKUP(A159,[1]Congest!$A$1:$C$1048576,3,FALSE())</f>
        <v>CENTRL</v>
      </c>
      <c r="D159" s="7"/>
      <c r="E159" s="4" t="n">
        <v>23987</v>
      </c>
      <c r="F159" s="5" t="s">
        <v>120</v>
      </c>
      <c r="G159" s="7" t="str">
        <f aca="false">+VLOOKUP(E159,[1]Congest!$A$1:$C$1048576,3,FALSE())</f>
        <v>CENTRL</v>
      </c>
      <c r="H159" s="4" t="n">
        <v>1</v>
      </c>
      <c r="I159" s="4" t="n">
        <v>1</v>
      </c>
      <c r="O159" s="35" t="n">
        <f aca="false">VLOOKUP($A159,'[1]Congest May00-Oct00'!$A$1:$I$1048576,COLUMN('[1]Congest May00-Oct00'!D$1:D$1048576),FALSE())-VLOOKUP($E159,'[1]Congest May00-Oct00'!$A$1:$I$1048576,COLUMN('[1]Congest May00-Oct00'!D$1:D$1048576),FALSE())</f>
        <v>16.0600000000001</v>
      </c>
      <c r="P159" s="36" t="n">
        <f aca="false">VLOOKUP($A159,'[1]Congest May00-Oct00'!$A$1:$I$1048576,COLUMN('[1]Congest May00-Oct00'!E$1:E$1048576),FALSE())-VLOOKUP($E159,'[1]Congest May00-Oct00'!$A$1:$I$1048576,COLUMN('[1]Congest May00-Oct00'!E$1:E$1048576),FALSE())</f>
        <v>-315.52</v>
      </c>
      <c r="Q159" s="36" t="n">
        <f aca="false">VLOOKUP($A159,'[1]Congest May00-Oct00'!$A$1:$I$1048576,COLUMN('[1]Congest May00-Oct00'!F$1:F$1048576),FALSE())-VLOOKUP($E159,'[1]Congest May00-Oct00'!$A$1:$I$1048576,COLUMN('[1]Congest May00-Oct00'!F$1:F$1048576),FALSE())</f>
        <v>572.98</v>
      </c>
      <c r="R159" s="36" t="n">
        <f aca="false">VLOOKUP($A159,'[1]Congest May00-Oct00'!$A$1:$I$1048576,COLUMN('[1]Congest May00-Oct00'!G$1:G$1048576),FALSE())-VLOOKUP($E159,'[1]Congest May00-Oct00'!$A$1:$I$1048576,COLUMN('[1]Congest May00-Oct00'!G$1:G$1048576),FALSE())</f>
        <v>169.59</v>
      </c>
      <c r="S159" s="36" t="n">
        <f aca="false">VLOOKUP($A159,'[1]Congest May00-Oct00'!$A$1:$I$1048576,COLUMN('[1]Congest May00-Oct00'!H$1:H$1048576),FALSE())-VLOOKUP($E159,'[1]Congest May00-Oct00'!$A$1:$I$1048576,COLUMN('[1]Congest May00-Oct00'!H$1:H$1048576),FALSE())</f>
        <v>-46.77</v>
      </c>
      <c r="T159" s="36" t="n">
        <f aca="false">VLOOKUP($A159,'[1]Congest May00-Oct00'!$A$1:$I$1048576,COLUMN('[1]Congest May00-Oct00'!I$1:I$1048576),FALSE())-VLOOKUP($E159,'[1]Congest May00-Oct00'!$A$1:$I$1048576,COLUMN('[1]Congest May00-Oct00'!I$1:I$1048576),FALSE())</f>
        <v>196.95</v>
      </c>
      <c r="U159" s="37" t="n">
        <f aca="false">VLOOKUP($A159,'[1]Congest Nov00-Apr01'!$A$1:$I$1048576,COLUMN('[1]Congest Nov00-Apr01'!D$1:D$1048576),FALSE())-VLOOKUP($E159,'[1]Congest Nov00-Apr01'!$A$1:$I$1048576,COLUMN('[1]Congest Nov00-Apr01'!D$1:D$1048576),FALSE())</f>
        <v>-44.37</v>
      </c>
      <c r="V159" s="37" t="n">
        <f aca="false">VLOOKUP($A159,'[1]Congest Nov00-Apr01'!$A$1:$I$1048576,COLUMN('[1]Congest Nov00-Apr01'!E$1:E$1048576),FALSE())-VLOOKUP($E159,'[1]Congest Nov00-Apr01'!$A$1:$I$1048576,COLUMN('[1]Congest Nov00-Apr01'!E$1:E$1048576),FALSE())</f>
        <v>-16.99</v>
      </c>
      <c r="W159" s="37" t="n">
        <f aca="false">VLOOKUP($A159,'[1]Congest Nov00-Apr01'!$A$1:$I$1048576,COLUMN('[1]Congest Nov00-Apr01'!F$1:F$1048576),FALSE())-VLOOKUP($E159,'[1]Congest Nov00-Apr01'!$A$1:$I$1048576,COLUMN('[1]Congest Nov00-Apr01'!F$1:F$1048576),FALSE())</f>
        <v>-55.1400000000001</v>
      </c>
      <c r="X159" s="37" t="n">
        <f aca="false">VLOOKUP($A159,'[1]Congest Nov00-Apr01'!$A$1:$I$1048576,COLUMN('[1]Congest Nov00-Apr01'!G$1:G$1048576),FALSE())-VLOOKUP($E159,'[1]Congest Nov00-Apr01'!$A$1:$I$1048576,COLUMN('[1]Congest Nov00-Apr01'!G$1:G$1048576),FALSE())</f>
        <v>-29.14</v>
      </c>
      <c r="Y159" s="37" t="n">
        <f aca="false">VLOOKUP($A159,'[1]Congest Nov00-Apr01'!$A$1:$I$1048576,COLUMN('[1]Congest Nov00-Apr01'!H$1:H$1048576),FALSE())-VLOOKUP($E159,'[1]Congest Nov00-Apr01'!$A$1:$I$1048576,COLUMN('[1]Congest Nov00-Apr01'!H$1:H$1048576),FALSE())</f>
        <v>-53.48</v>
      </c>
      <c r="Z159" s="37" t="n">
        <f aca="false">VLOOKUP($A159,'[1]Congest Nov00-Apr01'!$A$1:$I$1048576,COLUMN('[1]Congest Nov00-Apr01'!I$1:I$1048576),FALSE())-VLOOKUP($E159,'[1]Congest Nov00-Apr01'!$A$1:$I$1048576,COLUMN('[1]Congest Nov00-Apr01'!I$1:I$1048576),FALSE())</f>
        <v>-12.69</v>
      </c>
      <c r="AA159" s="36" t="n">
        <f aca="false">VLOOKUP($A159,'[1]Congest May01-Oct01'!$A$1:$I$1048576,COLUMN('[1]Congest May01-Oct01'!D$1:D$1048576),FALSE())-VLOOKUP($E159,'[1]Congest May01-Oct01'!$A$1:$I$1048576,COLUMN('[1]Congest May01-Oct01'!D$1:D$1048576),FALSE())</f>
        <v>31.36</v>
      </c>
      <c r="AB159" s="36" t="n">
        <f aca="false">VLOOKUP($A159,'[1]Congest May01-Oct01'!$A$1:$I$1048576,COLUMN('[1]Congest May01-Oct01'!E$1:E$1048576),FALSE())-VLOOKUP($E159,'[1]Congest May01-Oct01'!$A$1:$I$1048576,COLUMN('[1]Congest May01-Oct01'!E$1:E$1048576),FALSE())</f>
        <v>-1.44999999999997</v>
      </c>
      <c r="AC159" s="36" t="n">
        <f aca="false">VLOOKUP($A159,'[1]Congest May01-Oct01'!$A$1:$I$1048576,COLUMN('[1]Congest May01-Oct01'!F$1:F$1048576),FALSE())-VLOOKUP($E159,'[1]Congest May01-Oct01'!$A$1:$I$1048576,COLUMN('[1]Congest May01-Oct01'!F$1:F$1048576),FALSE())</f>
        <v>-6.18000000000001</v>
      </c>
      <c r="AD159" s="36" t="n">
        <f aca="false">VLOOKUP($A159,'[1]Congest May01-Oct01'!$A$1:$I$1048576,COLUMN('[1]Congest May01-Oct01'!G$1:G$1048576),FALSE())-VLOOKUP($E159,'[1]Congest May01-Oct01'!$A$1:$I$1048576,COLUMN('[1]Congest May01-Oct01'!G$1:G$1048576),FALSE())</f>
        <v>-9.79000000000002</v>
      </c>
      <c r="AE159" s="36" t="n">
        <f aca="false">VLOOKUP($A159,'[1]Congest May01-Oct01'!$A$1:$I$1048576,COLUMN('[1]Congest May01-Oct01'!H$1:H$1048576),FALSE())-VLOOKUP($E159,'[1]Congest May01-Oct01'!$A$1:$I$1048576,COLUMN('[1]Congest May01-Oct01'!H$1:H$1048576),FALSE())</f>
        <v>0</v>
      </c>
      <c r="AF159" s="36" t="n">
        <f aca="false">VLOOKUP($A159,'[1]Congest May01-Oct01'!$A$1:$I$1048576,COLUMN('[1]Congest May01-Oct01'!I$1:I$1048576),FALSE())-VLOOKUP($E159,'[1]Congest May01-Oct01'!$A$1:$I$1048576,COLUMN('[1]Congest May01-Oct01'!I$1:I$1048576),FALSE())</f>
        <v>7.54</v>
      </c>
      <c r="AG159" s="6" t="n">
        <f aca="false">+SUM(S159:AD159)</f>
        <v>-47.69</v>
      </c>
      <c r="AI159" s="39" t="n">
        <v>200</v>
      </c>
      <c r="AJ159" s="39" t="n">
        <f aca="false">+I159*SUM(AA159:AE159)</f>
        <v>13.94</v>
      </c>
      <c r="AK159" s="39" t="n">
        <f aca="false">+AJ159-AI159</f>
        <v>-186.06</v>
      </c>
      <c r="AL159" s="39"/>
      <c r="AQ159" s="36"/>
    </row>
    <row r="160" customFormat="false" ht="12.75" hidden="false" customHeight="false" outlineLevel="0" collapsed="false">
      <c r="A160" s="7" t="n">
        <v>23767</v>
      </c>
      <c r="B160" s="7" t="s">
        <v>153</v>
      </c>
      <c r="C160" s="7" t="str">
        <f aca="false">+VLOOKUP(A160,[1]Congest!$A$1:$C$1048576,3,FALSE())</f>
        <v>CENTRL</v>
      </c>
      <c r="D160" s="7"/>
      <c r="E160" s="4" t="n">
        <v>24014</v>
      </c>
      <c r="F160" s="5" t="s">
        <v>149</v>
      </c>
      <c r="G160" s="7" t="str">
        <f aca="false">+VLOOKUP(E160,[1]Congest!$A$1:$C$1048576,3,FALSE())</f>
        <v>CENTRL</v>
      </c>
      <c r="H160" s="4" t="n">
        <v>20</v>
      </c>
      <c r="I160" s="4" t="n">
        <v>20</v>
      </c>
      <c r="O160" s="35" t="n">
        <f aca="false">VLOOKUP($A160,'[1]Congest May00-Oct00'!$A$1:$I$1048576,COLUMN('[1]Congest May00-Oct00'!D$1:D$1048576),FALSE())-VLOOKUP($E160,'[1]Congest May00-Oct00'!$A$1:$I$1048576,COLUMN('[1]Congest May00-Oct00'!D$1:D$1048576),FALSE())</f>
        <v>129.88</v>
      </c>
      <c r="P160" s="36" t="n">
        <f aca="false">VLOOKUP($A160,'[1]Congest May00-Oct00'!$A$1:$I$1048576,COLUMN('[1]Congest May00-Oct00'!E$1:E$1048576),FALSE())-VLOOKUP($E160,'[1]Congest May00-Oct00'!$A$1:$I$1048576,COLUMN('[1]Congest May00-Oct00'!E$1:E$1048576),FALSE())</f>
        <v>-592.2</v>
      </c>
      <c r="Q160" s="36" t="n">
        <f aca="false">VLOOKUP($A160,'[1]Congest May00-Oct00'!$A$1:$I$1048576,COLUMN('[1]Congest May00-Oct00'!F$1:F$1048576),FALSE())-VLOOKUP($E160,'[1]Congest May00-Oct00'!$A$1:$I$1048576,COLUMN('[1]Congest May00-Oct00'!F$1:F$1048576),FALSE())</f>
        <v>1368.33</v>
      </c>
      <c r="R160" s="36" t="n">
        <f aca="false">VLOOKUP($A160,'[1]Congest May00-Oct00'!$A$1:$I$1048576,COLUMN('[1]Congest May00-Oct00'!G$1:G$1048576),FALSE())-VLOOKUP($E160,'[1]Congest May00-Oct00'!$A$1:$I$1048576,COLUMN('[1]Congest May00-Oct00'!G$1:G$1048576),FALSE())</f>
        <v>183.51</v>
      </c>
      <c r="S160" s="36" t="n">
        <f aca="false">VLOOKUP($A160,'[1]Congest May00-Oct00'!$A$1:$I$1048576,COLUMN('[1]Congest May00-Oct00'!H$1:H$1048576),FALSE())-VLOOKUP($E160,'[1]Congest May00-Oct00'!$A$1:$I$1048576,COLUMN('[1]Congest May00-Oct00'!H$1:H$1048576),FALSE())</f>
        <v>-75.01</v>
      </c>
      <c r="T160" s="36" t="n">
        <f aca="false">VLOOKUP($A160,'[1]Congest May00-Oct00'!$A$1:$I$1048576,COLUMN('[1]Congest May00-Oct00'!I$1:I$1048576),FALSE())-VLOOKUP($E160,'[1]Congest May00-Oct00'!$A$1:$I$1048576,COLUMN('[1]Congest May00-Oct00'!I$1:I$1048576),FALSE())</f>
        <v>444.38</v>
      </c>
      <c r="U160" s="37" t="n">
        <f aca="false">VLOOKUP($A160,'[1]Congest Nov00-Apr01'!$A$1:$I$1048576,COLUMN('[1]Congest Nov00-Apr01'!D$1:D$1048576),FALSE())-VLOOKUP($E160,'[1]Congest Nov00-Apr01'!$A$1:$I$1048576,COLUMN('[1]Congest Nov00-Apr01'!D$1:D$1048576),FALSE())</f>
        <v>-80.03</v>
      </c>
      <c r="V160" s="37" t="n">
        <f aca="false">VLOOKUP($A160,'[1]Congest Nov00-Apr01'!$A$1:$I$1048576,COLUMN('[1]Congest Nov00-Apr01'!E$1:E$1048576),FALSE())-VLOOKUP($E160,'[1]Congest Nov00-Apr01'!$A$1:$I$1048576,COLUMN('[1]Congest Nov00-Apr01'!E$1:E$1048576),FALSE())</f>
        <v>-25.36</v>
      </c>
      <c r="W160" s="37" t="n">
        <f aca="false">VLOOKUP($A160,'[1]Congest Nov00-Apr01'!$A$1:$I$1048576,COLUMN('[1]Congest Nov00-Apr01'!F$1:F$1048576),FALSE())-VLOOKUP($E160,'[1]Congest Nov00-Apr01'!$A$1:$I$1048576,COLUMN('[1]Congest Nov00-Apr01'!F$1:F$1048576),FALSE())</f>
        <v>-100.92</v>
      </c>
      <c r="X160" s="37" t="n">
        <f aca="false">VLOOKUP($A160,'[1]Congest Nov00-Apr01'!$A$1:$I$1048576,COLUMN('[1]Congest Nov00-Apr01'!G$1:G$1048576),FALSE())-VLOOKUP($E160,'[1]Congest Nov00-Apr01'!$A$1:$I$1048576,COLUMN('[1]Congest Nov00-Apr01'!G$1:G$1048576),FALSE())</f>
        <v>-50.12</v>
      </c>
      <c r="Y160" s="37" t="n">
        <f aca="false">VLOOKUP($A160,'[1]Congest Nov00-Apr01'!$A$1:$I$1048576,COLUMN('[1]Congest Nov00-Apr01'!H$1:H$1048576),FALSE())-VLOOKUP($E160,'[1]Congest Nov00-Apr01'!$A$1:$I$1048576,COLUMN('[1]Congest Nov00-Apr01'!H$1:H$1048576),FALSE())</f>
        <v>-84.07</v>
      </c>
      <c r="Z160" s="37" t="n">
        <f aca="false">VLOOKUP($A160,'[1]Congest Nov00-Apr01'!$A$1:$I$1048576,COLUMN('[1]Congest Nov00-Apr01'!I$1:I$1048576),FALSE())-VLOOKUP($E160,'[1]Congest Nov00-Apr01'!$A$1:$I$1048576,COLUMN('[1]Congest Nov00-Apr01'!I$1:I$1048576),FALSE())</f>
        <v>-25.37</v>
      </c>
      <c r="AA160" s="36" t="n">
        <f aca="false">VLOOKUP($A160,'[1]Congest May01-Oct01'!$A$1:$I$1048576,COLUMN('[1]Congest May01-Oct01'!D$1:D$1048576),FALSE())-VLOOKUP($E160,'[1]Congest May01-Oct01'!$A$1:$I$1048576,COLUMN('[1]Congest May01-Oct01'!D$1:D$1048576),FALSE())</f>
        <v>12.79</v>
      </c>
      <c r="AB160" s="36" t="n">
        <f aca="false">VLOOKUP($A160,'[1]Congest May01-Oct01'!$A$1:$I$1048576,COLUMN('[1]Congest May01-Oct01'!E$1:E$1048576),FALSE())-VLOOKUP($E160,'[1]Congest May01-Oct01'!$A$1:$I$1048576,COLUMN('[1]Congest May01-Oct01'!E$1:E$1048576),FALSE())</f>
        <v>-3.71999999999996</v>
      </c>
      <c r="AC160" s="36" t="n">
        <f aca="false">VLOOKUP($A160,'[1]Congest May01-Oct01'!$A$1:$I$1048576,COLUMN('[1]Congest May01-Oct01'!F$1:F$1048576),FALSE())-VLOOKUP($E160,'[1]Congest May01-Oct01'!$A$1:$I$1048576,COLUMN('[1]Congest May01-Oct01'!F$1:F$1048576),FALSE())</f>
        <v>-11.32</v>
      </c>
      <c r="AD160" s="36" t="n">
        <f aca="false">VLOOKUP($A160,'[1]Congest May01-Oct01'!$A$1:$I$1048576,COLUMN('[1]Congest May01-Oct01'!G$1:G$1048576),FALSE())-VLOOKUP($E160,'[1]Congest May01-Oct01'!$A$1:$I$1048576,COLUMN('[1]Congest May01-Oct01'!G$1:G$1048576),FALSE())</f>
        <v>-32.27</v>
      </c>
      <c r="AE160" s="36" t="n">
        <f aca="false">VLOOKUP($A160,'[1]Congest May01-Oct01'!$A$1:$I$1048576,COLUMN('[1]Congest May01-Oct01'!H$1:H$1048576),FALSE())-VLOOKUP($E160,'[1]Congest May01-Oct01'!$A$1:$I$1048576,COLUMN('[1]Congest May01-Oct01'!H$1:H$1048576),FALSE())</f>
        <v>0</v>
      </c>
      <c r="AF160" s="36" t="n">
        <f aca="false">VLOOKUP($A160,'[1]Congest May01-Oct01'!$A$1:$I$1048576,COLUMN('[1]Congest May01-Oct01'!I$1:I$1048576),FALSE())-VLOOKUP($E160,'[1]Congest May01-Oct01'!$A$1:$I$1048576,COLUMN('[1]Congest May01-Oct01'!I$1:I$1048576),FALSE())</f>
        <v>11.01</v>
      </c>
      <c r="AG160" s="6" t="n">
        <f aca="false">+SUM(S160:AD160)</f>
        <v>-31.02</v>
      </c>
      <c r="AI160" s="39" t="n">
        <v>13648.4</v>
      </c>
      <c r="AJ160" s="39" t="n">
        <f aca="false">+I160*SUM(AA160:AE160)</f>
        <v>-690.4</v>
      </c>
      <c r="AK160" s="39" t="n">
        <f aca="false">+AJ160-AI160</f>
        <v>-14338.8</v>
      </c>
      <c r="AL160" s="39"/>
      <c r="AQ160" s="36"/>
    </row>
    <row r="161" customFormat="false" ht="12.75" hidden="false" customHeight="false" outlineLevel="0" collapsed="false">
      <c r="A161" s="7" t="n">
        <v>23767</v>
      </c>
      <c r="B161" s="7" t="s">
        <v>153</v>
      </c>
      <c r="C161" s="7" t="str">
        <f aca="false">+VLOOKUP(A161,[1]Congest!$A$1:$C$1048576,3,FALSE())</f>
        <v>CENTRL</v>
      </c>
      <c r="D161" s="7"/>
      <c r="E161" s="4" t="n">
        <v>24060</v>
      </c>
      <c r="F161" s="5" t="s">
        <v>154</v>
      </c>
      <c r="G161" s="7" t="str">
        <f aca="false">+VLOOKUP(E161,[1]Congest!$A$1:$C$1048576,3,FALSE())</f>
        <v>CENTRL</v>
      </c>
      <c r="H161" s="41" t="n">
        <v>20</v>
      </c>
      <c r="I161" s="41" t="n">
        <v>20</v>
      </c>
      <c r="O161" s="35" t="n">
        <f aca="false">VLOOKUP($A161,'[1]Congest May00-Oct00'!$A$1:$I$1048576,COLUMN('[1]Congest May00-Oct00'!D$1:D$1048576),FALSE())-VLOOKUP($E161,'[1]Congest May00-Oct00'!$A$1:$I$1048576,COLUMN('[1]Congest May00-Oct00'!D$1:D$1048576),FALSE())</f>
        <v>-62.9499999999999</v>
      </c>
      <c r="P161" s="36" t="n">
        <f aca="false">VLOOKUP($A161,'[1]Congest May00-Oct00'!$A$1:$I$1048576,COLUMN('[1]Congest May00-Oct00'!E$1:E$1048576),FALSE())-VLOOKUP($E161,'[1]Congest May00-Oct00'!$A$1:$I$1048576,COLUMN('[1]Congest May00-Oct00'!E$1:E$1048576),FALSE())</f>
        <v>-481.34</v>
      </c>
      <c r="Q161" s="36" t="n">
        <f aca="false">VLOOKUP($A161,'[1]Congest May00-Oct00'!$A$1:$I$1048576,COLUMN('[1]Congest May00-Oct00'!F$1:F$1048576),FALSE())-VLOOKUP($E161,'[1]Congest May00-Oct00'!$A$1:$I$1048576,COLUMN('[1]Congest May00-Oct00'!F$1:F$1048576),FALSE())</f>
        <v>368.26</v>
      </c>
      <c r="R161" s="36" t="n">
        <f aca="false">VLOOKUP($A161,'[1]Congest May00-Oct00'!$A$1:$I$1048576,COLUMN('[1]Congest May00-Oct00'!G$1:G$1048576),FALSE())-VLOOKUP($E161,'[1]Congest May00-Oct00'!$A$1:$I$1048576,COLUMN('[1]Congest May00-Oct00'!G$1:G$1048576),FALSE())</f>
        <v>-5.96000000000004</v>
      </c>
      <c r="S161" s="36" t="n">
        <f aca="false">VLOOKUP($A161,'[1]Congest May00-Oct00'!$A$1:$I$1048576,COLUMN('[1]Congest May00-Oct00'!H$1:H$1048576),FALSE())-VLOOKUP($E161,'[1]Congest May00-Oct00'!$A$1:$I$1048576,COLUMN('[1]Congest May00-Oct00'!H$1:H$1048576),FALSE())</f>
        <v>-61.77</v>
      </c>
      <c r="T161" s="36" t="n">
        <f aca="false">VLOOKUP($A161,'[1]Congest May00-Oct00'!$A$1:$I$1048576,COLUMN('[1]Congest May00-Oct00'!I$1:I$1048576),FALSE())-VLOOKUP($E161,'[1]Congest May00-Oct00'!$A$1:$I$1048576,COLUMN('[1]Congest May00-Oct00'!I$1:I$1048576),FALSE())</f>
        <v>162.35</v>
      </c>
      <c r="U161" s="37" t="n">
        <f aca="false">VLOOKUP($A161,'[1]Congest Nov00-Apr01'!$A$1:$I$1048576,COLUMN('[1]Congest Nov00-Apr01'!D$1:D$1048576),FALSE())-VLOOKUP($E161,'[1]Congest Nov00-Apr01'!$A$1:$I$1048576,COLUMN('[1]Congest Nov00-Apr01'!D$1:D$1048576),FALSE())</f>
        <v>-64.31</v>
      </c>
      <c r="V161" s="37" t="n">
        <f aca="false">VLOOKUP($A161,'[1]Congest Nov00-Apr01'!$A$1:$I$1048576,COLUMN('[1]Congest Nov00-Apr01'!E$1:E$1048576),FALSE())-VLOOKUP($E161,'[1]Congest Nov00-Apr01'!$A$1:$I$1048576,COLUMN('[1]Congest Nov00-Apr01'!E$1:E$1048576),FALSE())</f>
        <v>-22.79</v>
      </c>
      <c r="W161" s="37" t="n">
        <f aca="false">VLOOKUP($A161,'[1]Congest Nov00-Apr01'!$A$1:$I$1048576,COLUMN('[1]Congest Nov00-Apr01'!F$1:F$1048576),FALSE())-VLOOKUP($E161,'[1]Congest Nov00-Apr01'!$A$1:$I$1048576,COLUMN('[1]Congest Nov00-Apr01'!F$1:F$1048576),FALSE())</f>
        <v>-81.1700000000001</v>
      </c>
      <c r="X161" s="37" t="n">
        <f aca="false">VLOOKUP($A161,'[1]Congest Nov00-Apr01'!$A$1:$I$1048576,COLUMN('[1]Congest Nov00-Apr01'!G$1:G$1048576),FALSE())-VLOOKUP($E161,'[1]Congest Nov00-Apr01'!$A$1:$I$1048576,COLUMN('[1]Congest Nov00-Apr01'!G$1:G$1048576),FALSE())</f>
        <v>-43.87</v>
      </c>
      <c r="Y161" s="37" t="n">
        <f aca="false">VLOOKUP($A161,'[1]Congest Nov00-Apr01'!$A$1:$I$1048576,COLUMN('[1]Congest Nov00-Apr01'!H$1:H$1048576),FALSE())-VLOOKUP($E161,'[1]Congest Nov00-Apr01'!$A$1:$I$1048576,COLUMN('[1]Congest Nov00-Apr01'!H$1:H$1048576),FALSE())</f>
        <v>-70.83</v>
      </c>
      <c r="Z161" s="37" t="n">
        <f aca="false">VLOOKUP($A161,'[1]Congest Nov00-Apr01'!$A$1:$I$1048576,COLUMN('[1]Congest Nov00-Apr01'!I$1:I$1048576),FALSE())-VLOOKUP($E161,'[1]Congest Nov00-Apr01'!$A$1:$I$1048576,COLUMN('[1]Congest Nov00-Apr01'!I$1:I$1048576),FALSE())</f>
        <v>-23.28</v>
      </c>
      <c r="AA161" s="36" t="n">
        <f aca="false">VLOOKUP($A161,'[1]Congest May01-Oct01'!$A$1:$I$1048576,COLUMN('[1]Congest May01-Oct01'!D$1:D$1048576),FALSE())-VLOOKUP($E161,'[1]Congest May01-Oct01'!$A$1:$I$1048576,COLUMN('[1]Congest May01-Oct01'!D$1:D$1048576),FALSE())</f>
        <v>20.94</v>
      </c>
      <c r="AB161" s="36" t="n">
        <f aca="false">VLOOKUP($A161,'[1]Congest May01-Oct01'!$A$1:$I$1048576,COLUMN('[1]Congest May01-Oct01'!E$1:E$1048576),FALSE())-VLOOKUP($E161,'[1]Congest May01-Oct01'!$A$1:$I$1048576,COLUMN('[1]Congest May01-Oct01'!E$1:E$1048576),FALSE())</f>
        <v>-43.44</v>
      </c>
      <c r="AC161" s="36" t="n">
        <f aca="false">VLOOKUP($A161,'[1]Congest May01-Oct01'!$A$1:$I$1048576,COLUMN('[1]Congest May01-Oct01'!F$1:F$1048576),FALSE())-VLOOKUP($E161,'[1]Congest May01-Oct01'!$A$1:$I$1048576,COLUMN('[1]Congest May01-Oct01'!F$1:F$1048576),FALSE())</f>
        <v>-9.1</v>
      </c>
      <c r="AD161" s="36" t="n">
        <f aca="false">VLOOKUP($A161,'[1]Congest May01-Oct01'!$A$1:$I$1048576,COLUMN('[1]Congest May01-Oct01'!G$1:G$1048576),FALSE())-VLOOKUP($E161,'[1]Congest May01-Oct01'!$A$1:$I$1048576,COLUMN('[1]Congest May01-Oct01'!G$1:G$1048576),FALSE())</f>
        <v>-22.24</v>
      </c>
      <c r="AE161" s="36" t="n">
        <f aca="false">VLOOKUP($A161,'[1]Congest May01-Oct01'!$A$1:$I$1048576,COLUMN('[1]Congest May01-Oct01'!H$1:H$1048576),FALSE())-VLOOKUP($E161,'[1]Congest May01-Oct01'!$A$1:$I$1048576,COLUMN('[1]Congest May01-Oct01'!H$1:H$1048576),FALSE())</f>
        <v>0</v>
      </c>
      <c r="AF161" s="36" t="n">
        <f aca="false">VLOOKUP($A161,'[1]Congest May01-Oct01'!$A$1:$I$1048576,COLUMN('[1]Congest May01-Oct01'!I$1:I$1048576),FALSE())-VLOOKUP($E161,'[1]Congest May01-Oct01'!$A$1:$I$1048576,COLUMN('[1]Congest May01-Oct01'!I$1:I$1048576),FALSE())</f>
        <v>1.17</v>
      </c>
      <c r="AG161" s="6" t="n">
        <f aca="false">+SUM(S161:AD161)</f>
        <v>-259.51</v>
      </c>
      <c r="AI161" s="39" t="n">
        <v>-4417.4</v>
      </c>
      <c r="AJ161" s="39" t="n">
        <f aca="false">+I161*SUM(AA161:AE161)</f>
        <v>-1076.8</v>
      </c>
      <c r="AK161" s="39" t="n">
        <f aca="false">+AJ161-AI161</f>
        <v>3340.6</v>
      </c>
      <c r="AL161" s="39"/>
      <c r="AQ161" s="36"/>
    </row>
    <row r="162" customFormat="false" ht="12.75" hidden="false" customHeight="false" outlineLevel="0" collapsed="false">
      <c r="A162" s="7" t="n">
        <v>23786</v>
      </c>
      <c r="B162" s="7" t="s">
        <v>41</v>
      </c>
      <c r="C162" s="7" t="str">
        <f aca="false">+VLOOKUP(A162,[1]Congest!$A$1:$C$1048576,3,FALSE())</f>
        <v>N.Y.C.</v>
      </c>
      <c r="D162" s="7"/>
      <c r="E162" s="4" t="n">
        <v>23513</v>
      </c>
      <c r="F162" s="5" t="s">
        <v>35</v>
      </c>
      <c r="G162" s="7" t="str">
        <f aca="false">+VLOOKUP(E162,[1]Congest!$A$1:$C$1048576,3,FALSE())</f>
        <v>N.Y.C.</v>
      </c>
      <c r="H162" s="41" t="n">
        <v>16</v>
      </c>
      <c r="I162" s="4" t="n">
        <v>15</v>
      </c>
      <c r="M162" s="4" t="n">
        <v>1</v>
      </c>
      <c r="O162" s="35" t="n">
        <f aca="false">VLOOKUP($A162,'[1]Congest May00-Oct00'!$A$1:$I$1048576,COLUMN('[1]Congest May00-Oct00'!D$1:D$1048576),FALSE())-VLOOKUP($E162,'[1]Congest May00-Oct00'!$A$1:$I$1048576,COLUMN('[1]Congest May00-Oct00'!D$1:D$1048576),FALSE())</f>
        <v>4.47000000000026</v>
      </c>
      <c r="P162" s="36" t="n">
        <f aca="false">VLOOKUP($A162,'[1]Congest May00-Oct00'!$A$1:$I$1048576,COLUMN('[1]Congest May00-Oct00'!E$1:E$1048576),FALSE())-VLOOKUP($E162,'[1]Congest May00-Oct00'!$A$1:$I$1048576,COLUMN('[1]Congest May00-Oct00'!E$1:E$1048576),FALSE())</f>
        <v>727.239999999998</v>
      </c>
      <c r="Q162" s="36" t="n">
        <f aca="false">VLOOKUP($A162,'[1]Congest May00-Oct00'!$A$1:$I$1048576,COLUMN('[1]Congest May00-Oct00'!F$1:F$1048576),FALSE())-VLOOKUP($E162,'[1]Congest May00-Oct00'!$A$1:$I$1048576,COLUMN('[1]Congest May00-Oct00'!F$1:F$1048576),FALSE())</f>
        <v>26.9900000000034</v>
      </c>
      <c r="R162" s="36" t="n">
        <f aca="false">VLOOKUP($A162,'[1]Congest May00-Oct00'!$A$1:$I$1048576,COLUMN('[1]Congest May00-Oct00'!G$1:G$1048576),FALSE())-VLOOKUP($E162,'[1]Congest May00-Oct00'!$A$1:$I$1048576,COLUMN('[1]Congest May00-Oct00'!G$1:G$1048576),FALSE())</f>
        <v>25.9300000000003</v>
      </c>
      <c r="S162" s="36" t="n">
        <f aca="false">VLOOKUP($A162,'[1]Congest May00-Oct00'!$A$1:$I$1048576,COLUMN('[1]Congest May00-Oct00'!H$1:H$1048576),FALSE())-VLOOKUP($E162,'[1]Congest May00-Oct00'!$A$1:$I$1048576,COLUMN('[1]Congest May00-Oct00'!H$1:H$1048576),FALSE())</f>
        <v>0</v>
      </c>
      <c r="T162" s="36" t="n">
        <f aca="false">VLOOKUP($A162,'[1]Congest May00-Oct00'!$A$1:$I$1048576,COLUMN('[1]Congest May00-Oct00'!I$1:I$1048576),FALSE())-VLOOKUP($E162,'[1]Congest May00-Oct00'!$A$1:$I$1048576,COLUMN('[1]Congest May00-Oct00'!I$1:I$1048576),FALSE())</f>
        <v>0</v>
      </c>
      <c r="U162" s="37" t="n">
        <f aca="false">VLOOKUP($A162,'[1]Congest Nov00-Apr01'!$A$1:$I$1048576,COLUMN('[1]Congest Nov00-Apr01'!D$1:D$1048576),FALSE())-VLOOKUP($E162,'[1]Congest Nov00-Apr01'!$A$1:$I$1048576,COLUMN('[1]Congest Nov00-Apr01'!D$1:D$1048576),FALSE())</f>
        <v>0</v>
      </c>
      <c r="V162" s="37" t="n">
        <f aca="false">VLOOKUP($A162,'[1]Congest Nov00-Apr01'!$A$1:$I$1048576,COLUMN('[1]Congest Nov00-Apr01'!E$1:E$1048576),FALSE())-VLOOKUP($E162,'[1]Congest Nov00-Apr01'!$A$1:$I$1048576,COLUMN('[1]Congest Nov00-Apr01'!E$1:E$1048576),FALSE())</f>
        <v>0</v>
      </c>
      <c r="W162" s="37" t="n">
        <f aca="false">VLOOKUP($A162,'[1]Congest Nov00-Apr01'!$A$1:$I$1048576,COLUMN('[1]Congest Nov00-Apr01'!F$1:F$1048576),FALSE())-VLOOKUP($E162,'[1]Congest Nov00-Apr01'!$A$1:$I$1048576,COLUMN('[1]Congest Nov00-Apr01'!F$1:F$1048576),FALSE())</f>
        <v>0</v>
      </c>
      <c r="X162" s="37" t="n">
        <f aca="false">VLOOKUP($A162,'[1]Congest Nov00-Apr01'!$A$1:$I$1048576,COLUMN('[1]Congest Nov00-Apr01'!G$1:G$1048576),FALSE())-VLOOKUP($E162,'[1]Congest Nov00-Apr01'!$A$1:$I$1048576,COLUMN('[1]Congest Nov00-Apr01'!G$1:G$1048576),FALSE())</f>
        <v>155.43</v>
      </c>
      <c r="Y162" s="37" t="n">
        <f aca="false">VLOOKUP($A162,'[1]Congest Nov00-Apr01'!$A$1:$I$1048576,COLUMN('[1]Congest Nov00-Apr01'!H$1:H$1048576),FALSE())-VLOOKUP($E162,'[1]Congest Nov00-Apr01'!$A$1:$I$1048576,COLUMN('[1]Congest Nov00-Apr01'!H$1:H$1048576),FALSE())</f>
        <v>-15.46</v>
      </c>
      <c r="Z162" s="37" t="n">
        <f aca="false">VLOOKUP($A162,'[1]Congest Nov00-Apr01'!$A$1:$I$1048576,COLUMN('[1]Congest Nov00-Apr01'!I$1:I$1048576),FALSE())-VLOOKUP($E162,'[1]Congest Nov00-Apr01'!$A$1:$I$1048576,COLUMN('[1]Congest Nov00-Apr01'!I$1:I$1048576),FALSE())</f>
        <v>54.3000000000011</v>
      </c>
      <c r="AA162" s="36" t="n">
        <f aca="false">VLOOKUP($A162,'[1]Congest May01-Oct01'!$A$1:$I$1048576,COLUMN('[1]Congest May01-Oct01'!D$1:D$1048576),FALSE())-VLOOKUP($E162,'[1]Congest May01-Oct01'!$A$1:$I$1048576,COLUMN('[1]Congest May01-Oct01'!D$1:D$1048576),FALSE())</f>
        <v>8.56999999999971</v>
      </c>
      <c r="AB162" s="36" t="n">
        <f aca="false">VLOOKUP($A162,'[1]Congest May01-Oct01'!$A$1:$I$1048576,COLUMN('[1]Congest May01-Oct01'!E$1:E$1048576),FALSE())-VLOOKUP($E162,'[1]Congest May01-Oct01'!$A$1:$I$1048576,COLUMN('[1]Congest May01-Oct01'!E$1:E$1048576),FALSE())</f>
        <v>61.5</v>
      </c>
      <c r="AC162" s="36" t="n">
        <f aca="false">VLOOKUP($A162,'[1]Congest May01-Oct01'!$A$1:$I$1048576,COLUMN('[1]Congest May01-Oct01'!F$1:F$1048576),FALSE())-VLOOKUP($E162,'[1]Congest May01-Oct01'!$A$1:$I$1048576,COLUMN('[1]Congest May01-Oct01'!F$1:F$1048576),FALSE())</f>
        <v>5.40000000000032</v>
      </c>
      <c r="AD162" s="36" t="n">
        <f aca="false">VLOOKUP($A162,'[1]Congest May01-Oct01'!$A$1:$I$1048576,COLUMN('[1]Congest May01-Oct01'!G$1:G$1048576),FALSE())-VLOOKUP($E162,'[1]Congest May01-Oct01'!$A$1:$I$1048576,COLUMN('[1]Congest May01-Oct01'!G$1:G$1048576),FALSE())</f>
        <v>46.2</v>
      </c>
      <c r="AE162" s="36" t="n">
        <f aca="false">VLOOKUP($A162,'[1]Congest May01-Oct01'!$A$1:$I$1048576,COLUMN('[1]Congest May01-Oct01'!H$1:H$1048576),FALSE())-VLOOKUP($E162,'[1]Congest May01-Oct01'!$A$1:$I$1048576,COLUMN('[1]Congest May01-Oct01'!H$1:H$1048576),FALSE())</f>
        <v>1.45000000000005</v>
      </c>
      <c r="AF162" s="36" t="n">
        <f aca="false">VLOOKUP($A162,'[1]Congest May01-Oct01'!$A$1:$I$1048576,COLUMN('[1]Congest May01-Oct01'!I$1:I$1048576),FALSE())-VLOOKUP($E162,'[1]Congest May01-Oct01'!$A$1:$I$1048576,COLUMN('[1]Congest May01-Oct01'!I$1:I$1048576),FALSE())</f>
        <v>6.4799999999999</v>
      </c>
      <c r="AG162" s="6" t="n">
        <f aca="false">+SUM(S162:AD162)</f>
        <v>315.940000000001</v>
      </c>
      <c r="AI162" s="39" t="n">
        <f aca="false">-4598.39999999997-305</f>
        <v>-4903.39999999997</v>
      </c>
      <c r="AJ162" s="39" t="n">
        <f aca="false">H162*SUM(AA162:AE162)</f>
        <v>1969.92</v>
      </c>
      <c r="AK162" s="39" t="n">
        <f aca="false">+AJ162-AI162</f>
        <v>6873.31999999997</v>
      </c>
      <c r="AL162" s="39"/>
      <c r="AQ162" s="36"/>
    </row>
    <row r="163" customFormat="false" ht="12.75" hidden="false" customHeight="false" outlineLevel="0" collapsed="false">
      <c r="A163" s="7" t="n">
        <v>23792</v>
      </c>
      <c r="B163" s="7" t="s">
        <v>155</v>
      </c>
      <c r="C163" s="7" t="str">
        <f aca="false">+VLOOKUP(A163,[1]Congest!$A$1:$C$1048576,3,FALSE())</f>
        <v>NORTH</v>
      </c>
      <c r="D163" s="7"/>
      <c r="E163" s="4" t="n">
        <v>23644</v>
      </c>
      <c r="F163" s="5" t="s">
        <v>145</v>
      </c>
      <c r="G163" s="7" t="str">
        <f aca="false">+VLOOKUP(E163,[1]Congest!$A$1:$C$1048576,3,FALSE())</f>
        <v>NORTH</v>
      </c>
      <c r="H163" s="4" t="n">
        <v>50</v>
      </c>
      <c r="I163" s="4" t="n">
        <v>50</v>
      </c>
      <c r="O163" s="35" t="n">
        <f aca="false">VLOOKUP($A163,'[1]Congest May00-Oct00'!$A$1:$I$1048576,COLUMN('[1]Congest May00-Oct00'!D$1:D$1048576),FALSE())-VLOOKUP($E163,'[1]Congest May00-Oct00'!$A$1:$I$1048576,COLUMN('[1]Congest May00-Oct00'!D$1:D$1048576),FALSE())</f>
        <v>225.02</v>
      </c>
      <c r="P163" s="36" t="n">
        <f aca="false">VLOOKUP($A163,'[1]Congest May00-Oct00'!$A$1:$I$1048576,COLUMN('[1]Congest May00-Oct00'!E$1:E$1048576),FALSE())-VLOOKUP($E163,'[1]Congest May00-Oct00'!$A$1:$I$1048576,COLUMN('[1]Congest May00-Oct00'!E$1:E$1048576),FALSE())</f>
        <v>464.99</v>
      </c>
      <c r="Q163" s="36" t="n">
        <f aca="false">VLOOKUP($A163,'[1]Congest May00-Oct00'!$A$1:$I$1048576,COLUMN('[1]Congest May00-Oct00'!F$1:F$1048576),FALSE())-VLOOKUP($E163,'[1]Congest May00-Oct00'!$A$1:$I$1048576,COLUMN('[1]Congest May00-Oct00'!F$1:F$1048576),FALSE())</f>
        <v>410.35</v>
      </c>
      <c r="R163" s="36" t="n">
        <f aca="false">VLOOKUP($A163,'[1]Congest May00-Oct00'!$A$1:$I$1048576,COLUMN('[1]Congest May00-Oct00'!G$1:G$1048576),FALSE())-VLOOKUP($E163,'[1]Congest May00-Oct00'!$A$1:$I$1048576,COLUMN('[1]Congest May00-Oct00'!G$1:G$1048576),FALSE())</f>
        <v>187.79</v>
      </c>
      <c r="S163" s="36" t="n">
        <f aca="false">VLOOKUP($A163,'[1]Congest May00-Oct00'!$A$1:$I$1048576,COLUMN('[1]Congest May00-Oct00'!H$1:H$1048576),FALSE())-VLOOKUP($E163,'[1]Congest May00-Oct00'!$A$1:$I$1048576,COLUMN('[1]Congest May00-Oct00'!H$1:H$1048576),FALSE())</f>
        <v>51.55</v>
      </c>
      <c r="T163" s="36" t="n">
        <f aca="false">VLOOKUP($A163,'[1]Congest May00-Oct00'!$A$1:$I$1048576,COLUMN('[1]Congest May00-Oct00'!I$1:I$1048576),FALSE())-VLOOKUP($E163,'[1]Congest May00-Oct00'!$A$1:$I$1048576,COLUMN('[1]Congest May00-Oct00'!I$1:I$1048576),FALSE())</f>
        <v>-14.24</v>
      </c>
      <c r="U163" s="37" t="n">
        <f aca="false">VLOOKUP($A163,'[1]Congest Nov00-Apr01'!$A$1:$I$1048576,COLUMN('[1]Congest Nov00-Apr01'!D$1:D$1048576),FALSE())-VLOOKUP($E163,'[1]Congest Nov00-Apr01'!$A$1:$I$1048576,COLUMN('[1]Congest Nov00-Apr01'!D$1:D$1048576),FALSE())</f>
        <v>63.72</v>
      </c>
      <c r="V163" s="37" t="n">
        <f aca="false">VLOOKUP($A163,'[1]Congest Nov00-Apr01'!$A$1:$I$1048576,COLUMN('[1]Congest Nov00-Apr01'!E$1:E$1048576),FALSE())-VLOOKUP($E163,'[1]Congest Nov00-Apr01'!$A$1:$I$1048576,COLUMN('[1]Congest Nov00-Apr01'!E$1:E$1048576),FALSE())</f>
        <v>12</v>
      </c>
      <c r="W163" s="37" t="n">
        <f aca="false">VLOOKUP($A163,'[1]Congest Nov00-Apr01'!$A$1:$I$1048576,COLUMN('[1]Congest Nov00-Apr01'!F$1:F$1048576),FALSE())-VLOOKUP($E163,'[1]Congest Nov00-Apr01'!$A$1:$I$1048576,COLUMN('[1]Congest Nov00-Apr01'!F$1:F$1048576),FALSE())</f>
        <v>51.7</v>
      </c>
      <c r="X163" s="37" t="n">
        <f aca="false">VLOOKUP($A163,'[1]Congest Nov00-Apr01'!$A$1:$I$1048576,COLUMN('[1]Congest Nov00-Apr01'!G$1:G$1048576),FALSE())-VLOOKUP($E163,'[1]Congest Nov00-Apr01'!$A$1:$I$1048576,COLUMN('[1]Congest Nov00-Apr01'!G$1:G$1048576),FALSE())</f>
        <v>26.3</v>
      </c>
      <c r="Y163" s="37" t="n">
        <f aca="false">VLOOKUP($A163,'[1]Congest Nov00-Apr01'!$A$1:$I$1048576,COLUMN('[1]Congest Nov00-Apr01'!H$1:H$1048576),FALSE())-VLOOKUP($E163,'[1]Congest Nov00-Apr01'!$A$1:$I$1048576,COLUMN('[1]Congest Nov00-Apr01'!H$1:H$1048576),FALSE())</f>
        <v>40.44</v>
      </c>
      <c r="Z163" s="37" t="n">
        <f aca="false">VLOOKUP($A163,'[1]Congest Nov00-Apr01'!$A$1:$I$1048576,COLUMN('[1]Congest Nov00-Apr01'!I$1:I$1048576),FALSE())-VLOOKUP($E163,'[1]Congest Nov00-Apr01'!$A$1:$I$1048576,COLUMN('[1]Congest Nov00-Apr01'!I$1:I$1048576),FALSE())</f>
        <v>9.96000000000001</v>
      </c>
      <c r="AA163" s="36" t="n">
        <f aca="false">VLOOKUP($A163,'[1]Congest May01-Oct01'!$A$1:$I$1048576,COLUMN('[1]Congest May01-Oct01'!D$1:D$1048576),FALSE())-VLOOKUP($E163,'[1]Congest May01-Oct01'!$A$1:$I$1048576,COLUMN('[1]Congest May01-Oct01'!D$1:D$1048576),FALSE())</f>
        <v>-9.42</v>
      </c>
      <c r="AB163" s="36" t="n">
        <f aca="false">VLOOKUP($A163,'[1]Congest May01-Oct01'!$A$1:$I$1048576,COLUMN('[1]Congest May01-Oct01'!E$1:E$1048576),FALSE())-VLOOKUP($E163,'[1]Congest May01-Oct01'!$A$1:$I$1048576,COLUMN('[1]Congest May01-Oct01'!E$1:E$1048576),FALSE())</f>
        <v>12.95</v>
      </c>
      <c r="AC163" s="36" t="n">
        <f aca="false">VLOOKUP($A163,'[1]Congest May01-Oct01'!$A$1:$I$1048576,COLUMN('[1]Congest May01-Oct01'!F$1:F$1048576),FALSE())-VLOOKUP($E163,'[1]Congest May01-Oct01'!$A$1:$I$1048576,COLUMN('[1]Congest May01-Oct01'!F$1:F$1048576),FALSE())</f>
        <v>-1.2</v>
      </c>
      <c r="AD163" s="36" t="n">
        <f aca="false">VLOOKUP($A163,'[1]Congest May01-Oct01'!$A$1:$I$1048576,COLUMN('[1]Congest May01-Oct01'!G$1:G$1048576),FALSE())-VLOOKUP($E163,'[1]Congest May01-Oct01'!$A$1:$I$1048576,COLUMN('[1]Congest May01-Oct01'!G$1:G$1048576),FALSE())</f>
        <v>26.6</v>
      </c>
      <c r="AE163" s="36" t="n">
        <f aca="false">VLOOKUP($A163,'[1]Congest May01-Oct01'!$A$1:$I$1048576,COLUMN('[1]Congest May01-Oct01'!H$1:H$1048576),FALSE())-VLOOKUP($E163,'[1]Congest May01-Oct01'!$A$1:$I$1048576,COLUMN('[1]Congest May01-Oct01'!H$1:H$1048576),FALSE())</f>
        <v>0.02</v>
      </c>
      <c r="AF163" s="36" t="n">
        <f aca="false">VLOOKUP($A163,'[1]Congest May01-Oct01'!$A$1:$I$1048576,COLUMN('[1]Congest May01-Oct01'!I$1:I$1048576),FALSE())-VLOOKUP($E163,'[1]Congest May01-Oct01'!$A$1:$I$1048576,COLUMN('[1]Congest May01-Oct01'!I$1:I$1048576),FALSE())</f>
        <v>0</v>
      </c>
      <c r="AG163" s="6" t="n">
        <f aca="false">+SUM(S163:AD163)</f>
        <v>270.36</v>
      </c>
      <c r="AI163" s="39" t="n">
        <v>33865.7</v>
      </c>
      <c r="AJ163" s="39" t="n">
        <f aca="false">+I163*SUM(AA163:AE163)</f>
        <v>1447.5</v>
      </c>
      <c r="AK163" s="39" t="n">
        <f aca="false">+AJ163-AI163</f>
        <v>-32418.2</v>
      </c>
      <c r="AL163" s="39"/>
      <c r="AQ163" s="36"/>
    </row>
    <row r="164" customFormat="false" ht="12.75" hidden="false" customHeight="false" outlineLevel="0" collapsed="false">
      <c r="A164" s="7" t="n">
        <v>23792</v>
      </c>
      <c r="B164" s="7" t="s">
        <v>155</v>
      </c>
      <c r="C164" s="7" t="str">
        <f aca="false">+VLOOKUP(A164,[1]Congest!$A$1:$C$1048576,3,FALSE())</f>
        <v>NORTH</v>
      </c>
      <c r="D164" s="7"/>
      <c r="E164" s="4" t="n">
        <v>61755</v>
      </c>
      <c r="F164" s="5" t="s">
        <v>87</v>
      </c>
      <c r="G164" s="7" t="str">
        <f aca="false">+VLOOKUP(E164,[1]Congest!$A$1:$C$1048576,3,FALSE())</f>
        <v>NORTH</v>
      </c>
      <c r="H164" s="41" t="n">
        <v>51</v>
      </c>
      <c r="I164" s="41" t="n">
        <v>51</v>
      </c>
      <c r="O164" s="35" t="n">
        <f aca="false">VLOOKUP($A164,'[1]Congest May00-Oct00'!$A$1:$I$1048576,COLUMN('[1]Congest May00-Oct00'!D$1:D$1048576),FALSE())-VLOOKUP($E164,'[1]Congest May00-Oct00'!$A$1:$I$1048576,COLUMN('[1]Congest May00-Oct00'!D$1:D$1048576),FALSE())</f>
        <v>72.6999999999998</v>
      </c>
      <c r="P164" s="36" t="n">
        <f aca="false">VLOOKUP($A164,'[1]Congest May00-Oct00'!$A$1:$I$1048576,COLUMN('[1]Congest May00-Oct00'!E$1:E$1048576),FALSE())-VLOOKUP($E164,'[1]Congest May00-Oct00'!$A$1:$I$1048576,COLUMN('[1]Congest May00-Oct00'!E$1:E$1048576),FALSE())</f>
        <v>326.44</v>
      </c>
      <c r="Q164" s="36" t="n">
        <f aca="false">VLOOKUP($A164,'[1]Congest May00-Oct00'!$A$1:$I$1048576,COLUMN('[1]Congest May00-Oct00'!F$1:F$1048576),FALSE())-VLOOKUP($E164,'[1]Congest May00-Oct00'!$A$1:$I$1048576,COLUMN('[1]Congest May00-Oct00'!F$1:F$1048576),FALSE())</f>
        <v>173.49</v>
      </c>
      <c r="R164" s="36" t="n">
        <f aca="false">VLOOKUP($A164,'[1]Congest May00-Oct00'!$A$1:$I$1048576,COLUMN('[1]Congest May00-Oct00'!G$1:G$1048576),FALSE())-VLOOKUP($E164,'[1]Congest May00-Oct00'!$A$1:$I$1048576,COLUMN('[1]Congest May00-Oct00'!G$1:G$1048576),FALSE())</f>
        <v>125.26</v>
      </c>
      <c r="S164" s="36" t="n">
        <f aca="false">VLOOKUP($A164,'[1]Congest May00-Oct00'!$A$1:$I$1048576,COLUMN('[1]Congest May00-Oct00'!H$1:H$1048576),FALSE())-VLOOKUP($E164,'[1]Congest May00-Oct00'!$A$1:$I$1048576,COLUMN('[1]Congest May00-Oct00'!H$1:H$1048576),FALSE())</f>
        <v>2.63000000000011</v>
      </c>
      <c r="T164" s="36" t="n">
        <f aca="false">VLOOKUP($A164,'[1]Congest May00-Oct00'!$A$1:$I$1048576,COLUMN('[1]Congest May00-Oct00'!I$1:I$1048576),FALSE())-VLOOKUP($E164,'[1]Congest May00-Oct00'!$A$1:$I$1048576,COLUMN('[1]Congest May00-Oct00'!I$1:I$1048576),FALSE())</f>
        <v>-13.53</v>
      </c>
      <c r="U164" s="37" t="n">
        <f aca="false">VLOOKUP($A164,'[1]Congest Nov00-Apr01'!$A$1:$I$1048576,COLUMN('[1]Congest Nov00-Apr01'!D$1:D$1048576),FALSE())-VLOOKUP($E164,'[1]Congest Nov00-Apr01'!$A$1:$I$1048576,COLUMN('[1]Congest Nov00-Apr01'!D$1:D$1048576),FALSE())</f>
        <v>42.28</v>
      </c>
      <c r="V164" s="37" t="n">
        <f aca="false">VLOOKUP($A164,'[1]Congest Nov00-Apr01'!$A$1:$I$1048576,COLUMN('[1]Congest Nov00-Apr01'!E$1:E$1048576),FALSE())-VLOOKUP($E164,'[1]Congest Nov00-Apr01'!$A$1:$I$1048576,COLUMN('[1]Congest Nov00-Apr01'!E$1:E$1048576),FALSE())</f>
        <v>8.37</v>
      </c>
      <c r="W164" s="37" t="n">
        <f aca="false">VLOOKUP($A164,'[1]Congest Nov00-Apr01'!$A$1:$I$1048576,COLUMN('[1]Congest Nov00-Apr01'!F$1:F$1048576),FALSE())-VLOOKUP($E164,'[1]Congest Nov00-Apr01'!$A$1:$I$1048576,COLUMN('[1]Congest Nov00-Apr01'!F$1:F$1048576),FALSE())</f>
        <v>38.18</v>
      </c>
      <c r="X164" s="37" t="n">
        <f aca="false">VLOOKUP($A164,'[1]Congest Nov00-Apr01'!$A$1:$I$1048576,COLUMN('[1]Congest Nov00-Apr01'!G$1:G$1048576),FALSE())-VLOOKUP($E164,'[1]Congest Nov00-Apr01'!$A$1:$I$1048576,COLUMN('[1]Congest Nov00-Apr01'!G$1:G$1048576),FALSE())</f>
        <v>18.19</v>
      </c>
      <c r="Y164" s="37" t="n">
        <f aca="false">VLOOKUP($A164,'[1]Congest Nov00-Apr01'!$A$1:$I$1048576,COLUMN('[1]Congest Nov00-Apr01'!H$1:H$1048576),FALSE())-VLOOKUP($E164,'[1]Congest Nov00-Apr01'!$A$1:$I$1048576,COLUMN('[1]Congest Nov00-Apr01'!H$1:H$1048576),FALSE())</f>
        <v>27.77</v>
      </c>
      <c r="Z164" s="37" t="n">
        <f aca="false">VLOOKUP($A164,'[1]Congest Nov00-Apr01'!$A$1:$I$1048576,COLUMN('[1]Congest Nov00-Apr01'!I$1:I$1048576),FALSE())-VLOOKUP($E164,'[1]Congest Nov00-Apr01'!$A$1:$I$1048576,COLUMN('[1]Congest Nov00-Apr01'!I$1:I$1048576),FALSE())</f>
        <v>5.30000000000003</v>
      </c>
      <c r="AA164" s="36" t="n">
        <f aca="false">VLOOKUP($A164,'[1]Congest May01-Oct01'!$A$1:$I$1048576,COLUMN('[1]Congest May01-Oct01'!D$1:D$1048576),FALSE())-VLOOKUP($E164,'[1]Congest May01-Oct01'!$A$1:$I$1048576,COLUMN('[1]Congest May01-Oct01'!D$1:D$1048576),FALSE())</f>
        <v>-14.41</v>
      </c>
      <c r="AB164" s="36" t="n">
        <f aca="false">VLOOKUP($A164,'[1]Congest May01-Oct01'!$A$1:$I$1048576,COLUMN('[1]Congest May01-Oct01'!E$1:E$1048576),FALSE())-VLOOKUP($E164,'[1]Congest May01-Oct01'!$A$1:$I$1048576,COLUMN('[1]Congest May01-Oct01'!E$1:E$1048576),FALSE())</f>
        <v>10</v>
      </c>
      <c r="AC164" s="36" t="n">
        <f aca="false">VLOOKUP($A164,'[1]Congest May01-Oct01'!$A$1:$I$1048576,COLUMN('[1]Congest May01-Oct01'!F$1:F$1048576),FALSE())-VLOOKUP($E164,'[1]Congest May01-Oct01'!$A$1:$I$1048576,COLUMN('[1]Congest May01-Oct01'!F$1:F$1048576),FALSE())</f>
        <v>-2.46</v>
      </c>
      <c r="AD164" s="36" t="n">
        <f aca="false">VLOOKUP($A164,'[1]Congest May01-Oct01'!$A$1:$I$1048576,COLUMN('[1]Congest May01-Oct01'!G$1:G$1048576),FALSE())-VLOOKUP($E164,'[1]Congest May01-Oct01'!$A$1:$I$1048576,COLUMN('[1]Congest May01-Oct01'!G$1:G$1048576),FALSE())</f>
        <v>18.48</v>
      </c>
      <c r="AE164" s="36" t="n">
        <f aca="false">VLOOKUP($A164,'[1]Congest May01-Oct01'!$A$1:$I$1048576,COLUMN('[1]Congest May01-Oct01'!H$1:H$1048576),FALSE())-VLOOKUP($E164,'[1]Congest May01-Oct01'!$A$1:$I$1048576,COLUMN('[1]Congest May01-Oct01'!H$1:H$1048576),FALSE())</f>
        <v>-0.02</v>
      </c>
      <c r="AF164" s="36" t="n">
        <f aca="false">VLOOKUP($A164,'[1]Congest May01-Oct01'!$A$1:$I$1048576,COLUMN('[1]Congest May01-Oct01'!I$1:I$1048576),FALSE())-VLOOKUP($E164,'[1]Congest May01-Oct01'!$A$1:$I$1048576,COLUMN('[1]Congest May01-Oct01'!I$1:I$1048576),FALSE())</f>
        <v>0.02</v>
      </c>
      <c r="AG164" s="6" t="n">
        <f aca="false">+SUM(S164:AD164)</f>
        <v>140.8</v>
      </c>
      <c r="AI164" s="39" t="n">
        <v>15330.84</v>
      </c>
      <c r="AJ164" s="39" t="n">
        <f aca="false">+I164*SUM(AA164:AE164)</f>
        <v>591.09</v>
      </c>
      <c r="AK164" s="39" t="n">
        <f aca="false">+AJ164-AI164</f>
        <v>-14739.75</v>
      </c>
      <c r="AL164" s="39"/>
      <c r="AQ164" s="36"/>
    </row>
    <row r="165" customFormat="false" ht="12.75" hidden="false" customHeight="false" outlineLevel="0" collapsed="false">
      <c r="A165" s="7" t="n">
        <v>23793</v>
      </c>
      <c r="B165" s="7" t="s">
        <v>156</v>
      </c>
      <c r="C165" s="7" t="str">
        <f aca="false">+VLOOKUP(A165,[1]Congest!$A$1:$C$1048576,3,FALSE())</f>
        <v>NORTH</v>
      </c>
      <c r="D165" s="7"/>
      <c r="E165" s="4" t="n">
        <v>24023</v>
      </c>
      <c r="F165" s="5" t="s">
        <v>157</v>
      </c>
      <c r="G165" s="7" t="str">
        <f aca="false">+VLOOKUP(E165,[1]Congest!$A$1:$C$1048576,3,FALSE())</f>
        <v>MHK VL</v>
      </c>
      <c r="H165" s="4" t="n">
        <v>20</v>
      </c>
      <c r="I165" s="4" t="n">
        <v>20</v>
      </c>
      <c r="O165" s="35" t="n">
        <f aca="false">VLOOKUP($A165,'[1]Congest May00-Oct00'!$A$1:$I$1048576,COLUMN('[1]Congest May00-Oct00'!D$1:D$1048576),FALSE())-VLOOKUP($E165,'[1]Congest May00-Oct00'!$A$1:$I$1048576,COLUMN('[1]Congest May00-Oct00'!D$1:D$1048576),FALSE())</f>
        <v>554.930000000001</v>
      </c>
      <c r="P165" s="36" t="n">
        <f aca="false">VLOOKUP($A165,'[1]Congest May00-Oct00'!$A$1:$I$1048576,COLUMN('[1]Congest May00-Oct00'!E$1:E$1048576),FALSE())-VLOOKUP($E165,'[1]Congest May00-Oct00'!$A$1:$I$1048576,COLUMN('[1]Congest May00-Oct00'!E$1:E$1048576),FALSE())</f>
        <v>1053.34</v>
      </c>
      <c r="Q165" s="36" t="n">
        <f aca="false">VLOOKUP($A165,'[1]Congest May00-Oct00'!$A$1:$I$1048576,COLUMN('[1]Congest May00-Oct00'!F$1:F$1048576),FALSE())-VLOOKUP($E165,'[1]Congest May00-Oct00'!$A$1:$I$1048576,COLUMN('[1]Congest May00-Oct00'!F$1:F$1048576),FALSE())</f>
        <v>1602.92</v>
      </c>
      <c r="R165" s="36" t="n">
        <f aca="false">VLOOKUP($A165,'[1]Congest May00-Oct00'!$A$1:$I$1048576,COLUMN('[1]Congest May00-Oct00'!G$1:G$1048576),FALSE())-VLOOKUP($E165,'[1]Congest May00-Oct00'!$A$1:$I$1048576,COLUMN('[1]Congest May00-Oct00'!G$1:G$1048576),FALSE())</f>
        <v>503.04</v>
      </c>
      <c r="S165" s="36" t="n">
        <f aca="false">VLOOKUP($A165,'[1]Congest May00-Oct00'!$A$1:$I$1048576,COLUMN('[1]Congest May00-Oct00'!H$1:H$1048576),FALSE())-VLOOKUP($E165,'[1]Congest May00-Oct00'!$A$1:$I$1048576,COLUMN('[1]Congest May00-Oct00'!H$1:H$1048576),FALSE())</f>
        <v>250.46</v>
      </c>
      <c r="T165" s="36" t="n">
        <f aca="false">VLOOKUP($A165,'[1]Congest May00-Oct00'!$A$1:$I$1048576,COLUMN('[1]Congest May00-Oct00'!I$1:I$1048576),FALSE())-VLOOKUP($E165,'[1]Congest May00-Oct00'!$A$1:$I$1048576,COLUMN('[1]Congest May00-Oct00'!I$1:I$1048576),FALSE())</f>
        <v>-11.53</v>
      </c>
      <c r="U165" s="37" t="n">
        <f aca="false">VLOOKUP($A165,'[1]Congest Nov00-Apr01'!$A$1:$I$1048576,COLUMN('[1]Congest Nov00-Apr01'!D$1:D$1048576),FALSE())-VLOOKUP($E165,'[1]Congest Nov00-Apr01'!$A$1:$I$1048576,COLUMN('[1]Congest Nov00-Apr01'!D$1:D$1048576),FALSE())</f>
        <v>140.6</v>
      </c>
      <c r="V165" s="37" t="n">
        <f aca="false">VLOOKUP($A165,'[1]Congest Nov00-Apr01'!$A$1:$I$1048576,COLUMN('[1]Congest Nov00-Apr01'!E$1:E$1048576),FALSE())-VLOOKUP($E165,'[1]Congest Nov00-Apr01'!$A$1:$I$1048576,COLUMN('[1]Congest Nov00-Apr01'!E$1:E$1048576),FALSE())</f>
        <v>38.71</v>
      </c>
      <c r="W165" s="37" t="n">
        <f aca="false">VLOOKUP($A165,'[1]Congest Nov00-Apr01'!$A$1:$I$1048576,COLUMN('[1]Congest Nov00-Apr01'!F$1:F$1048576),FALSE())-VLOOKUP($E165,'[1]Congest Nov00-Apr01'!$A$1:$I$1048576,COLUMN('[1]Congest Nov00-Apr01'!F$1:F$1048576),FALSE())</f>
        <v>135.63</v>
      </c>
      <c r="X165" s="37" t="n">
        <f aca="false">VLOOKUP($A165,'[1]Congest Nov00-Apr01'!$A$1:$I$1048576,COLUMN('[1]Congest Nov00-Apr01'!G$1:G$1048576),FALSE())-VLOOKUP($E165,'[1]Congest Nov00-Apr01'!$A$1:$I$1048576,COLUMN('[1]Congest Nov00-Apr01'!G$1:G$1048576),FALSE())</f>
        <v>93.07</v>
      </c>
      <c r="Y165" s="37" t="n">
        <f aca="false">VLOOKUP($A165,'[1]Congest Nov00-Apr01'!$A$1:$I$1048576,COLUMN('[1]Congest Nov00-Apr01'!H$1:H$1048576),FALSE())-VLOOKUP($E165,'[1]Congest Nov00-Apr01'!$A$1:$I$1048576,COLUMN('[1]Congest Nov00-Apr01'!H$1:H$1048576),FALSE())</f>
        <v>109.75</v>
      </c>
      <c r="Z165" s="37" t="n">
        <f aca="false">VLOOKUP($A165,'[1]Congest Nov00-Apr01'!$A$1:$I$1048576,COLUMN('[1]Congest Nov00-Apr01'!I$1:I$1048576),FALSE())-VLOOKUP($E165,'[1]Congest Nov00-Apr01'!$A$1:$I$1048576,COLUMN('[1]Congest Nov00-Apr01'!I$1:I$1048576),FALSE())</f>
        <v>34.76</v>
      </c>
      <c r="AA165" s="36" t="n">
        <f aca="false">VLOOKUP($A165,'[1]Congest May01-Oct01'!$A$1:$I$1048576,COLUMN('[1]Congest May01-Oct01'!D$1:D$1048576),FALSE())-VLOOKUP($E165,'[1]Congest May01-Oct01'!$A$1:$I$1048576,COLUMN('[1]Congest May01-Oct01'!D$1:D$1048576),FALSE())</f>
        <v>-2.68000000000002</v>
      </c>
      <c r="AB165" s="36" t="n">
        <f aca="false">VLOOKUP($A165,'[1]Congest May01-Oct01'!$A$1:$I$1048576,COLUMN('[1]Congest May01-Oct01'!E$1:E$1048576),FALSE())-VLOOKUP($E165,'[1]Congest May01-Oct01'!$A$1:$I$1048576,COLUMN('[1]Congest May01-Oct01'!E$1:E$1048576),FALSE())</f>
        <v>38.79</v>
      </c>
      <c r="AC165" s="36" t="n">
        <f aca="false">VLOOKUP($A165,'[1]Congest May01-Oct01'!$A$1:$I$1048576,COLUMN('[1]Congest May01-Oct01'!F$1:F$1048576),FALSE())-VLOOKUP($E165,'[1]Congest May01-Oct01'!$A$1:$I$1048576,COLUMN('[1]Congest May01-Oct01'!F$1:F$1048576),FALSE())</f>
        <v>4.79</v>
      </c>
      <c r="AD165" s="36" t="n">
        <f aca="false">VLOOKUP($A165,'[1]Congest May01-Oct01'!$A$1:$I$1048576,COLUMN('[1]Congest May01-Oct01'!G$1:G$1048576),FALSE())-VLOOKUP($E165,'[1]Congest May01-Oct01'!$A$1:$I$1048576,COLUMN('[1]Congest May01-Oct01'!G$1:G$1048576),FALSE())</f>
        <v>88.6</v>
      </c>
      <c r="AE165" s="36" t="n">
        <f aca="false">VLOOKUP($A165,'[1]Congest May01-Oct01'!$A$1:$I$1048576,COLUMN('[1]Congest May01-Oct01'!H$1:H$1048576),FALSE())-VLOOKUP($E165,'[1]Congest May01-Oct01'!$A$1:$I$1048576,COLUMN('[1]Congest May01-Oct01'!H$1:H$1048576),FALSE())</f>
        <v>0.12</v>
      </c>
      <c r="AF165" s="36" t="n">
        <f aca="false">VLOOKUP($A165,'[1]Congest May01-Oct01'!$A$1:$I$1048576,COLUMN('[1]Congest May01-Oct01'!I$1:I$1048576),FALSE())-VLOOKUP($E165,'[1]Congest May01-Oct01'!$A$1:$I$1048576,COLUMN('[1]Congest May01-Oct01'!I$1:I$1048576),FALSE())</f>
        <v>0.67</v>
      </c>
      <c r="AG165" s="6" t="n">
        <f aca="false">+SUM(S165:AD165)</f>
        <v>920.95</v>
      </c>
      <c r="AI165" s="39" t="n">
        <v>29041</v>
      </c>
      <c r="AJ165" s="39" t="n">
        <f aca="false">+I165*SUM(AA165:AE165)</f>
        <v>2592.4</v>
      </c>
      <c r="AK165" s="39" t="n">
        <f aca="false">+AJ165-AI165</f>
        <v>-26448.6</v>
      </c>
      <c r="AL165" s="39"/>
      <c r="AQ165" s="36"/>
    </row>
    <row r="166" customFormat="false" ht="12.75" hidden="false" customHeight="false" outlineLevel="0" collapsed="false">
      <c r="A166" s="7" t="n">
        <v>23800</v>
      </c>
      <c r="B166" s="7" t="s">
        <v>158</v>
      </c>
      <c r="C166" s="7" t="str">
        <f aca="false">+VLOOKUP(A166,[1]Congest!$A$1:$C$1048576,3,FALSE())</f>
        <v>CENTRL</v>
      </c>
      <c r="D166" s="7"/>
      <c r="E166" s="4" t="n">
        <v>23777</v>
      </c>
      <c r="F166" s="5" t="s">
        <v>59</v>
      </c>
      <c r="G166" s="7" t="str">
        <f aca="false">+VLOOKUP(E166,[1]Congest!$A$1:$C$1048576,3,FALSE())</f>
        <v>MHK VL</v>
      </c>
      <c r="H166" s="4" t="n">
        <v>8</v>
      </c>
      <c r="I166" s="4" t="n">
        <v>8</v>
      </c>
      <c r="O166" s="35" t="n">
        <f aca="false">VLOOKUP($A166,'[1]Congest May00-Oct00'!$A$1:$I$1048576,COLUMN('[1]Congest May00-Oct00'!D$1:D$1048576),FALSE())-VLOOKUP($E166,'[1]Congest May00-Oct00'!$A$1:$I$1048576,COLUMN('[1]Congest May00-Oct00'!D$1:D$1048576),FALSE())</f>
        <v>822.89</v>
      </c>
      <c r="P166" s="36" t="n">
        <f aca="false">VLOOKUP($A166,'[1]Congest May00-Oct00'!$A$1:$I$1048576,COLUMN('[1]Congest May00-Oct00'!E$1:E$1048576),FALSE())-VLOOKUP($E166,'[1]Congest May00-Oct00'!$A$1:$I$1048576,COLUMN('[1]Congest May00-Oct00'!E$1:E$1048576),FALSE())</f>
        <v>-507.47</v>
      </c>
      <c r="Q166" s="36" t="n">
        <f aca="false">VLOOKUP($A166,'[1]Congest May00-Oct00'!$A$1:$I$1048576,COLUMN('[1]Congest May00-Oct00'!F$1:F$1048576),FALSE())-VLOOKUP($E166,'[1]Congest May00-Oct00'!$A$1:$I$1048576,COLUMN('[1]Congest May00-Oct00'!F$1:F$1048576),FALSE())</f>
        <v>4308.04</v>
      </c>
      <c r="R166" s="36" t="n">
        <f aca="false">VLOOKUP($A166,'[1]Congest May00-Oct00'!$A$1:$I$1048576,COLUMN('[1]Congest May00-Oct00'!G$1:G$1048576),FALSE())-VLOOKUP($E166,'[1]Congest May00-Oct00'!$A$1:$I$1048576,COLUMN('[1]Congest May00-Oct00'!G$1:G$1048576),FALSE())</f>
        <v>937.84</v>
      </c>
      <c r="S166" s="36" t="n">
        <f aca="false">VLOOKUP($A166,'[1]Congest May00-Oct00'!$A$1:$I$1048576,COLUMN('[1]Congest May00-Oct00'!H$1:H$1048576),FALSE())-VLOOKUP($E166,'[1]Congest May00-Oct00'!$A$1:$I$1048576,COLUMN('[1]Congest May00-Oct00'!H$1:H$1048576),FALSE())</f>
        <v>-62.41</v>
      </c>
      <c r="T166" s="36" t="n">
        <f aca="false">VLOOKUP($A166,'[1]Congest May00-Oct00'!$A$1:$I$1048576,COLUMN('[1]Congest May00-Oct00'!I$1:I$1048576),FALSE())-VLOOKUP($E166,'[1]Congest May00-Oct00'!$A$1:$I$1048576,COLUMN('[1]Congest May00-Oct00'!I$1:I$1048576),FALSE())</f>
        <v>1696.51</v>
      </c>
      <c r="U166" s="37" t="n">
        <f aca="false">VLOOKUP($A166,'[1]Congest Nov00-Apr01'!$A$1:$I$1048576,COLUMN('[1]Congest Nov00-Apr01'!D$1:D$1048576),FALSE())-VLOOKUP($E166,'[1]Congest Nov00-Apr01'!$A$1:$I$1048576,COLUMN('[1]Congest Nov00-Apr01'!D$1:D$1048576),FALSE())</f>
        <v>-95.15</v>
      </c>
      <c r="V166" s="37" t="n">
        <f aca="false">VLOOKUP($A166,'[1]Congest Nov00-Apr01'!$A$1:$I$1048576,COLUMN('[1]Congest Nov00-Apr01'!E$1:E$1048576),FALSE())-VLOOKUP($E166,'[1]Congest Nov00-Apr01'!$A$1:$I$1048576,COLUMN('[1]Congest Nov00-Apr01'!E$1:E$1048576),FALSE())</f>
        <v>361.48</v>
      </c>
      <c r="W166" s="37" t="n">
        <f aca="false">VLOOKUP($A166,'[1]Congest Nov00-Apr01'!$A$1:$I$1048576,COLUMN('[1]Congest Nov00-Apr01'!F$1:F$1048576),FALSE())-VLOOKUP($E166,'[1]Congest Nov00-Apr01'!$A$1:$I$1048576,COLUMN('[1]Congest Nov00-Apr01'!F$1:F$1048576),FALSE())</f>
        <v>-79.75</v>
      </c>
      <c r="X166" s="37" t="n">
        <f aca="false">VLOOKUP($A166,'[1]Congest Nov00-Apr01'!$A$1:$I$1048576,COLUMN('[1]Congest Nov00-Apr01'!G$1:G$1048576),FALSE())-VLOOKUP($E166,'[1]Congest Nov00-Apr01'!$A$1:$I$1048576,COLUMN('[1]Congest Nov00-Apr01'!G$1:G$1048576),FALSE())</f>
        <v>-8.37999999999999</v>
      </c>
      <c r="Y166" s="37" t="n">
        <f aca="false">VLOOKUP($A166,'[1]Congest Nov00-Apr01'!$A$1:$I$1048576,COLUMN('[1]Congest Nov00-Apr01'!H$1:H$1048576),FALSE())-VLOOKUP($E166,'[1]Congest Nov00-Apr01'!$A$1:$I$1048576,COLUMN('[1]Congest Nov00-Apr01'!H$1:H$1048576),FALSE())</f>
        <v>-64.28</v>
      </c>
      <c r="Z166" s="37" t="n">
        <f aca="false">VLOOKUP($A166,'[1]Congest Nov00-Apr01'!$A$1:$I$1048576,COLUMN('[1]Congest Nov00-Apr01'!I$1:I$1048576),FALSE())-VLOOKUP($E166,'[1]Congest Nov00-Apr01'!$A$1:$I$1048576,COLUMN('[1]Congest Nov00-Apr01'!I$1:I$1048576),FALSE())</f>
        <v>-13.18</v>
      </c>
      <c r="AA166" s="36" t="n">
        <f aca="false">VLOOKUP($A166,'[1]Congest May01-Oct01'!$A$1:$I$1048576,COLUMN('[1]Congest May01-Oct01'!D$1:D$1048576),FALSE())-VLOOKUP($E166,'[1]Congest May01-Oct01'!$A$1:$I$1048576,COLUMN('[1]Congest May01-Oct01'!D$1:D$1048576),FALSE())</f>
        <v>-61.38</v>
      </c>
      <c r="AB166" s="36" t="n">
        <f aca="false">VLOOKUP($A166,'[1]Congest May01-Oct01'!$A$1:$I$1048576,COLUMN('[1]Congest May01-Oct01'!E$1:E$1048576),FALSE())-VLOOKUP($E166,'[1]Congest May01-Oct01'!$A$1:$I$1048576,COLUMN('[1]Congest May01-Oct01'!E$1:E$1048576),FALSE())</f>
        <v>211.52</v>
      </c>
      <c r="AC166" s="36" t="n">
        <f aca="false">VLOOKUP($A166,'[1]Congest May01-Oct01'!$A$1:$I$1048576,COLUMN('[1]Congest May01-Oct01'!F$1:F$1048576),FALSE())-VLOOKUP($E166,'[1]Congest May01-Oct01'!$A$1:$I$1048576,COLUMN('[1]Congest May01-Oct01'!F$1:F$1048576),FALSE())</f>
        <v>-22.94</v>
      </c>
      <c r="AD166" s="36" t="n">
        <f aca="false">VLOOKUP($A166,'[1]Congest May01-Oct01'!$A$1:$I$1048576,COLUMN('[1]Congest May01-Oct01'!G$1:G$1048576),FALSE())-VLOOKUP($E166,'[1]Congest May01-Oct01'!$A$1:$I$1048576,COLUMN('[1]Congest May01-Oct01'!G$1:G$1048576),FALSE())</f>
        <v>-47.54</v>
      </c>
      <c r="AE166" s="36" t="n">
        <f aca="false">VLOOKUP($A166,'[1]Congest May01-Oct01'!$A$1:$I$1048576,COLUMN('[1]Congest May01-Oct01'!H$1:H$1048576),FALSE())-VLOOKUP($E166,'[1]Congest May01-Oct01'!$A$1:$I$1048576,COLUMN('[1]Congest May01-Oct01'!H$1:H$1048576),FALSE())</f>
        <v>0</v>
      </c>
      <c r="AF166" s="36" t="n">
        <f aca="false">VLOOKUP($A166,'[1]Congest May01-Oct01'!$A$1:$I$1048576,COLUMN('[1]Congest May01-Oct01'!I$1:I$1048576),FALSE())-VLOOKUP($E166,'[1]Congest May01-Oct01'!$A$1:$I$1048576,COLUMN('[1]Congest May01-Oct01'!I$1:I$1048576),FALSE())</f>
        <v>30.68</v>
      </c>
      <c r="AG166" s="6" t="n">
        <f aca="false">+SUM(S166:AD166)</f>
        <v>1814.5</v>
      </c>
      <c r="AI166" s="39" t="n">
        <v>10400</v>
      </c>
      <c r="AJ166" s="39" t="n">
        <f aca="false">+I166*SUM(AA166:AE166)</f>
        <v>637.280000000002</v>
      </c>
      <c r="AK166" s="39" t="n">
        <f aca="false">+AJ166-AI166</f>
        <v>-9762.72</v>
      </c>
      <c r="AL166" s="39"/>
      <c r="AQ166" s="36"/>
    </row>
    <row r="167" customFormat="false" ht="12.75" hidden="false" customHeight="false" outlineLevel="0" collapsed="false">
      <c r="A167" s="7" t="n">
        <v>23856</v>
      </c>
      <c r="B167" s="7" t="s">
        <v>117</v>
      </c>
      <c r="C167" s="7" t="str">
        <f aca="false">+VLOOKUP(A167,[1]Congest!$A$1:$C$1048576,3,FALSE())</f>
        <v>CENTRL</v>
      </c>
      <c r="D167" s="7"/>
      <c r="E167" s="4" t="n">
        <v>23606</v>
      </c>
      <c r="F167" s="5" t="s">
        <v>55</v>
      </c>
      <c r="G167" s="7" t="str">
        <f aca="false">+VLOOKUP(E167,[1]Congest!$A$1:$C$1048576,3,FALSE())</f>
        <v>CENTRL</v>
      </c>
      <c r="H167" s="4" t="n">
        <v>30</v>
      </c>
      <c r="I167" s="4" t="n">
        <v>30</v>
      </c>
      <c r="O167" s="35" t="n">
        <f aca="false">VLOOKUP($A167,'[1]Congest May00-Oct00'!$A$1:$I$1048576,COLUMN('[1]Congest May00-Oct00'!D$1:D$1048576),FALSE())-VLOOKUP($E167,'[1]Congest May00-Oct00'!$A$1:$I$1048576,COLUMN('[1]Congest May00-Oct00'!D$1:D$1048576),FALSE())</f>
        <v>421.2</v>
      </c>
      <c r="P167" s="36" t="n">
        <f aca="false">VLOOKUP($A167,'[1]Congest May00-Oct00'!$A$1:$I$1048576,COLUMN('[1]Congest May00-Oct00'!E$1:E$1048576),FALSE())-VLOOKUP($E167,'[1]Congest May00-Oct00'!$A$1:$I$1048576,COLUMN('[1]Congest May00-Oct00'!E$1:E$1048576),FALSE())</f>
        <v>-433.19</v>
      </c>
      <c r="Q167" s="36" t="n">
        <f aca="false">VLOOKUP($A167,'[1]Congest May00-Oct00'!$A$1:$I$1048576,COLUMN('[1]Congest May00-Oct00'!F$1:F$1048576),FALSE())-VLOOKUP($E167,'[1]Congest May00-Oct00'!$A$1:$I$1048576,COLUMN('[1]Congest May00-Oct00'!F$1:F$1048576),FALSE())</f>
        <v>2170.55</v>
      </c>
      <c r="R167" s="36" t="n">
        <f aca="false">VLOOKUP($A167,'[1]Congest May00-Oct00'!$A$1:$I$1048576,COLUMN('[1]Congest May00-Oct00'!G$1:G$1048576),FALSE())-VLOOKUP($E167,'[1]Congest May00-Oct00'!$A$1:$I$1048576,COLUMN('[1]Congest May00-Oct00'!G$1:G$1048576),FALSE())</f>
        <v>364.54</v>
      </c>
      <c r="S167" s="36" t="n">
        <f aca="false">VLOOKUP($A167,'[1]Congest May00-Oct00'!$A$1:$I$1048576,COLUMN('[1]Congest May00-Oct00'!H$1:H$1048576),FALSE())-VLOOKUP($E167,'[1]Congest May00-Oct00'!$A$1:$I$1048576,COLUMN('[1]Congest May00-Oct00'!H$1:H$1048576),FALSE())</f>
        <v>-40.27</v>
      </c>
      <c r="T167" s="36" t="n">
        <f aca="false">VLOOKUP($A167,'[1]Congest May00-Oct00'!$A$1:$I$1048576,COLUMN('[1]Congest May00-Oct00'!I$1:I$1048576),FALSE())-VLOOKUP($E167,'[1]Congest May00-Oct00'!$A$1:$I$1048576,COLUMN('[1]Congest May00-Oct00'!I$1:I$1048576),FALSE())</f>
        <v>707.26</v>
      </c>
      <c r="U167" s="37" t="n">
        <f aca="false">VLOOKUP($A167,'[1]Congest Nov00-Apr01'!$A$1:$I$1048576,COLUMN('[1]Congest Nov00-Apr01'!D$1:D$1048576),FALSE())-VLOOKUP($E167,'[1]Congest Nov00-Apr01'!$A$1:$I$1048576,COLUMN('[1]Congest Nov00-Apr01'!D$1:D$1048576),FALSE())</f>
        <v>-54.03</v>
      </c>
      <c r="V167" s="37" t="n">
        <f aca="false">VLOOKUP($A167,'[1]Congest Nov00-Apr01'!$A$1:$I$1048576,COLUMN('[1]Congest Nov00-Apr01'!E$1:E$1048576),FALSE())-VLOOKUP($E167,'[1]Congest Nov00-Apr01'!$A$1:$I$1048576,COLUMN('[1]Congest Nov00-Apr01'!E$1:E$1048576),FALSE())</f>
        <v>-16.54</v>
      </c>
      <c r="W167" s="37" t="n">
        <f aca="false">VLOOKUP($A167,'[1]Congest Nov00-Apr01'!$A$1:$I$1048576,COLUMN('[1]Congest Nov00-Apr01'!F$1:F$1048576),FALSE())-VLOOKUP($E167,'[1]Congest Nov00-Apr01'!$A$1:$I$1048576,COLUMN('[1]Congest Nov00-Apr01'!F$1:F$1048576),FALSE())</f>
        <v>-69.2399999999999</v>
      </c>
      <c r="X167" s="37" t="n">
        <f aca="false">VLOOKUP($A167,'[1]Congest Nov00-Apr01'!$A$1:$I$1048576,COLUMN('[1]Congest Nov00-Apr01'!G$1:G$1048576),FALSE())-VLOOKUP($E167,'[1]Congest Nov00-Apr01'!$A$1:$I$1048576,COLUMN('[1]Congest Nov00-Apr01'!G$1:G$1048576),FALSE())</f>
        <v>-24.89</v>
      </c>
      <c r="Y167" s="37" t="n">
        <f aca="false">VLOOKUP($A167,'[1]Congest Nov00-Apr01'!$A$1:$I$1048576,COLUMN('[1]Congest Nov00-Apr01'!H$1:H$1048576),FALSE())-VLOOKUP($E167,'[1]Congest Nov00-Apr01'!$A$1:$I$1048576,COLUMN('[1]Congest Nov00-Apr01'!H$1:H$1048576),FALSE())</f>
        <v>-45.03</v>
      </c>
      <c r="Z167" s="37" t="n">
        <f aca="false">VLOOKUP($A167,'[1]Congest Nov00-Apr01'!$A$1:$I$1048576,COLUMN('[1]Congest Nov00-Apr01'!I$1:I$1048576),FALSE())-VLOOKUP($E167,'[1]Congest Nov00-Apr01'!$A$1:$I$1048576,COLUMN('[1]Congest Nov00-Apr01'!I$1:I$1048576),FALSE())</f>
        <v>-16.23</v>
      </c>
      <c r="AA167" s="36" t="n">
        <f aca="false">VLOOKUP($A167,'[1]Congest May01-Oct01'!$A$1:$I$1048576,COLUMN('[1]Congest May01-Oct01'!D$1:D$1048576),FALSE())-VLOOKUP($E167,'[1]Congest May01-Oct01'!$A$1:$I$1048576,COLUMN('[1]Congest May01-Oct01'!D$1:D$1048576),FALSE())</f>
        <v>-26.86</v>
      </c>
      <c r="AB167" s="36" t="n">
        <f aca="false">VLOOKUP($A167,'[1]Congest May01-Oct01'!$A$1:$I$1048576,COLUMN('[1]Congest May01-Oct01'!E$1:E$1048576),FALSE())-VLOOKUP($E167,'[1]Congest May01-Oct01'!$A$1:$I$1048576,COLUMN('[1]Congest May01-Oct01'!E$1:E$1048576),FALSE())</f>
        <v>48.83</v>
      </c>
      <c r="AC167" s="36" t="n">
        <f aca="false">VLOOKUP($A167,'[1]Congest May01-Oct01'!$A$1:$I$1048576,COLUMN('[1]Congest May01-Oct01'!F$1:F$1048576),FALSE())-VLOOKUP($E167,'[1]Congest May01-Oct01'!$A$1:$I$1048576,COLUMN('[1]Congest May01-Oct01'!F$1:F$1048576),FALSE())</f>
        <v>-7.47000000000001</v>
      </c>
      <c r="AD167" s="36" t="n">
        <f aca="false">VLOOKUP($A167,'[1]Congest May01-Oct01'!$A$1:$I$1048576,COLUMN('[1]Congest May01-Oct01'!G$1:G$1048576),FALSE())-VLOOKUP($E167,'[1]Congest May01-Oct01'!$A$1:$I$1048576,COLUMN('[1]Congest May01-Oct01'!G$1:G$1048576),FALSE())</f>
        <v>-33.92</v>
      </c>
      <c r="AE167" s="36" t="n">
        <f aca="false">VLOOKUP($A167,'[1]Congest May01-Oct01'!$A$1:$I$1048576,COLUMN('[1]Congest May01-Oct01'!H$1:H$1048576),FALSE())-VLOOKUP($E167,'[1]Congest May01-Oct01'!$A$1:$I$1048576,COLUMN('[1]Congest May01-Oct01'!H$1:H$1048576),FALSE())</f>
        <v>0</v>
      </c>
      <c r="AF167" s="36" t="n">
        <f aca="false">VLOOKUP($A167,'[1]Congest May01-Oct01'!$A$1:$I$1048576,COLUMN('[1]Congest May01-Oct01'!I$1:I$1048576),FALSE())-VLOOKUP($E167,'[1]Congest May01-Oct01'!$A$1:$I$1048576,COLUMN('[1]Congest May01-Oct01'!I$1:I$1048576),FALSE())</f>
        <v>16.52</v>
      </c>
      <c r="AG167" s="6" t="n">
        <f aca="false">+SUM(S167:AD167)</f>
        <v>421.61</v>
      </c>
      <c r="AI167" s="39" t="n">
        <v>5641.5</v>
      </c>
      <c r="AJ167" s="39" t="n">
        <f aca="false">+I167*SUM(AA167:AE167)</f>
        <v>-582.600000000001</v>
      </c>
      <c r="AK167" s="39" t="n">
        <f aca="false">+AJ167-AI167</f>
        <v>-6224.1</v>
      </c>
      <c r="AL167" s="39"/>
      <c r="AQ167" s="36"/>
    </row>
    <row r="168" customFormat="false" ht="12.75" hidden="false" customHeight="false" outlineLevel="0" collapsed="false">
      <c r="A168" s="7" t="n">
        <v>23895</v>
      </c>
      <c r="B168" s="7" t="s">
        <v>159</v>
      </c>
      <c r="C168" s="7" t="str">
        <f aca="false">+VLOOKUP(A168,[1]Congest!$A$1:$C$1048576,3,FALSE())</f>
        <v>WEST</v>
      </c>
      <c r="D168" s="7"/>
      <c r="E168" s="4" t="n">
        <v>23856</v>
      </c>
      <c r="F168" s="5" t="s">
        <v>117</v>
      </c>
      <c r="G168" s="7" t="str">
        <f aca="false">+VLOOKUP(E168,[1]Congest!$A$1:$C$1048576,3,FALSE())</f>
        <v>CENTRL</v>
      </c>
      <c r="H168" s="4" t="n">
        <v>60</v>
      </c>
      <c r="I168" s="4" t="n">
        <v>60</v>
      </c>
      <c r="O168" s="35" t="n">
        <f aca="false">VLOOKUP($A168,'[1]Congest May00-Oct00'!$A$1:$I$1048576,COLUMN('[1]Congest May00-Oct00'!D$1:D$1048576),FALSE())-VLOOKUP($E168,'[1]Congest May00-Oct00'!$A$1:$I$1048576,COLUMN('[1]Congest May00-Oct00'!D$1:D$1048576),FALSE())</f>
        <v>-128.23</v>
      </c>
      <c r="P168" s="36" t="n">
        <f aca="false">VLOOKUP($A168,'[1]Congest May00-Oct00'!$A$1:$I$1048576,COLUMN('[1]Congest May00-Oct00'!E$1:E$1048576),FALSE())-VLOOKUP($E168,'[1]Congest May00-Oct00'!$A$1:$I$1048576,COLUMN('[1]Congest May00-Oct00'!E$1:E$1048576),FALSE())</f>
        <v>-610.02</v>
      </c>
      <c r="Q168" s="36" t="n">
        <f aca="false">VLOOKUP($A168,'[1]Congest May00-Oct00'!$A$1:$I$1048576,COLUMN('[1]Congest May00-Oct00'!F$1:F$1048576),FALSE())-VLOOKUP($E168,'[1]Congest May00-Oct00'!$A$1:$I$1048576,COLUMN('[1]Congest May00-Oct00'!F$1:F$1048576),FALSE())</f>
        <v>798.92</v>
      </c>
      <c r="R168" s="36" t="n">
        <f aca="false">VLOOKUP($A168,'[1]Congest May00-Oct00'!$A$1:$I$1048576,COLUMN('[1]Congest May00-Oct00'!G$1:G$1048576),FALSE())-VLOOKUP($E168,'[1]Congest May00-Oct00'!$A$1:$I$1048576,COLUMN('[1]Congest May00-Oct00'!G$1:G$1048576),FALSE())</f>
        <v>-50.4099999999999</v>
      </c>
      <c r="S168" s="36" t="n">
        <f aca="false">VLOOKUP($A168,'[1]Congest May00-Oct00'!$A$1:$I$1048576,COLUMN('[1]Congest May00-Oct00'!H$1:H$1048576),FALSE())-VLOOKUP($E168,'[1]Congest May00-Oct00'!$A$1:$I$1048576,COLUMN('[1]Congest May00-Oct00'!H$1:H$1048576),FALSE())</f>
        <v>-92.12</v>
      </c>
      <c r="T168" s="36" t="n">
        <f aca="false">VLOOKUP($A168,'[1]Congest May00-Oct00'!$A$1:$I$1048576,COLUMN('[1]Congest May00-Oct00'!I$1:I$1048576),FALSE())-VLOOKUP($E168,'[1]Congest May00-Oct00'!$A$1:$I$1048576,COLUMN('[1]Congest May00-Oct00'!I$1:I$1048576),FALSE())</f>
        <v>221.44</v>
      </c>
      <c r="U168" s="37" t="n">
        <f aca="false">VLOOKUP($A168,'[1]Congest Nov00-Apr01'!$A$1:$I$1048576,COLUMN('[1]Congest Nov00-Apr01'!D$1:D$1048576),FALSE())-VLOOKUP($E168,'[1]Congest Nov00-Apr01'!$A$1:$I$1048576,COLUMN('[1]Congest Nov00-Apr01'!D$1:D$1048576),FALSE())</f>
        <v>-106.62</v>
      </c>
      <c r="V168" s="37" t="n">
        <f aca="false">VLOOKUP($A168,'[1]Congest Nov00-Apr01'!$A$1:$I$1048576,COLUMN('[1]Congest Nov00-Apr01'!E$1:E$1048576),FALSE())-VLOOKUP($E168,'[1]Congest Nov00-Apr01'!$A$1:$I$1048576,COLUMN('[1]Congest Nov00-Apr01'!E$1:E$1048576),FALSE())</f>
        <v>-21.59</v>
      </c>
      <c r="W168" s="37" t="n">
        <f aca="false">VLOOKUP($A168,'[1]Congest Nov00-Apr01'!$A$1:$I$1048576,COLUMN('[1]Congest Nov00-Apr01'!F$1:F$1048576),FALSE())-VLOOKUP($E168,'[1]Congest Nov00-Apr01'!$A$1:$I$1048576,COLUMN('[1]Congest Nov00-Apr01'!F$1:F$1048576),FALSE())</f>
        <v>-132.8</v>
      </c>
      <c r="X168" s="37" t="n">
        <f aca="false">VLOOKUP($A168,'[1]Congest Nov00-Apr01'!$A$1:$I$1048576,COLUMN('[1]Congest Nov00-Apr01'!G$1:G$1048576),FALSE())-VLOOKUP($E168,'[1]Congest Nov00-Apr01'!$A$1:$I$1048576,COLUMN('[1]Congest Nov00-Apr01'!G$1:G$1048576),FALSE())</f>
        <v>-72.99</v>
      </c>
      <c r="Y168" s="37" t="n">
        <f aca="false">VLOOKUP($A168,'[1]Congest Nov00-Apr01'!$A$1:$I$1048576,COLUMN('[1]Congest Nov00-Apr01'!H$1:H$1048576),FALSE())-VLOOKUP($E168,'[1]Congest Nov00-Apr01'!$A$1:$I$1048576,COLUMN('[1]Congest Nov00-Apr01'!H$1:H$1048576),FALSE())</f>
        <v>-111.1</v>
      </c>
      <c r="Z168" s="37" t="n">
        <f aca="false">VLOOKUP($A168,'[1]Congest Nov00-Apr01'!$A$1:$I$1048576,COLUMN('[1]Congest Nov00-Apr01'!I$1:I$1048576),FALSE())-VLOOKUP($E168,'[1]Congest Nov00-Apr01'!$A$1:$I$1048576,COLUMN('[1]Congest Nov00-Apr01'!I$1:I$1048576),FALSE())</f>
        <v>-27.1</v>
      </c>
      <c r="AA168" s="36" t="n">
        <f aca="false">VLOOKUP($A168,'[1]Congest May01-Oct01'!$A$1:$I$1048576,COLUMN('[1]Congest May01-Oct01'!D$1:D$1048576),FALSE())-VLOOKUP($E168,'[1]Congest May01-Oct01'!$A$1:$I$1048576,COLUMN('[1]Congest May01-Oct01'!D$1:D$1048576),FALSE())</f>
        <v>210.38</v>
      </c>
      <c r="AB168" s="36" t="n">
        <f aca="false">VLOOKUP($A168,'[1]Congest May01-Oct01'!$A$1:$I$1048576,COLUMN('[1]Congest May01-Oct01'!E$1:E$1048576),FALSE())-VLOOKUP($E168,'[1]Congest May01-Oct01'!$A$1:$I$1048576,COLUMN('[1]Congest May01-Oct01'!E$1:E$1048576),FALSE())</f>
        <v>-68.28</v>
      </c>
      <c r="AC168" s="36" t="n">
        <f aca="false">VLOOKUP($A168,'[1]Congest May01-Oct01'!$A$1:$I$1048576,COLUMN('[1]Congest May01-Oct01'!F$1:F$1048576),FALSE())-VLOOKUP($E168,'[1]Congest May01-Oct01'!$A$1:$I$1048576,COLUMN('[1]Congest May01-Oct01'!F$1:F$1048576),FALSE())</f>
        <v>-50.82</v>
      </c>
      <c r="AD168" s="36" t="n">
        <f aca="false">VLOOKUP($A168,'[1]Congest May01-Oct01'!$A$1:$I$1048576,COLUMN('[1]Congest May01-Oct01'!G$1:G$1048576),FALSE())-VLOOKUP($E168,'[1]Congest May01-Oct01'!$A$1:$I$1048576,COLUMN('[1]Congest May01-Oct01'!G$1:G$1048576),FALSE())</f>
        <v>-11.5</v>
      </c>
      <c r="AE168" s="36" t="n">
        <f aca="false">VLOOKUP($A168,'[1]Congest May01-Oct01'!$A$1:$I$1048576,COLUMN('[1]Congest May01-Oct01'!H$1:H$1048576),FALSE())-VLOOKUP($E168,'[1]Congest May01-Oct01'!$A$1:$I$1048576,COLUMN('[1]Congest May01-Oct01'!H$1:H$1048576),FALSE())</f>
        <v>0</v>
      </c>
      <c r="AF168" s="36" t="n">
        <f aca="false">VLOOKUP($A168,'[1]Congest May01-Oct01'!$A$1:$I$1048576,COLUMN('[1]Congest May01-Oct01'!I$1:I$1048576),FALSE())-VLOOKUP($E168,'[1]Congest May01-Oct01'!$A$1:$I$1048576,COLUMN('[1]Congest May01-Oct01'!I$1:I$1048576),FALSE())</f>
        <v>8.28</v>
      </c>
      <c r="AG168" s="6" t="n">
        <f aca="false">+SUM(S168:AD168)</f>
        <v>-263.1</v>
      </c>
      <c r="AI168" s="39" t="n">
        <v>-19152.6</v>
      </c>
      <c r="AJ168" s="39" t="n">
        <f aca="false">+I168*SUM(AA168:AE168)</f>
        <v>4786.8</v>
      </c>
      <c r="AK168" s="39" t="n">
        <f aca="false">+AJ168-AI168</f>
        <v>23939.4</v>
      </c>
      <c r="AL168" s="39"/>
      <c r="AQ168" s="36"/>
    </row>
    <row r="169" customFormat="false" ht="12.75" hidden="false" customHeight="false" outlineLevel="0" collapsed="false">
      <c r="A169" s="7" t="n">
        <v>23901</v>
      </c>
      <c r="B169" s="7" t="s">
        <v>160</v>
      </c>
      <c r="C169" s="7" t="str">
        <f aca="false">+VLOOKUP(A169,[1]Congest!$A$1:$C$1048576,3,FALSE())</f>
        <v>WEST</v>
      </c>
      <c r="D169" s="7"/>
      <c r="E169" s="4" t="n">
        <v>23621</v>
      </c>
      <c r="F169" s="5" t="s">
        <v>161</v>
      </c>
      <c r="G169" s="7" t="str">
        <f aca="false">+VLOOKUP(E169,[1]Congest!$A$1:$C$1048576,3,FALSE())</f>
        <v>CENTRL</v>
      </c>
      <c r="H169" s="4" t="n">
        <v>20</v>
      </c>
      <c r="I169" s="4" t="n">
        <v>20</v>
      </c>
      <c r="O169" s="35" t="n">
        <f aca="false">VLOOKUP($A169,'[1]Congest May00-Oct00'!$A$1:$I$1048576,COLUMN('[1]Congest May00-Oct00'!D$1:D$1048576),FALSE())-VLOOKUP($E169,'[1]Congest May00-Oct00'!$A$1:$I$1048576,COLUMN('[1]Congest May00-Oct00'!D$1:D$1048576),FALSE())</f>
        <v>1342.9</v>
      </c>
      <c r="P169" s="36" t="n">
        <f aca="false">VLOOKUP($A169,'[1]Congest May00-Oct00'!$A$1:$I$1048576,COLUMN('[1]Congest May00-Oct00'!E$1:E$1048576),FALSE())-VLOOKUP($E169,'[1]Congest May00-Oct00'!$A$1:$I$1048576,COLUMN('[1]Congest May00-Oct00'!E$1:E$1048576),FALSE())</f>
        <v>993.650000000001</v>
      </c>
      <c r="Q169" s="36" t="n">
        <f aca="false">VLOOKUP($A169,'[1]Congest May00-Oct00'!$A$1:$I$1048576,COLUMN('[1]Congest May00-Oct00'!F$1:F$1048576),FALSE())-VLOOKUP($E169,'[1]Congest May00-Oct00'!$A$1:$I$1048576,COLUMN('[1]Congest May00-Oct00'!F$1:F$1048576),FALSE())</f>
        <v>378.44</v>
      </c>
      <c r="R169" s="36" t="n">
        <f aca="false">VLOOKUP($A169,'[1]Congest May00-Oct00'!$A$1:$I$1048576,COLUMN('[1]Congest May00-Oct00'!G$1:G$1048576),FALSE())-VLOOKUP($E169,'[1]Congest May00-Oct00'!$A$1:$I$1048576,COLUMN('[1]Congest May00-Oct00'!G$1:G$1048576),FALSE())</f>
        <v>-1611.01</v>
      </c>
      <c r="S169" s="36" t="n">
        <f aca="false">VLOOKUP($A169,'[1]Congest May00-Oct00'!$A$1:$I$1048576,COLUMN('[1]Congest May00-Oct00'!H$1:H$1048576),FALSE())-VLOOKUP($E169,'[1]Congest May00-Oct00'!$A$1:$I$1048576,COLUMN('[1]Congest May00-Oct00'!H$1:H$1048576),FALSE())</f>
        <v>71.67</v>
      </c>
      <c r="T169" s="36" t="n">
        <f aca="false">VLOOKUP($A169,'[1]Congest May00-Oct00'!$A$1:$I$1048576,COLUMN('[1]Congest May00-Oct00'!I$1:I$1048576),FALSE())-VLOOKUP($E169,'[1]Congest May00-Oct00'!$A$1:$I$1048576,COLUMN('[1]Congest May00-Oct00'!I$1:I$1048576),FALSE())</f>
        <v>111.87</v>
      </c>
      <c r="U169" s="37" t="n">
        <f aca="false">VLOOKUP($A169,'[1]Congest Nov00-Apr01'!$A$1:$I$1048576,COLUMN('[1]Congest Nov00-Apr01'!D$1:D$1048576),FALSE())-VLOOKUP($E169,'[1]Congest Nov00-Apr01'!$A$1:$I$1048576,COLUMN('[1]Congest Nov00-Apr01'!D$1:D$1048576),FALSE())</f>
        <v>99.7599999999997</v>
      </c>
      <c r="V169" s="37" t="n">
        <f aca="false">VLOOKUP($A169,'[1]Congest Nov00-Apr01'!$A$1:$I$1048576,COLUMN('[1]Congest Nov00-Apr01'!E$1:E$1048576),FALSE())-VLOOKUP($E169,'[1]Congest Nov00-Apr01'!$A$1:$I$1048576,COLUMN('[1]Congest Nov00-Apr01'!E$1:E$1048576),FALSE())</f>
        <v>13.87</v>
      </c>
      <c r="W169" s="37" t="n">
        <f aca="false">VLOOKUP($A169,'[1]Congest Nov00-Apr01'!$A$1:$I$1048576,COLUMN('[1]Congest Nov00-Apr01'!F$1:F$1048576),FALSE())-VLOOKUP($E169,'[1]Congest Nov00-Apr01'!$A$1:$I$1048576,COLUMN('[1]Congest Nov00-Apr01'!F$1:F$1048576),FALSE())</f>
        <v>134.87</v>
      </c>
      <c r="X169" s="37" t="n">
        <f aca="false">VLOOKUP($A169,'[1]Congest Nov00-Apr01'!$A$1:$I$1048576,COLUMN('[1]Congest Nov00-Apr01'!G$1:G$1048576),FALSE())-VLOOKUP($E169,'[1]Congest Nov00-Apr01'!$A$1:$I$1048576,COLUMN('[1]Congest Nov00-Apr01'!G$1:G$1048576),FALSE())</f>
        <v>80.8699999999999</v>
      </c>
      <c r="Y169" s="37" t="n">
        <f aca="false">VLOOKUP($A169,'[1]Congest Nov00-Apr01'!$A$1:$I$1048576,COLUMN('[1]Congest Nov00-Apr01'!H$1:H$1048576),FALSE())-VLOOKUP($E169,'[1]Congest Nov00-Apr01'!$A$1:$I$1048576,COLUMN('[1]Congest Nov00-Apr01'!H$1:H$1048576),FALSE())</f>
        <v>96.96</v>
      </c>
      <c r="Z169" s="37" t="n">
        <f aca="false">VLOOKUP($A169,'[1]Congest Nov00-Apr01'!$A$1:$I$1048576,COLUMN('[1]Congest Nov00-Apr01'!I$1:I$1048576),FALSE())-VLOOKUP($E169,'[1]Congest Nov00-Apr01'!$A$1:$I$1048576,COLUMN('[1]Congest Nov00-Apr01'!I$1:I$1048576),FALSE())</f>
        <v>26.17</v>
      </c>
      <c r="AA169" s="36" t="n">
        <f aca="false">VLOOKUP($A169,'[1]Congest May01-Oct01'!$A$1:$I$1048576,COLUMN('[1]Congest May01-Oct01'!D$1:D$1048576),FALSE())-VLOOKUP($E169,'[1]Congest May01-Oct01'!$A$1:$I$1048576,COLUMN('[1]Congest May01-Oct01'!D$1:D$1048576),FALSE())</f>
        <v>177.76</v>
      </c>
      <c r="AB169" s="36" t="n">
        <f aca="false">VLOOKUP($A169,'[1]Congest May01-Oct01'!$A$1:$I$1048576,COLUMN('[1]Congest May01-Oct01'!E$1:E$1048576),FALSE())-VLOOKUP($E169,'[1]Congest May01-Oct01'!$A$1:$I$1048576,COLUMN('[1]Congest May01-Oct01'!E$1:E$1048576),FALSE())</f>
        <v>144.97</v>
      </c>
      <c r="AC169" s="36" t="n">
        <f aca="false">VLOOKUP($A169,'[1]Congest May01-Oct01'!$A$1:$I$1048576,COLUMN('[1]Congest May01-Oct01'!F$1:F$1048576),FALSE())-VLOOKUP($E169,'[1]Congest May01-Oct01'!$A$1:$I$1048576,COLUMN('[1]Congest May01-Oct01'!F$1:F$1048576),FALSE())</f>
        <v>30.31</v>
      </c>
      <c r="AD169" s="36" t="n">
        <f aca="false">VLOOKUP($A169,'[1]Congest May01-Oct01'!$A$1:$I$1048576,COLUMN('[1]Congest May01-Oct01'!G$1:G$1048576),FALSE())-VLOOKUP($E169,'[1]Congest May01-Oct01'!$A$1:$I$1048576,COLUMN('[1]Congest May01-Oct01'!G$1:G$1048576),FALSE())</f>
        <v>-40.61</v>
      </c>
      <c r="AE169" s="36" t="n">
        <f aca="false">VLOOKUP($A169,'[1]Congest May01-Oct01'!$A$1:$I$1048576,COLUMN('[1]Congest May01-Oct01'!H$1:H$1048576),FALSE())-VLOOKUP($E169,'[1]Congest May01-Oct01'!$A$1:$I$1048576,COLUMN('[1]Congest May01-Oct01'!H$1:H$1048576),FALSE())</f>
        <v>0</v>
      </c>
      <c r="AF169" s="36" t="n">
        <f aca="false">VLOOKUP($A169,'[1]Congest May01-Oct01'!$A$1:$I$1048576,COLUMN('[1]Congest May01-Oct01'!I$1:I$1048576),FALSE())-VLOOKUP($E169,'[1]Congest May01-Oct01'!$A$1:$I$1048576,COLUMN('[1]Congest May01-Oct01'!I$1:I$1048576),FALSE())</f>
        <v>2.54</v>
      </c>
      <c r="AG169" s="6" t="n">
        <f aca="false">+SUM(S169:AD169)</f>
        <v>948.47</v>
      </c>
      <c r="AI169" s="39" t="n">
        <v>5474.2</v>
      </c>
      <c r="AJ169" s="39" t="n">
        <f aca="false">+I169*SUM(AA169:AE169)</f>
        <v>6248.6</v>
      </c>
      <c r="AK169" s="39" t="n">
        <f aca="false">+AJ169-AI169</f>
        <v>774.399999999997</v>
      </c>
      <c r="AL169" s="39"/>
      <c r="AQ169" s="36"/>
    </row>
    <row r="170" customFormat="false" ht="12.75" hidden="false" customHeight="false" outlineLevel="0" collapsed="false">
      <c r="A170" s="7" t="n">
        <v>23902</v>
      </c>
      <c r="B170" s="7" t="s">
        <v>162</v>
      </c>
      <c r="C170" s="7" t="str">
        <f aca="false">+VLOOKUP(A170,[1]Congest!$A$1:$C$1048576,3,FALSE())</f>
        <v>NORTH</v>
      </c>
      <c r="D170" s="7"/>
      <c r="E170" s="4" t="n">
        <v>23644</v>
      </c>
      <c r="F170" s="5" t="s">
        <v>145</v>
      </c>
      <c r="G170" s="7" t="str">
        <f aca="false">+VLOOKUP(E170,[1]Congest!$A$1:$C$1048576,3,FALSE())</f>
        <v>NORTH</v>
      </c>
      <c r="H170" s="4" t="n">
        <v>32</v>
      </c>
      <c r="I170" s="4" t="n">
        <v>32</v>
      </c>
      <c r="O170" s="35" t="n">
        <f aca="false">VLOOKUP($A170,'[1]Congest May00-Oct00'!$A$1:$I$1048576,COLUMN('[1]Congest May00-Oct00'!D$1:D$1048576),FALSE())-VLOOKUP($E170,'[1]Congest May00-Oct00'!$A$1:$I$1048576,COLUMN('[1]Congest May00-Oct00'!D$1:D$1048576),FALSE())</f>
        <v>127.17</v>
      </c>
      <c r="P170" s="36" t="n">
        <f aca="false">VLOOKUP($A170,'[1]Congest May00-Oct00'!$A$1:$I$1048576,COLUMN('[1]Congest May00-Oct00'!E$1:E$1048576),FALSE())-VLOOKUP($E170,'[1]Congest May00-Oct00'!$A$1:$I$1048576,COLUMN('[1]Congest May00-Oct00'!E$1:E$1048576),FALSE())</f>
        <v>46.74</v>
      </c>
      <c r="Q170" s="36" t="n">
        <f aca="false">VLOOKUP($A170,'[1]Congest May00-Oct00'!$A$1:$I$1048576,COLUMN('[1]Congest May00-Oct00'!F$1:F$1048576),FALSE())-VLOOKUP($E170,'[1]Congest May00-Oct00'!$A$1:$I$1048576,COLUMN('[1]Congest May00-Oct00'!F$1:F$1048576),FALSE())</f>
        <v>186.75</v>
      </c>
      <c r="R170" s="36" t="n">
        <f aca="false">VLOOKUP($A170,'[1]Congest May00-Oct00'!$A$1:$I$1048576,COLUMN('[1]Congest May00-Oct00'!G$1:G$1048576),FALSE())-VLOOKUP($E170,'[1]Congest May00-Oct00'!$A$1:$I$1048576,COLUMN('[1]Congest May00-Oct00'!G$1:G$1048576),FALSE())</f>
        <v>24.3999999999999</v>
      </c>
      <c r="S170" s="36" t="n">
        <f aca="false">VLOOKUP($A170,'[1]Congest May00-Oct00'!$A$1:$I$1048576,COLUMN('[1]Congest May00-Oct00'!H$1:H$1048576),FALSE())-VLOOKUP($E170,'[1]Congest May00-Oct00'!$A$1:$I$1048576,COLUMN('[1]Congest May00-Oct00'!H$1:H$1048576),FALSE())</f>
        <v>30.01</v>
      </c>
      <c r="T170" s="36" t="n">
        <f aca="false">VLOOKUP($A170,'[1]Congest May00-Oct00'!$A$1:$I$1048576,COLUMN('[1]Congest May00-Oct00'!I$1:I$1048576),FALSE())-VLOOKUP($E170,'[1]Congest May00-Oct00'!$A$1:$I$1048576,COLUMN('[1]Congest May00-Oct00'!I$1:I$1048576),FALSE())</f>
        <v>0.859999999999999</v>
      </c>
      <c r="U170" s="37" t="n">
        <f aca="false">VLOOKUP($A170,'[1]Congest Nov00-Apr01'!$A$1:$I$1048576,COLUMN('[1]Congest Nov00-Apr01'!D$1:D$1048576),FALSE())-VLOOKUP($E170,'[1]Congest Nov00-Apr01'!$A$1:$I$1048576,COLUMN('[1]Congest Nov00-Apr01'!D$1:D$1048576),FALSE())</f>
        <v>10.43</v>
      </c>
      <c r="V170" s="37" t="n">
        <f aca="false">VLOOKUP($A170,'[1]Congest Nov00-Apr01'!$A$1:$I$1048576,COLUMN('[1]Congest Nov00-Apr01'!E$1:E$1048576),FALSE())-VLOOKUP($E170,'[1]Congest Nov00-Apr01'!$A$1:$I$1048576,COLUMN('[1]Congest Nov00-Apr01'!E$1:E$1048576),FALSE())</f>
        <v>1.23</v>
      </c>
      <c r="W170" s="37" t="n">
        <f aca="false">VLOOKUP($A170,'[1]Congest Nov00-Apr01'!$A$1:$I$1048576,COLUMN('[1]Congest Nov00-Apr01'!F$1:F$1048576),FALSE())-VLOOKUP($E170,'[1]Congest Nov00-Apr01'!$A$1:$I$1048576,COLUMN('[1]Congest Nov00-Apr01'!F$1:F$1048576),FALSE())</f>
        <v>3.36</v>
      </c>
      <c r="X170" s="37" t="n">
        <f aca="false">VLOOKUP($A170,'[1]Congest Nov00-Apr01'!$A$1:$I$1048576,COLUMN('[1]Congest Nov00-Apr01'!G$1:G$1048576),FALSE())-VLOOKUP($E170,'[1]Congest Nov00-Apr01'!$A$1:$I$1048576,COLUMN('[1]Congest Nov00-Apr01'!G$1:G$1048576),FALSE())</f>
        <v>2.2</v>
      </c>
      <c r="Y170" s="37" t="n">
        <f aca="false">VLOOKUP($A170,'[1]Congest Nov00-Apr01'!$A$1:$I$1048576,COLUMN('[1]Congest Nov00-Apr01'!H$1:H$1048576),FALSE())-VLOOKUP($E170,'[1]Congest Nov00-Apr01'!$A$1:$I$1048576,COLUMN('[1]Congest Nov00-Apr01'!H$1:H$1048576),FALSE())</f>
        <v>3.44000000000001</v>
      </c>
      <c r="Z170" s="37" t="n">
        <f aca="false">VLOOKUP($A170,'[1]Congest Nov00-Apr01'!$A$1:$I$1048576,COLUMN('[1]Congest Nov00-Apr01'!I$1:I$1048576),FALSE())-VLOOKUP($E170,'[1]Congest Nov00-Apr01'!$A$1:$I$1048576,COLUMN('[1]Congest Nov00-Apr01'!I$1:I$1048576),FALSE())</f>
        <v>2.09999999999999</v>
      </c>
      <c r="AA170" s="36" t="n">
        <f aca="false">VLOOKUP($A170,'[1]Congest May01-Oct01'!$A$1:$I$1048576,COLUMN('[1]Congest May01-Oct01'!D$1:D$1048576),FALSE())-VLOOKUP($E170,'[1]Congest May01-Oct01'!$A$1:$I$1048576,COLUMN('[1]Congest May01-Oct01'!D$1:D$1048576),FALSE())</f>
        <v>0.859999999999999</v>
      </c>
      <c r="AB170" s="36" t="n">
        <f aca="false">VLOOKUP($A170,'[1]Congest May01-Oct01'!$A$1:$I$1048576,COLUMN('[1]Congest May01-Oct01'!E$1:E$1048576),FALSE())-VLOOKUP($E170,'[1]Congest May01-Oct01'!$A$1:$I$1048576,COLUMN('[1]Congest May01-Oct01'!E$1:E$1048576),FALSE())</f>
        <v>-0.259999999999998</v>
      </c>
      <c r="AC170" s="36" t="n">
        <f aca="false">VLOOKUP($A170,'[1]Congest May01-Oct01'!$A$1:$I$1048576,COLUMN('[1]Congest May01-Oct01'!F$1:F$1048576),FALSE())-VLOOKUP($E170,'[1]Congest May01-Oct01'!$A$1:$I$1048576,COLUMN('[1]Congest May01-Oct01'!F$1:F$1048576),FALSE())</f>
        <v>0.319999999999997</v>
      </c>
      <c r="AD170" s="36" t="n">
        <f aca="false">VLOOKUP($A170,'[1]Congest May01-Oct01'!$A$1:$I$1048576,COLUMN('[1]Congest May01-Oct01'!G$1:G$1048576),FALSE())-VLOOKUP($E170,'[1]Congest May01-Oct01'!$A$1:$I$1048576,COLUMN('[1]Congest May01-Oct01'!G$1:G$1048576),FALSE())</f>
        <v>2.13</v>
      </c>
      <c r="AE170" s="36" t="n">
        <f aca="false">VLOOKUP($A170,'[1]Congest May01-Oct01'!$A$1:$I$1048576,COLUMN('[1]Congest May01-Oct01'!H$1:H$1048576),FALSE())-VLOOKUP($E170,'[1]Congest May01-Oct01'!$A$1:$I$1048576,COLUMN('[1]Congest May01-Oct01'!H$1:H$1048576),FALSE())</f>
        <v>0.03</v>
      </c>
      <c r="AF170" s="36" t="n">
        <f aca="false">VLOOKUP($A170,'[1]Congest May01-Oct01'!$A$1:$I$1048576,COLUMN('[1]Congest May01-Oct01'!I$1:I$1048576),FALSE())-VLOOKUP($E170,'[1]Congest May01-Oct01'!$A$1:$I$1048576,COLUMN('[1]Congest May01-Oct01'!I$1:I$1048576),FALSE())</f>
        <v>0</v>
      </c>
      <c r="AG170" s="6" t="n">
        <f aca="false">+SUM(S170:AD170)</f>
        <v>56.68</v>
      </c>
      <c r="AI170" s="39" t="n">
        <v>-773.2</v>
      </c>
      <c r="AJ170" s="39" t="n">
        <f aca="false">+I170*SUM(AA170:AE170)</f>
        <v>98.5599999999998</v>
      </c>
      <c r="AK170" s="39" t="n">
        <f aca="false">+AJ170-AI170</f>
        <v>871.76</v>
      </c>
      <c r="AL170" s="39"/>
      <c r="AQ170" s="36"/>
    </row>
    <row r="171" customFormat="false" ht="12.75" hidden="false" customHeight="false" outlineLevel="0" collapsed="false">
      <c r="A171" s="7" t="n">
        <v>24008</v>
      </c>
      <c r="B171" s="7" t="s">
        <v>61</v>
      </c>
      <c r="C171" s="7" t="str">
        <f aca="false">+VLOOKUP(A171,[1]Congest!$A$1:$C$1048576,3,FALSE())</f>
        <v>MHK VL</v>
      </c>
      <c r="D171" s="7"/>
      <c r="E171" s="4" t="n">
        <v>23807</v>
      </c>
      <c r="F171" s="5" t="s">
        <v>81</v>
      </c>
      <c r="G171" s="7" t="str">
        <f aca="false">+VLOOKUP(E171,[1]Congest!$A$1:$C$1048576,3,FALSE())</f>
        <v>CAPITL</v>
      </c>
      <c r="H171" s="41" t="n">
        <v>30</v>
      </c>
      <c r="I171" s="41" t="n">
        <v>30</v>
      </c>
      <c r="O171" s="35" t="n">
        <f aca="false">VLOOKUP($A171,'[1]Congest May00-Oct00'!$A$1:$I$1048576,COLUMN('[1]Congest May00-Oct00'!D$1:D$1048576),FALSE())-VLOOKUP($E171,'[1]Congest May00-Oct00'!$A$1:$I$1048576,COLUMN('[1]Congest May00-Oct00'!D$1:D$1048576),FALSE())</f>
        <v>-145.48</v>
      </c>
      <c r="P171" s="36" t="n">
        <f aca="false">VLOOKUP($A171,'[1]Congest May00-Oct00'!$A$1:$I$1048576,COLUMN('[1]Congest May00-Oct00'!E$1:E$1048576),FALSE())-VLOOKUP($E171,'[1]Congest May00-Oct00'!$A$1:$I$1048576,COLUMN('[1]Congest May00-Oct00'!E$1:E$1048576),FALSE())</f>
        <v>-174.65</v>
      </c>
      <c r="Q171" s="36" t="n">
        <f aca="false">VLOOKUP($A171,'[1]Congest May00-Oct00'!$A$1:$I$1048576,COLUMN('[1]Congest May00-Oct00'!F$1:F$1048576),FALSE())-VLOOKUP($E171,'[1]Congest May00-Oct00'!$A$1:$I$1048576,COLUMN('[1]Congest May00-Oct00'!F$1:F$1048576),FALSE())</f>
        <v>-11.75</v>
      </c>
      <c r="R171" s="36" t="n">
        <f aca="false">VLOOKUP($A171,'[1]Congest May00-Oct00'!$A$1:$I$1048576,COLUMN('[1]Congest May00-Oct00'!G$1:G$1048576),FALSE())-VLOOKUP($E171,'[1]Congest May00-Oct00'!$A$1:$I$1048576,COLUMN('[1]Congest May00-Oct00'!G$1:G$1048576),FALSE())</f>
        <v>-230.65</v>
      </c>
      <c r="S171" s="36" t="n">
        <f aca="false">VLOOKUP($A171,'[1]Congest May00-Oct00'!$A$1:$I$1048576,COLUMN('[1]Congest May00-Oct00'!H$1:H$1048576),FALSE())-VLOOKUP($E171,'[1]Congest May00-Oct00'!$A$1:$I$1048576,COLUMN('[1]Congest May00-Oct00'!H$1:H$1048576),FALSE())</f>
        <v>12.77</v>
      </c>
      <c r="T171" s="36" t="n">
        <f aca="false">VLOOKUP($A171,'[1]Congest May00-Oct00'!$A$1:$I$1048576,COLUMN('[1]Congest May00-Oct00'!I$1:I$1048576),FALSE())-VLOOKUP($E171,'[1]Congest May00-Oct00'!$A$1:$I$1048576,COLUMN('[1]Congest May00-Oct00'!I$1:I$1048576),FALSE())</f>
        <v>-4.55</v>
      </c>
      <c r="U171" s="37" t="n">
        <f aca="false">VLOOKUP($A171,'[1]Congest Nov00-Apr01'!$A$1:$I$1048576,COLUMN('[1]Congest Nov00-Apr01'!D$1:D$1048576),FALSE())-VLOOKUP($E171,'[1]Congest Nov00-Apr01'!$A$1:$I$1048576,COLUMN('[1]Congest Nov00-Apr01'!D$1:D$1048576),FALSE())</f>
        <v>-61.43</v>
      </c>
      <c r="V171" s="37" t="n">
        <f aca="false">VLOOKUP($A171,'[1]Congest Nov00-Apr01'!$A$1:$I$1048576,COLUMN('[1]Congest Nov00-Apr01'!E$1:E$1048576),FALSE())-VLOOKUP($E171,'[1]Congest Nov00-Apr01'!$A$1:$I$1048576,COLUMN('[1]Congest Nov00-Apr01'!E$1:E$1048576),FALSE())</f>
        <v>-12.08</v>
      </c>
      <c r="W171" s="37" t="n">
        <f aca="false">VLOOKUP($A171,'[1]Congest Nov00-Apr01'!$A$1:$I$1048576,COLUMN('[1]Congest Nov00-Apr01'!F$1:F$1048576),FALSE())-VLOOKUP($E171,'[1]Congest Nov00-Apr01'!$A$1:$I$1048576,COLUMN('[1]Congest Nov00-Apr01'!F$1:F$1048576),FALSE())</f>
        <v>-44.27</v>
      </c>
      <c r="X171" s="37" t="n">
        <f aca="false">VLOOKUP($A171,'[1]Congest Nov00-Apr01'!$A$1:$I$1048576,COLUMN('[1]Congest Nov00-Apr01'!G$1:G$1048576),FALSE())-VLOOKUP($E171,'[1]Congest Nov00-Apr01'!$A$1:$I$1048576,COLUMN('[1]Congest Nov00-Apr01'!G$1:G$1048576),FALSE())</f>
        <v>-38.05</v>
      </c>
      <c r="Y171" s="37" t="n">
        <f aca="false">VLOOKUP($A171,'[1]Congest Nov00-Apr01'!$A$1:$I$1048576,COLUMN('[1]Congest Nov00-Apr01'!H$1:H$1048576),FALSE())-VLOOKUP($E171,'[1]Congest Nov00-Apr01'!$A$1:$I$1048576,COLUMN('[1]Congest Nov00-Apr01'!H$1:H$1048576),FALSE())</f>
        <v>-44.03</v>
      </c>
      <c r="Z171" s="37" t="n">
        <f aca="false">VLOOKUP($A171,'[1]Congest Nov00-Apr01'!$A$1:$I$1048576,COLUMN('[1]Congest Nov00-Apr01'!I$1:I$1048576),FALSE())-VLOOKUP($E171,'[1]Congest Nov00-Apr01'!$A$1:$I$1048576,COLUMN('[1]Congest Nov00-Apr01'!I$1:I$1048576),FALSE())</f>
        <v>-8.71</v>
      </c>
      <c r="AA171" s="36" t="n">
        <f aca="false">VLOOKUP($A171,'[1]Congest May01-Oct01'!$A$1:$I$1048576,COLUMN('[1]Congest May01-Oct01'!D$1:D$1048576),FALSE())-VLOOKUP($E171,'[1]Congest May01-Oct01'!$A$1:$I$1048576,COLUMN('[1]Congest May01-Oct01'!D$1:D$1048576),FALSE())</f>
        <v>-35.05</v>
      </c>
      <c r="AB171" s="36" t="n">
        <f aca="false">VLOOKUP($A171,'[1]Congest May01-Oct01'!$A$1:$I$1048576,COLUMN('[1]Congest May01-Oct01'!E$1:E$1048576),FALSE())-VLOOKUP($E171,'[1]Congest May01-Oct01'!$A$1:$I$1048576,COLUMN('[1]Congest May01-Oct01'!E$1:E$1048576),FALSE())</f>
        <v>-63.21</v>
      </c>
      <c r="AC171" s="36" t="n">
        <f aca="false">VLOOKUP($A171,'[1]Congest May01-Oct01'!$A$1:$I$1048576,COLUMN('[1]Congest May01-Oct01'!F$1:F$1048576),FALSE())-VLOOKUP($E171,'[1]Congest May01-Oct01'!$A$1:$I$1048576,COLUMN('[1]Congest May01-Oct01'!F$1:F$1048576),FALSE())</f>
        <v>-21.07</v>
      </c>
      <c r="AD171" s="36" t="n">
        <f aca="false">VLOOKUP($A171,'[1]Congest May01-Oct01'!$A$1:$I$1048576,COLUMN('[1]Congest May01-Oct01'!G$1:G$1048576),FALSE())-VLOOKUP($E171,'[1]Congest May01-Oct01'!$A$1:$I$1048576,COLUMN('[1]Congest May01-Oct01'!G$1:G$1048576),FALSE())</f>
        <v>-36.29</v>
      </c>
      <c r="AE171" s="36" t="n">
        <f aca="false">VLOOKUP($A171,'[1]Congest May01-Oct01'!$A$1:$I$1048576,COLUMN('[1]Congest May01-Oct01'!H$1:H$1048576),FALSE())-VLOOKUP($E171,'[1]Congest May01-Oct01'!$A$1:$I$1048576,COLUMN('[1]Congest May01-Oct01'!H$1:H$1048576),FALSE())</f>
        <v>0.04</v>
      </c>
      <c r="AF171" s="36" t="n">
        <f aca="false">VLOOKUP($A171,'[1]Congest May01-Oct01'!$A$1:$I$1048576,COLUMN('[1]Congest May01-Oct01'!I$1:I$1048576),FALSE())-VLOOKUP($E171,'[1]Congest May01-Oct01'!$A$1:$I$1048576,COLUMN('[1]Congest May01-Oct01'!I$1:I$1048576),FALSE())</f>
        <v>0</v>
      </c>
      <c r="AG171" s="6" t="n">
        <f aca="false">+SUM(S171:AD171)</f>
        <v>-355.97</v>
      </c>
      <c r="AI171" s="39" t="n">
        <v>-12505.8</v>
      </c>
      <c r="AJ171" s="39" t="n">
        <f aca="false">+I171*SUM(AA171:AE171)</f>
        <v>-4667.4</v>
      </c>
      <c r="AK171" s="39" t="n">
        <f aca="false">+AJ171-AI171</f>
        <v>7838.4</v>
      </c>
      <c r="AL171" s="39"/>
      <c r="AQ171" s="36"/>
    </row>
    <row r="172" customFormat="false" ht="12.75" hidden="false" customHeight="false" outlineLevel="0" collapsed="false">
      <c r="A172" s="7" t="n">
        <v>24010</v>
      </c>
      <c r="B172" s="7" t="s">
        <v>139</v>
      </c>
      <c r="C172" s="7" t="str">
        <f aca="false">+VLOOKUP(A172,[1]Congest!$A$1:$C$1048576,3,FALSE())</f>
        <v>WEST</v>
      </c>
      <c r="D172" s="7"/>
      <c r="E172" s="4" t="n">
        <v>23811</v>
      </c>
      <c r="F172" s="5" t="s">
        <v>163</v>
      </c>
      <c r="G172" s="7" t="str">
        <f aca="false">+VLOOKUP(E172,[1]Congest!$A$1:$C$1048576,3,FALSE())</f>
        <v>WEST</v>
      </c>
      <c r="H172" s="4" t="n">
        <v>40</v>
      </c>
      <c r="I172" s="4" t="n">
        <v>40</v>
      </c>
      <c r="O172" s="35" t="n">
        <f aca="false">VLOOKUP($A172,'[1]Congest May00-Oct00'!$A$1:$I$1048576,COLUMN('[1]Congest May00-Oct00'!D$1:D$1048576),FALSE())-VLOOKUP($E172,'[1]Congest May00-Oct00'!$A$1:$I$1048576,COLUMN('[1]Congest May00-Oct00'!D$1:D$1048576),FALSE())</f>
        <v>133.89</v>
      </c>
      <c r="P172" s="36" t="n">
        <f aca="false">VLOOKUP($A172,'[1]Congest May00-Oct00'!$A$1:$I$1048576,COLUMN('[1]Congest May00-Oct00'!E$1:E$1048576),FALSE())-VLOOKUP($E172,'[1]Congest May00-Oct00'!$A$1:$I$1048576,COLUMN('[1]Congest May00-Oct00'!E$1:E$1048576),FALSE())</f>
        <v>767.929999999999</v>
      </c>
      <c r="Q172" s="36" t="n">
        <f aca="false">VLOOKUP($A172,'[1]Congest May00-Oct00'!$A$1:$I$1048576,COLUMN('[1]Congest May00-Oct00'!F$1:F$1048576),FALSE())-VLOOKUP($E172,'[1]Congest May00-Oct00'!$A$1:$I$1048576,COLUMN('[1]Congest May00-Oct00'!F$1:F$1048576),FALSE())</f>
        <v>977.440000000001</v>
      </c>
      <c r="R172" s="36" t="n">
        <f aca="false">VLOOKUP($A172,'[1]Congest May00-Oct00'!$A$1:$I$1048576,COLUMN('[1]Congest May00-Oct00'!G$1:G$1048576),FALSE())-VLOOKUP($E172,'[1]Congest May00-Oct00'!$A$1:$I$1048576,COLUMN('[1]Congest May00-Oct00'!G$1:G$1048576),FALSE())</f>
        <v>1342.05</v>
      </c>
      <c r="S172" s="36" t="n">
        <f aca="false">VLOOKUP($A172,'[1]Congest May00-Oct00'!$A$1:$I$1048576,COLUMN('[1]Congest May00-Oct00'!H$1:H$1048576),FALSE())-VLOOKUP($E172,'[1]Congest May00-Oct00'!$A$1:$I$1048576,COLUMN('[1]Congest May00-Oct00'!H$1:H$1048576),FALSE())</f>
        <v>52.9600000000001</v>
      </c>
      <c r="T172" s="36" t="n">
        <f aca="false">VLOOKUP($A172,'[1]Congest May00-Oct00'!$A$1:$I$1048576,COLUMN('[1]Congest May00-Oct00'!I$1:I$1048576),FALSE())-VLOOKUP($E172,'[1]Congest May00-Oct00'!$A$1:$I$1048576,COLUMN('[1]Congest May00-Oct00'!I$1:I$1048576),FALSE())</f>
        <v>36.26</v>
      </c>
      <c r="U172" s="37" t="n">
        <f aca="false">VLOOKUP($A172,'[1]Congest Nov00-Apr01'!$A$1:$I$1048576,COLUMN('[1]Congest Nov00-Apr01'!D$1:D$1048576),FALSE())-VLOOKUP($E172,'[1]Congest Nov00-Apr01'!$A$1:$I$1048576,COLUMN('[1]Congest Nov00-Apr01'!D$1:D$1048576),FALSE())</f>
        <v>62.9700000000001</v>
      </c>
      <c r="V172" s="37" t="n">
        <f aca="false">VLOOKUP($A172,'[1]Congest Nov00-Apr01'!$A$1:$I$1048576,COLUMN('[1]Congest Nov00-Apr01'!E$1:E$1048576),FALSE())-VLOOKUP($E172,'[1]Congest Nov00-Apr01'!$A$1:$I$1048576,COLUMN('[1]Congest Nov00-Apr01'!E$1:E$1048576),FALSE())</f>
        <v>7.69</v>
      </c>
      <c r="W172" s="37" t="n">
        <f aca="false">VLOOKUP($A172,'[1]Congest Nov00-Apr01'!$A$1:$I$1048576,COLUMN('[1]Congest Nov00-Apr01'!F$1:F$1048576),FALSE())-VLOOKUP($E172,'[1]Congest Nov00-Apr01'!$A$1:$I$1048576,COLUMN('[1]Congest Nov00-Apr01'!F$1:F$1048576),FALSE())</f>
        <v>75.9300000000001</v>
      </c>
      <c r="X172" s="37" t="n">
        <f aca="false">VLOOKUP($A172,'[1]Congest Nov00-Apr01'!$A$1:$I$1048576,COLUMN('[1]Congest Nov00-Apr01'!G$1:G$1048576),FALSE())-VLOOKUP($E172,'[1]Congest Nov00-Apr01'!$A$1:$I$1048576,COLUMN('[1]Congest Nov00-Apr01'!G$1:G$1048576),FALSE())</f>
        <v>44.4900000000001</v>
      </c>
      <c r="Y172" s="37" t="n">
        <f aca="false">VLOOKUP($A172,'[1]Congest Nov00-Apr01'!$A$1:$I$1048576,COLUMN('[1]Congest Nov00-Apr01'!H$1:H$1048576),FALSE())-VLOOKUP($E172,'[1]Congest Nov00-Apr01'!$A$1:$I$1048576,COLUMN('[1]Congest Nov00-Apr01'!H$1:H$1048576),FALSE())</f>
        <v>58.87</v>
      </c>
      <c r="Z172" s="37" t="n">
        <f aca="false">VLOOKUP($A172,'[1]Congest Nov00-Apr01'!$A$1:$I$1048576,COLUMN('[1]Congest Nov00-Apr01'!I$1:I$1048576),FALSE())-VLOOKUP($E172,'[1]Congest Nov00-Apr01'!$A$1:$I$1048576,COLUMN('[1]Congest Nov00-Apr01'!I$1:I$1048576),FALSE())</f>
        <v>14.7</v>
      </c>
      <c r="AA172" s="36" t="n">
        <f aca="false">VLOOKUP($A172,'[1]Congest May01-Oct01'!$A$1:$I$1048576,COLUMN('[1]Congest May01-Oct01'!D$1:D$1048576),FALSE())-VLOOKUP($E172,'[1]Congest May01-Oct01'!$A$1:$I$1048576,COLUMN('[1]Congest May01-Oct01'!D$1:D$1048576),FALSE())</f>
        <v>169.19</v>
      </c>
      <c r="AB172" s="36" t="n">
        <f aca="false">VLOOKUP($A172,'[1]Congest May01-Oct01'!$A$1:$I$1048576,COLUMN('[1]Congest May01-Oct01'!E$1:E$1048576),FALSE())-VLOOKUP($E172,'[1]Congest May01-Oct01'!$A$1:$I$1048576,COLUMN('[1]Congest May01-Oct01'!E$1:E$1048576),FALSE())</f>
        <v>90.35</v>
      </c>
      <c r="AC172" s="36" t="n">
        <f aca="false">VLOOKUP($A172,'[1]Congest May01-Oct01'!$A$1:$I$1048576,COLUMN('[1]Congest May01-Oct01'!F$1:F$1048576),FALSE())-VLOOKUP($E172,'[1]Congest May01-Oct01'!$A$1:$I$1048576,COLUMN('[1]Congest May01-Oct01'!F$1:F$1048576),FALSE())</f>
        <v>20.92</v>
      </c>
      <c r="AD172" s="36" t="n">
        <f aca="false">VLOOKUP($A172,'[1]Congest May01-Oct01'!$A$1:$I$1048576,COLUMN('[1]Congest May01-Oct01'!G$1:G$1048576),FALSE())-VLOOKUP($E172,'[1]Congest May01-Oct01'!$A$1:$I$1048576,COLUMN('[1]Congest May01-Oct01'!G$1:G$1048576),FALSE())</f>
        <v>217.42</v>
      </c>
      <c r="AE172" s="36" t="n">
        <f aca="false">VLOOKUP($A172,'[1]Congest May01-Oct01'!$A$1:$I$1048576,COLUMN('[1]Congest May01-Oct01'!H$1:H$1048576),FALSE())-VLOOKUP($E172,'[1]Congest May01-Oct01'!$A$1:$I$1048576,COLUMN('[1]Congest May01-Oct01'!H$1:H$1048576),FALSE())</f>
        <v>0</v>
      </c>
      <c r="AF172" s="36" t="n">
        <f aca="false">VLOOKUP($A172,'[1]Congest May01-Oct01'!$A$1:$I$1048576,COLUMN('[1]Congest May01-Oct01'!I$1:I$1048576),FALSE())-VLOOKUP($E172,'[1]Congest May01-Oct01'!$A$1:$I$1048576,COLUMN('[1]Congest May01-Oct01'!I$1:I$1048576),FALSE())</f>
        <v>1.15</v>
      </c>
      <c r="AG172" s="6" t="n">
        <f aca="false">+SUM(S172:AD172)</f>
        <v>851.75</v>
      </c>
      <c r="AI172" s="39" t="n">
        <v>56696.8</v>
      </c>
      <c r="AJ172" s="39" t="n">
        <f aca="false">+I172*SUM(AA172:AE172)</f>
        <v>19915.2</v>
      </c>
      <c r="AK172" s="39" t="n">
        <f aca="false">+AJ172-AI172</f>
        <v>-36781.6</v>
      </c>
      <c r="AL172" s="39"/>
      <c r="AQ172" s="36"/>
    </row>
    <row r="173" customFormat="false" ht="12.75" hidden="false" customHeight="false" outlineLevel="0" collapsed="false">
      <c r="A173" s="7" t="n">
        <v>24014</v>
      </c>
      <c r="B173" s="7" t="s">
        <v>149</v>
      </c>
      <c r="C173" s="7" t="str">
        <f aca="false">+VLOOKUP(A173,[1]Congest!$A$1:$C$1048576,3,FALSE())</f>
        <v>CENTRL</v>
      </c>
      <c r="D173" s="7"/>
      <c r="E173" s="4" t="n">
        <v>23606</v>
      </c>
      <c r="F173" s="5" t="s">
        <v>55</v>
      </c>
      <c r="G173" s="7" t="str">
        <f aca="false">+VLOOKUP(E173,[1]Congest!$A$1:$C$1048576,3,FALSE())</f>
        <v>CENTRL</v>
      </c>
      <c r="H173" s="41" t="n">
        <v>49</v>
      </c>
      <c r="I173" s="41" t="n">
        <v>49</v>
      </c>
      <c r="O173" s="35" t="n">
        <f aca="false">VLOOKUP($A173,'[1]Congest May00-Oct00'!$A$1:$I$1048576,COLUMN('[1]Congest May00-Oct00'!D$1:D$1048576),FALSE())-VLOOKUP($E173,'[1]Congest May00-Oct00'!$A$1:$I$1048576,COLUMN('[1]Congest May00-Oct00'!D$1:D$1048576),FALSE())</f>
        <v>390.5</v>
      </c>
      <c r="P173" s="36" t="n">
        <f aca="false">VLOOKUP($A173,'[1]Congest May00-Oct00'!$A$1:$I$1048576,COLUMN('[1]Congest May00-Oct00'!E$1:E$1048576),FALSE())-VLOOKUP($E173,'[1]Congest May00-Oct00'!$A$1:$I$1048576,COLUMN('[1]Congest May00-Oct00'!E$1:E$1048576),FALSE())</f>
        <v>-93.7199999999998</v>
      </c>
      <c r="Q173" s="36" t="n">
        <f aca="false">VLOOKUP($A173,'[1]Congest May00-Oct00'!$A$1:$I$1048576,COLUMN('[1]Congest May00-Oct00'!F$1:F$1048576),FALSE())-VLOOKUP($E173,'[1]Congest May00-Oct00'!$A$1:$I$1048576,COLUMN('[1]Congest May00-Oct00'!F$1:F$1048576),FALSE())</f>
        <v>1753.22</v>
      </c>
      <c r="R173" s="36" t="n">
        <f aca="false">VLOOKUP($A173,'[1]Congest May00-Oct00'!$A$1:$I$1048576,COLUMN('[1]Congest May00-Oct00'!G$1:G$1048576),FALSE())-VLOOKUP($E173,'[1]Congest May00-Oct00'!$A$1:$I$1048576,COLUMN('[1]Congest May00-Oct00'!G$1:G$1048576),FALSE())</f>
        <v>420.18</v>
      </c>
      <c r="S173" s="36" t="n">
        <f aca="false">VLOOKUP($A173,'[1]Congest May00-Oct00'!$A$1:$I$1048576,COLUMN('[1]Congest May00-Oct00'!H$1:H$1048576),FALSE())-VLOOKUP($E173,'[1]Congest May00-Oct00'!$A$1:$I$1048576,COLUMN('[1]Congest May00-Oct00'!H$1:H$1048576),FALSE())</f>
        <v>-4.22999999999996</v>
      </c>
      <c r="T173" s="36" t="n">
        <f aca="false">VLOOKUP($A173,'[1]Congest May00-Oct00'!$A$1:$I$1048576,COLUMN('[1]Congest May00-Oct00'!I$1:I$1048576),FALSE())-VLOOKUP($E173,'[1]Congest May00-Oct00'!$A$1:$I$1048576,COLUMN('[1]Congest May00-Oct00'!I$1:I$1048576),FALSE())</f>
        <v>506.38</v>
      </c>
      <c r="U173" s="37" t="n">
        <f aca="false">VLOOKUP($A173,'[1]Congest Nov00-Apr01'!$A$1:$I$1048576,COLUMN('[1]Congest Nov00-Apr01'!D$1:D$1048576),FALSE())-VLOOKUP($E173,'[1]Congest Nov00-Apr01'!$A$1:$I$1048576,COLUMN('[1]Congest Nov00-Apr01'!D$1:D$1048576),FALSE())</f>
        <v>-9.73999999999995</v>
      </c>
      <c r="V173" s="37" t="n">
        <f aca="false">VLOOKUP($A173,'[1]Congest Nov00-Apr01'!$A$1:$I$1048576,COLUMN('[1]Congest Nov00-Apr01'!E$1:E$1048576),FALSE())-VLOOKUP($E173,'[1]Congest Nov00-Apr01'!$A$1:$I$1048576,COLUMN('[1]Congest Nov00-Apr01'!E$1:E$1048576),FALSE())</f>
        <v>-5.77</v>
      </c>
      <c r="W173" s="37" t="n">
        <f aca="false">VLOOKUP($A173,'[1]Congest Nov00-Apr01'!$A$1:$I$1048576,COLUMN('[1]Congest Nov00-Apr01'!F$1:F$1048576),FALSE())-VLOOKUP($E173,'[1]Congest Nov00-Apr01'!$A$1:$I$1048576,COLUMN('[1]Congest Nov00-Apr01'!F$1:F$1048576),FALSE())</f>
        <v>-13.68</v>
      </c>
      <c r="X173" s="37" t="n">
        <f aca="false">VLOOKUP($A173,'[1]Congest Nov00-Apr01'!$A$1:$I$1048576,COLUMN('[1]Congest Nov00-Apr01'!G$1:G$1048576),FALSE())-VLOOKUP($E173,'[1]Congest Nov00-Apr01'!$A$1:$I$1048576,COLUMN('[1]Congest Nov00-Apr01'!G$1:G$1048576),FALSE())</f>
        <v>3.04999999999998</v>
      </c>
      <c r="Y173" s="37" t="n">
        <f aca="false">VLOOKUP($A173,'[1]Congest Nov00-Apr01'!$A$1:$I$1048576,COLUMN('[1]Congest Nov00-Apr01'!H$1:H$1048576),FALSE())-VLOOKUP($E173,'[1]Congest Nov00-Apr01'!$A$1:$I$1048576,COLUMN('[1]Congest Nov00-Apr01'!H$1:H$1048576),FALSE())</f>
        <v>-7.76999999999998</v>
      </c>
      <c r="Z173" s="37" t="n">
        <f aca="false">VLOOKUP($A173,'[1]Congest Nov00-Apr01'!$A$1:$I$1048576,COLUMN('[1]Congest Nov00-Apr01'!I$1:I$1048576),FALSE())-VLOOKUP($E173,'[1]Congest Nov00-Apr01'!$A$1:$I$1048576,COLUMN('[1]Congest Nov00-Apr01'!I$1:I$1048576),FALSE())</f>
        <v>-1.47</v>
      </c>
      <c r="AA173" s="36" t="n">
        <f aca="false">VLOOKUP($A173,'[1]Congest May01-Oct01'!$A$1:$I$1048576,COLUMN('[1]Congest May01-Oct01'!D$1:D$1048576),FALSE())-VLOOKUP($E173,'[1]Congest May01-Oct01'!$A$1:$I$1048576,COLUMN('[1]Congest May01-Oct01'!D$1:D$1048576),FALSE())</f>
        <v>-4.10999999999999</v>
      </c>
      <c r="AB173" s="36" t="n">
        <f aca="false">VLOOKUP($A173,'[1]Congest May01-Oct01'!$A$1:$I$1048576,COLUMN('[1]Congest May01-Oct01'!E$1:E$1048576),FALSE())-VLOOKUP($E173,'[1]Congest May01-Oct01'!$A$1:$I$1048576,COLUMN('[1]Congest May01-Oct01'!E$1:E$1048576),FALSE())</f>
        <v>73.71</v>
      </c>
      <c r="AC173" s="36" t="n">
        <f aca="false">VLOOKUP($A173,'[1]Congest May01-Oct01'!$A$1:$I$1048576,COLUMN('[1]Congest May01-Oct01'!F$1:F$1048576),FALSE())-VLOOKUP($E173,'[1]Congest May01-Oct01'!$A$1:$I$1048576,COLUMN('[1]Congest May01-Oct01'!F$1:F$1048576),FALSE())</f>
        <v>-1.51</v>
      </c>
      <c r="AD173" s="36" t="n">
        <f aca="false">VLOOKUP($A173,'[1]Congest May01-Oct01'!$A$1:$I$1048576,COLUMN('[1]Congest May01-Oct01'!G$1:G$1048576),FALSE())-VLOOKUP($E173,'[1]Congest May01-Oct01'!$A$1:$I$1048576,COLUMN('[1]Congest May01-Oct01'!G$1:G$1048576),FALSE())</f>
        <v>-5.88</v>
      </c>
      <c r="AE173" s="36" t="n">
        <f aca="false">VLOOKUP($A173,'[1]Congest May01-Oct01'!$A$1:$I$1048576,COLUMN('[1]Congest May01-Oct01'!H$1:H$1048576),FALSE())-VLOOKUP($E173,'[1]Congest May01-Oct01'!$A$1:$I$1048576,COLUMN('[1]Congest May01-Oct01'!H$1:H$1048576),FALSE())</f>
        <v>0</v>
      </c>
      <c r="AF173" s="36" t="n">
        <f aca="false">VLOOKUP($A173,'[1]Congest May01-Oct01'!$A$1:$I$1048576,COLUMN('[1]Congest May01-Oct01'!I$1:I$1048576),FALSE())-VLOOKUP($E173,'[1]Congest May01-Oct01'!$A$1:$I$1048576,COLUMN('[1]Congest May01-Oct01'!I$1:I$1048576),FALSE())</f>
        <v>13.91</v>
      </c>
      <c r="AG173" s="6" t="n">
        <f aca="false">+SUM(S173:AD173)</f>
        <v>528.98</v>
      </c>
      <c r="AI173" s="39" t="n">
        <v>731.8</v>
      </c>
      <c r="AJ173" s="39" t="n">
        <f aca="false">+I173*SUM(AA173:AE173)</f>
        <v>3048.29</v>
      </c>
      <c r="AK173" s="39" t="n">
        <f aca="false">+AJ173-AI173</f>
        <v>2316.49</v>
      </c>
      <c r="AL173" s="39"/>
      <c r="AQ173" s="36"/>
    </row>
    <row r="174" customFormat="false" ht="12.75" hidden="false" customHeight="false" outlineLevel="0" collapsed="false">
      <c r="A174" s="7" t="n">
        <v>24014</v>
      </c>
      <c r="B174" s="7" t="s">
        <v>149</v>
      </c>
      <c r="C174" s="7" t="str">
        <f aca="false">+VLOOKUP(A174,[1]Congest!$A$1:$C$1048576,3,FALSE())</f>
        <v>CENTRL</v>
      </c>
      <c r="D174" s="7"/>
      <c r="E174" s="4" t="n">
        <v>23783</v>
      </c>
      <c r="F174" s="5" t="s">
        <v>134</v>
      </c>
      <c r="G174" s="7" t="str">
        <f aca="false">+VLOOKUP(E174,[1]Congest!$A$1:$C$1048576,3,FALSE())</f>
        <v>CENTRL</v>
      </c>
      <c r="H174" s="41" t="n">
        <v>15</v>
      </c>
      <c r="I174" s="41" t="n">
        <v>15</v>
      </c>
      <c r="O174" s="35" t="n">
        <f aca="false">VLOOKUP($A174,'[1]Congest May00-Oct00'!$A$1:$I$1048576,COLUMN('[1]Congest May00-Oct00'!D$1:D$1048576),FALSE())-VLOOKUP($E174,'[1]Congest May00-Oct00'!$A$1:$I$1048576,COLUMN('[1]Congest May00-Oct00'!D$1:D$1048576),FALSE())</f>
        <v>66.4699999999999</v>
      </c>
      <c r="P174" s="36" t="n">
        <f aca="false">VLOOKUP($A174,'[1]Congest May00-Oct00'!$A$1:$I$1048576,COLUMN('[1]Congest May00-Oct00'!E$1:E$1048576),FALSE())-VLOOKUP($E174,'[1]Congest May00-Oct00'!$A$1:$I$1048576,COLUMN('[1]Congest May00-Oct00'!E$1:E$1048576),FALSE())</f>
        <v>-26.6100000000001</v>
      </c>
      <c r="Q174" s="36" t="n">
        <f aca="false">VLOOKUP($A174,'[1]Congest May00-Oct00'!$A$1:$I$1048576,COLUMN('[1]Congest May00-Oct00'!F$1:F$1048576),FALSE())-VLOOKUP($E174,'[1]Congest May00-Oct00'!$A$1:$I$1048576,COLUMN('[1]Congest May00-Oct00'!F$1:F$1048576),FALSE())</f>
        <v>375.820000000001</v>
      </c>
      <c r="R174" s="36" t="n">
        <f aca="false">VLOOKUP($A174,'[1]Congest May00-Oct00'!$A$1:$I$1048576,COLUMN('[1]Congest May00-Oct00'!G$1:G$1048576),FALSE())-VLOOKUP($E174,'[1]Congest May00-Oct00'!$A$1:$I$1048576,COLUMN('[1]Congest May00-Oct00'!G$1:G$1048576),FALSE())</f>
        <v>83.1999999999999</v>
      </c>
      <c r="S174" s="36" t="n">
        <f aca="false">VLOOKUP($A174,'[1]Congest May00-Oct00'!$A$1:$I$1048576,COLUMN('[1]Congest May00-Oct00'!H$1:H$1048576),FALSE())-VLOOKUP($E174,'[1]Congest May00-Oct00'!$A$1:$I$1048576,COLUMN('[1]Congest May00-Oct00'!H$1:H$1048576),FALSE())</f>
        <v>-6.44</v>
      </c>
      <c r="T174" s="36" t="n">
        <f aca="false">VLOOKUP($A174,'[1]Congest May00-Oct00'!$A$1:$I$1048576,COLUMN('[1]Congest May00-Oct00'!I$1:I$1048576),FALSE())-VLOOKUP($E174,'[1]Congest May00-Oct00'!$A$1:$I$1048576,COLUMN('[1]Congest May00-Oct00'!I$1:I$1048576),FALSE())</f>
        <v>118.56</v>
      </c>
      <c r="U174" s="37" t="n">
        <f aca="false">VLOOKUP($A174,'[1]Congest Nov00-Apr01'!$A$1:$I$1048576,COLUMN('[1]Congest Nov00-Apr01'!D$1:D$1048576),FALSE())-VLOOKUP($E174,'[1]Congest Nov00-Apr01'!$A$1:$I$1048576,COLUMN('[1]Congest Nov00-Apr01'!D$1:D$1048576),FALSE())</f>
        <v>-8.54999999999998</v>
      </c>
      <c r="V174" s="37" t="n">
        <f aca="false">VLOOKUP($A174,'[1]Congest Nov00-Apr01'!$A$1:$I$1048576,COLUMN('[1]Congest Nov00-Apr01'!E$1:E$1048576),FALSE())-VLOOKUP($E174,'[1]Congest Nov00-Apr01'!$A$1:$I$1048576,COLUMN('[1]Congest Nov00-Apr01'!E$1:E$1048576),FALSE())</f>
        <v>-4.61999999999999</v>
      </c>
      <c r="W174" s="37" t="n">
        <f aca="false">VLOOKUP($A174,'[1]Congest Nov00-Apr01'!$A$1:$I$1048576,COLUMN('[1]Congest Nov00-Apr01'!F$1:F$1048576),FALSE())-VLOOKUP($E174,'[1]Congest Nov00-Apr01'!$A$1:$I$1048576,COLUMN('[1]Congest Nov00-Apr01'!F$1:F$1048576),FALSE())</f>
        <v>-6.78000000000006</v>
      </c>
      <c r="X174" s="37" t="n">
        <f aca="false">VLOOKUP($A174,'[1]Congest Nov00-Apr01'!$A$1:$I$1048576,COLUMN('[1]Congest Nov00-Apr01'!G$1:G$1048576),FALSE())-VLOOKUP($E174,'[1]Congest Nov00-Apr01'!$A$1:$I$1048576,COLUMN('[1]Congest Nov00-Apr01'!G$1:G$1048576),FALSE())</f>
        <v>-1.75000000000003</v>
      </c>
      <c r="Y174" s="37" t="n">
        <f aca="false">VLOOKUP($A174,'[1]Congest Nov00-Apr01'!$A$1:$I$1048576,COLUMN('[1]Congest Nov00-Apr01'!H$1:H$1048576),FALSE())-VLOOKUP($E174,'[1]Congest Nov00-Apr01'!$A$1:$I$1048576,COLUMN('[1]Congest Nov00-Apr01'!H$1:H$1048576),FALSE())</f>
        <v>-5.63999999999999</v>
      </c>
      <c r="Z174" s="37" t="n">
        <f aca="false">VLOOKUP($A174,'[1]Congest Nov00-Apr01'!$A$1:$I$1048576,COLUMN('[1]Congest Nov00-Apr01'!I$1:I$1048576),FALSE())-VLOOKUP($E174,'[1]Congest Nov00-Apr01'!$A$1:$I$1048576,COLUMN('[1]Congest Nov00-Apr01'!I$1:I$1048576),FALSE())</f>
        <v>-1.04</v>
      </c>
      <c r="AA174" s="36" t="n">
        <f aca="false">VLOOKUP($A174,'[1]Congest May01-Oct01'!$A$1:$I$1048576,COLUMN('[1]Congest May01-Oct01'!D$1:D$1048576),FALSE())-VLOOKUP($E174,'[1]Congest May01-Oct01'!$A$1:$I$1048576,COLUMN('[1]Congest May01-Oct01'!D$1:D$1048576),FALSE())</f>
        <v>-4.04000000000001</v>
      </c>
      <c r="AB174" s="36" t="n">
        <f aca="false">VLOOKUP($A174,'[1]Congest May01-Oct01'!$A$1:$I$1048576,COLUMN('[1]Congest May01-Oct01'!E$1:E$1048576),FALSE())-VLOOKUP($E174,'[1]Congest May01-Oct01'!$A$1:$I$1048576,COLUMN('[1]Congest May01-Oct01'!E$1:E$1048576),FALSE())</f>
        <v>20.54</v>
      </c>
      <c r="AC174" s="36" t="n">
        <f aca="false">VLOOKUP($A174,'[1]Congest May01-Oct01'!$A$1:$I$1048576,COLUMN('[1]Congest May01-Oct01'!F$1:F$1048576),FALSE())-VLOOKUP($E174,'[1]Congest May01-Oct01'!$A$1:$I$1048576,COLUMN('[1]Congest May01-Oct01'!F$1:F$1048576),FALSE())</f>
        <v>-0.989999999999998</v>
      </c>
      <c r="AD174" s="36" t="n">
        <f aca="false">VLOOKUP($A174,'[1]Congest May01-Oct01'!$A$1:$I$1048576,COLUMN('[1]Congest May01-Oct01'!G$1:G$1048576),FALSE())-VLOOKUP($E174,'[1]Congest May01-Oct01'!$A$1:$I$1048576,COLUMN('[1]Congest May01-Oct01'!G$1:G$1048576),FALSE())</f>
        <v>-2.61999999999999</v>
      </c>
      <c r="AE174" s="36" t="n">
        <f aca="false">VLOOKUP($A174,'[1]Congest May01-Oct01'!$A$1:$I$1048576,COLUMN('[1]Congest May01-Oct01'!H$1:H$1048576),FALSE())-VLOOKUP($E174,'[1]Congest May01-Oct01'!$A$1:$I$1048576,COLUMN('[1]Congest May01-Oct01'!H$1:H$1048576),FALSE())</f>
        <v>0</v>
      </c>
      <c r="AF174" s="36" t="n">
        <f aca="false">VLOOKUP($A174,'[1]Congest May01-Oct01'!$A$1:$I$1048576,COLUMN('[1]Congest May01-Oct01'!I$1:I$1048576),FALSE())-VLOOKUP($E174,'[1]Congest May01-Oct01'!$A$1:$I$1048576,COLUMN('[1]Congest May01-Oct01'!I$1:I$1048576),FALSE())</f>
        <v>3.23</v>
      </c>
      <c r="AG174" s="6" t="n">
        <f aca="false">+SUM(S174:AD174)</f>
        <v>96.6299999999999</v>
      </c>
      <c r="AI174" s="39" t="n">
        <v>35</v>
      </c>
      <c r="AJ174" s="39" t="n">
        <f aca="false">+I174*SUM(AA174:AE174)</f>
        <v>193.35</v>
      </c>
      <c r="AK174" s="39" t="n">
        <f aca="false">+AJ174-AI174</f>
        <v>158.35</v>
      </c>
      <c r="AL174" s="39"/>
      <c r="AQ174" s="36"/>
    </row>
    <row r="175" customFormat="false" ht="12.75" hidden="false" customHeight="false" outlineLevel="0" collapsed="false">
      <c r="A175" s="7" t="n">
        <v>24021</v>
      </c>
      <c r="B175" s="7" t="s">
        <v>131</v>
      </c>
      <c r="C175" s="7" t="str">
        <f aca="false">+VLOOKUP(A175,[1]Congest!$A$1:$C$1048576,3,FALSE())</f>
        <v>MHK VL</v>
      </c>
      <c r="D175" s="7"/>
      <c r="E175" s="4" t="n">
        <v>23803</v>
      </c>
      <c r="F175" s="5" t="s">
        <v>164</v>
      </c>
      <c r="G175" s="7" t="str">
        <f aca="false">+VLOOKUP(E175,[1]Congest!$A$1:$C$1048576,3,FALSE())</f>
        <v>MHK VL</v>
      </c>
      <c r="H175" s="4" t="n">
        <v>20</v>
      </c>
      <c r="I175" s="4" t="n">
        <v>20</v>
      </c>
      <c r="O175" s="35" t="n">
        <f aca="false">VLOOKUP($A175,'[1]Congest May00-Oct00'!$A$1:$I$1048576,COLUMN('[1]Congest May00-Oct00'!D$1:D$1048576),FALSE())-VLOOKUP($E175,'[1]Congest May00-Oct00'!$A$1:$I$1048576,COLUMN('[1]Congest May00-Oct00'!D$1:D$1048576),FALSE())</f>
        <v>805.5</v>
      </c>
      <c r="P175" s="36" t="n">
        <f aca="false">VLOOKUP($A175,'[1]Congest May00-Oct00'!$A$1:$I$1048576,COLUMN('[1]Congest May00-Oct00'!E$1:E$1048576),FALSE())-VLOOKUP($E175,'[1]Congest May00-Oct00'!$A$1:$I$1048576,COLUMN('[1]Congest May00-Oct00'!E$1:E$1048576),FALSE())</f>
        <v>264.18</v>
      </c>
      <c r="Q175" s="36" t="n">
        <f aca="false">VLOOKUP($A175,'[1]Congest May00-Oct00'!$A$1:$I$1048576,COLUMN('[1]Congest May00-Oct00'!F$1:F$1048576),FALSE())-VLOOKUP($E175,'[1]Congest May00-Oct00'!$A$1:$I$1048576,COLUMN('[1]Congest May00-Oct00'!F$1:F$1048576),FALSE())</f>
        <v>722.65</v>
      </c>
      <c r="R175" s="36" t="n">
        <f aca="false">VLOOKUP($A175,'[1]Congest May00-Oct00'!$A$1:$I$1048576,COLUMN('[1]Congest May00-Oct00'!G$1:G$1048576),FALSE())-VLOOKUP($E175,'[1]Congest May00-Oct00'!$A$1:$I$1048576,COLUMN('[1]Congest May00-Oct00'!G$1:G$1048576),FALSE())</f>
        <v>249.04</v>
      </c>
      <c r="S175" s="36" t="n">
        <f aca="false">VLOOKUP($A175,'[1]Congest May00-Oct00'!$A$1:$I$1048576,COLUMN('[1]Congest May00-Oct00'!H$1:H$1048576),FALSE())-VLOOKUP($E175,'[1]Congest May00-Oct00'!$A$1:$I$1048576,COLUMN('[1]Congest May00-Oct00'!H$1:H$1048576),FALSE())</f>
        <v>914.6</v>
      </c>
      <c r="T175" s="36" t="n">
        <f aca="false">VLOOKUP($A175,'[1]Congest May00-Oct00'!$A$1:$I$1048576,COLUMN('[1]Congest May00-Oct00'!I$1:I$1048576),FALSE())-VLOOKUP($E175,'[1]Congest May00-Oct00'!$A$1:$I$1048576,COLUMN('[1]Congest May00-Oct00'!I$1:I$1048576),FALSE())</f>
        <v>30.44</v>
      </c>
      <c r="U175" s="37" t="n">
        <f aca="false">VLOOKUP($A175,'[1]Congest Nov00-Apr01'!$A$1:$I$1048576,COLUMN('[1]Congest Nov00-Apr01'!D$1:D$1048576),FALSE())-VLOOKUP($E175,'[1]Congest Nov00-Apr01'!$A$1:$I$1048576,COLUMN('[1]Congest Nov00-Apr01'!D$1:D$1048576),FALSE())</f>
        <v>54.49</v>
      </c>
      <c r="V175" s="37" t="n">
        <f aca="false">VLOOKUP($A175,'[1]Congest Nov00-Apr01'!$A$1:$I$1048576,COLUMN('[1]Congest Nov00-Apr01'!E$1:E$1048576),FALSE())-VLOOKUP($E175,'[1]Congest Nov00-Apr01'!$A$1:$I$1048576,COLUMN('[1]Congest Nov00-Apr01'!E$1:E$1048576),FALSE())</f>
        <v>19.97</v>
      </c>
      <c r="W175" s="37" t="n">
        <f aca="false">VLOOKUP($A175,'[1]Congest Nov00-Apr01'!$A$1:$I$1048576,COLUMN('[1]Congest Nov00-Apr01'!F$1:F$1048576),FALSE())-VLOOKUP($E175,'[1]Congest Nov00-Apr01'!$A$1:$I$1048576,COLUMN('[1]Congest Nov00-Apr01'!F$1:F$1048576),FALSE())</f>
        <v>43.8</v>
      </c>
      <c r="X175" s="37" t="n">
        <f aca="false">VLOOKUP($A175,'[1]Congest Nov00-Apr01'!$A$1:$I$1048576,COLUMN('[1]Congest Nov00-Apr01'!G$1:G$1048576),FALSE())-VLOOKUP($E175,'[1]Congest Nov00-Apr01'!$A$1:$I$1048576,COLUMN('[1]Congest Nov00-Apr01'!G$1:G$1048576),FALSE())</f>
        <v>28.13</v>
      </c>
      <c r="Y175" s="37" t="n">
        <f aca="false">VLOOKUP($A175,'[1]Congest Nov00-Apr01'!$A$1:$I$1048576,COLUMN('[1]Congest Nov00-Apr01'!H$1:H$1048576),FALSE())-VLOOKUP($E175,'[1]Congest Nov00-Apr01'!$A$1:$I$1048576,COLUMN('[1]Congest Nov00-Apr01'!H$1:H$1048576),FALSE())</f>
        <v>23.14</v>
      </c>
      <c r="Z175" s="37" t="n">
        <f aca="false">VLOOKUP($A175,'[1]Congest Nov00-Apr01'!$A$1:$I$1048576,COLUMN('[1]Congest Nov00-Apr01'!I$1:I$1048576),FALSE())-VLOOKUP($E175,'[1]Congest Nov00-Apr01'!$A$1:$I$1048576,COLUMN('[1]Congest Nov00-Apr01'!I$1:I$1048576),FALSE())</f>
        <v>60.15</v>
      </c>
      <c r="AA175" s="36" t="n">
        <f aca="false">VLOOKUP($A175,'[1]Congest May01-Oct01'!$A$1:$I$1048576,COLUMN('[1]Congest May01-Oct01'!D$1:D$1048576),FALSE())-VLOOKUP($E175,'[1]Congest May01-Oct01'!$A$1:$I$1048576,COLUMN('[1]Congest May01-Oct01'!D$1:D$1048576),FALSE())</f>
        <v>-1.18</v>
      </c>
      <c r="AB175" s="36" t="n">
        <f aca="false">VLOOKUP($A175,'[1]Congest May01-Oct01'!$A$1:$I$1048576,COLUMN('[1]Congest May01-Oct01'!E$1:E$1048576),FALSE())-VLOOKUP($E175,'[1]Congest May01-Oct01'!$A$1:$I$1048576,COLUMN('[1]Congest May01-Oct01'!E$1:E$1048576),FALSE())</f>
        <v>-12.48</v>
      </c>
      <c r="AC175" s="36" t="n">
        <f aca="false">VLOOKUP($A175,'[1]Congest May01-Oct01'!$A$1:$I$1048576,COLUMN('[1]Congest May01-Oct01'!F$1:F$1048576),FALSE())-VLOOKUP($E175,'[1]Congest May01-Oct01'!$A$1:$I$1048576,COLUMN('[1]Congest May01-Oct01'!F$1:F$1048576),FALSE())</f>
        <v>-5.92</v>
      </c>
      <c r="AD175" s="36" t="n">
        <f aca="false">VLOOKUP($A175,'[1]Congest May01-Oct01'!$A$1:$I$1048576,COLUMN('[1]Congest May01-Oct01'!G$1:G$1048576),FALSE())-VLOOKUP($E175,'[1]Congest May01-Oct01'!$A$1:$I$1048576,COLUMN('[1]Congest May01-Oct01'!G$1:G$1048576),FALSE())</f>
        <v>26.01</v>
      </c>
      <c r="AE175" s="36" t="n">
        <f aca="false">VLOOKUP($A175,'[1]Congest May01-Oct01'!$A$1:$I$1048576,COLUMN('[1]Congest May01-Oct01'!H$1:H$1048576),FALSE())-VLOOKUP($E175,'[1]Congest May01-Oct01'!$A$1:$I$1048576,COLUMN('[1]Congest May01-Oct01'!H$1:H$1048576),FALSE())</f>
        <v>0.72</v>
      </c>
      <c r="AF175" s="36" t="n">
        <f aca="false">VLOOKUP($A175,'[1]Congest May01-Oct01'!$A$1:$I$1048576,COLUMN('[1]Congest May01-Oct01'!I$1:I$1048576),FALSE())-VLOOKUP($E175,'[1]Congest May01-Oct01'!$A$1:$I$1048576,COLUMN('[1]Congest May01-Oct01'!I$1:I$1048576),FALSE())</f>
        <v>1.26</v>
      </c>
      <c r="AG175" s="6" t="n">
        <f aca="false">+SUM(S175:AD175)</f>
        <v>1181.15</v>
      </c>
      <c r="AI175" s="39" t="n">
        <v>19982</v>
      </c>
      <c r="AJ175" s="39" t="n">
        <f aca="false">+I175*SUM(AA175:AE175)</f>
        <v>143</v>
      </c>
      <c r="AK175" s="39" t="n">
        <f aca="false">+AJ175-AI175</f>
        <v>-19839</v>
      </c>
      <c r="AL175" s="39"/>
      <c r="AQ175" s="36"/>
    </row>
    <row r="176" customFormat="false" ht="12.75" hidden="false" customHeight="false" outlineLevel="0" collapsed="false">
      <c r="A176" s="7" t="n">
        <v>24021</v>
      </c>
      <c r="B176" s="7" t="s">
        <v>131</v>
      </c>
      <c r="C176" s="7" t="str">
        <f aca="false">+VLOOKUP(A176,[1]Congest!$A$1:$C$1048576,3,FALSE())</f>
        <v>MHK VL</v>
      </c>
      <c r="D176" s="7"/>
      <c r="E176" s="4" t="n">
        <v>23805</v>
      </c>
      <c r="F176" s="5" t="s">
        <v>128</v>
      </c>
      <c r="G176" s="7" t="str">
        <f aca="false">+VLOOKUP(E176,[1]Congest!$A$1:$C$1048576,3,FALSE())</f>
        <v>MHK VL</v>
      </c>
      <c r="H176" s="4" t="n">
        <v>18</v>
      </c>
      <c r="I176" s="4" t="n">
        <v>18</v>
      </c>
      <c r="O176" s="35" t="n">
        <f aca="false">VLOOKUP($A176,'[1]Congest May00-Oct00'!$A$1:$I$1048576,COLUMN('[1]Congest May00-Oct00'!D$1:D$1048576),FALSE())-VLOOKUP($E176,'[1]Congest May00-Oct00'!$A$1:$I$1048576,COLUMN('[1]Congest May00-Oct00'!D$1:D$1048576),FALSE())</f>
        <v>1014.06</v>
      </c>
      <c r="P176" s="36" t="n">
        <f aca="false">VLOOKUP($A176,'[1]Congest May00-Oct00'!$A$1:$I$1048576,COLUMN('[1]Congest May00-Oct00'!E$1:E$1048576),FALSE())-VLOOKUP($E176,'[1]Congest May00-Oct00'!$A$1:$I$1048576,COLUMN('[1]Congest May00-Oct00'!E$1:E$1048576),FALSE())</f>
        <v>631.65</v>
      </c>
      <c r="Q176" s="36" t="n">
        <f aca="false">VLOOKUP($A176,'[1]Congest May00-Oct00'!$A$1:$I$1048576,COLUMN('[1]Congest May00-Oct00'!F$1:F$1048576),FALSE())-VLOOKUP($E176,'[1]Congest May00-Oct00'!$A$1:$I$1048576,COLUMN('[1]Congest May00-Oct00'!F$1:F$1048576),FALSE())</f>
        <v>1552.1</v>
      </c>
      <c r="R176" s="36" t="n">
        <f aca="false">VLOOKUP($A176,'[1]Congest May00-Oct00'!$A$1:$I$1048576,COLUMN('[1]Congest May00-Oct00'!G$1:G$1048576),FALSE())-VLOOKUP($E176,'[1]Congest May00-Oct00'!$A$1:$I$1048576,COLUMN('[1]Congest May00-Oct00'!G$1:G$1048576),FALSE())</f>
        <v>533.57</v>
      </c>
      <c r="S176" s="36" t="n">
        <f aca="false">VLOOKUP($A176,'[1]Congest May00-Oct00'!$A$1:$I$1048576,COLUMN('[1]Congest May00-Oct00'!H$1:H$1048576),FALSE())-VLOOKUP($E176,'[1]Congest May00-Oct00'!$A$1:$I$1048576,COLUMN('[1]Congest May00-Oct00'!H$1:H$1048576),FALSE())</f>
        <v>831.24</v>
      </c>
      <c r="T176" s="36" t="n">
        <f aca="false">VLOOKUP($A176,'[1]Congest May00-Oct00'!$A$1:$I$1048576,COLUMN('[1]Congest May00-Oct00'!I$1:I$1048576),FALSE())-VLOOKUP($E176,'[1]Congest May00-Oct00'!$A$1:$I$1048576,COLUMN('[1]Congest May00-Oct00'!I$1:I$1048576),FALSE())</f>
        <v>103.46</v>
      </c>
      <c r="U176" s="37" t="n">
        <f aca="false">VLOOKUP($A176,'[1]Congest Nov00-Apr01'!$A$1:$I$1048576,COLUMN('[1]Congest Nov00-Apr01'!D$1:D$1048576),FALSE())-VLOOKUP($E176,'[1]Congest Nov00-Apr01'!$A$1:$I$1048576,COLUMN('[1]Congest Nov00-Apr01'!D$1:D$1048576),FALSE())</f>
        <v>121.15</v>
      </c>
      <c r="V176" s="37" t="n">
        <f aca="false">VLOOKUP($A176,'[1]Congest Nov00-Apr01'!$A$1:$I$1048576,COLUMN('[1]Congest Nov00-Apr01'!E$1:E$1048576),FALSE())-VLOOKUP($E176,'[1]Congest Nov00-Apr01'!$A$1:$I$1048576,COLUMN('[1]Congest Nov00-Apr01'!E$1:E$1048576),FALSE())</f>
        <v>51.65</v>
      </c>
      <c r="W176" s="37" t="n">
        <f aca="false">VLOOKUP($A176,'[1]Congest Nov00-Apr01'!$A$1:$I$1048576,COLUMN('[1]Congest Nov00-Apr01'!F$1:F$1048576),FALSE())-VLOOKUP($E176,'[1]Congest Nov00-Apr01'!$A$1:$I$1048576,COLUMN('[1]Congest Nov00-Apr01'!F$1:F$1048576),FALSE())</f>
        <v>123.91</v>
      </c>
      <c r="X176" s="37" t="n">
        <f aca="false">VLOOKUP($A176,'[1]Congest Nov00-Apr01'!$A$1:$I$1048576,COLUMN('[1]Congest Nov00-Apr01'!G$1:G$1048576),FALSE())-VLOOKUP($E176,'[1]Congest Nov00-Apr01'!$A$1:$I$1048576,COLUMN('[1]Congest Nov00-Apr01'!G$1:G$1048576),FALSE())</f>
        <v>81.13</v>
      </c>
      <c r="Y176" s="37" t="n">
        <f aca="false">VLOOKUP($A176,'[1]Congest Nov00-Apr01'!$A$1:$I$1048576,COLUMN('[1]Congest Nov00-Apr01'!H$1:H$1048576),FALSE())-VLOOKUP($E176,'[1]Congest Nov00-Apr01'!$A$1:$I$1048576,COLUMN('[1]Congest Nov00-Apr01'!H$1:H$1048576),FALSE())</f>
        <v>74.97</v>
      </c>
      <c r="Z176" s="37" t="n">
        <f aca="false">VLOOKUP($A176,'[1]Congest Nov00-Apr01'!$A$1:$I$1048576,COLUMN('[1]Congest Nov00-Apr01'!I$1:I$1048576),FALSE())-VLOOKUP($E176,'[1]Congest Nov00-Apr01'!$A$1:$I$1048576,COLUMN('[1]Congest Nov00-Apr01'!I$1:I$1048576),FALSE())</f>
        <v>63.59</v>
      </c>
      <c r="AA176" s="36" t="n">
        <f aca="false">VLOOKUP($A176,'[1]Congest May01-Oct01'!$A$1:$I$1048576,COLUMN('[1]Congest May01-Oct01'!D$1:D$1048576),FALSE())-VLOOKUP($E176,'[1]Congest May01-Oct01'!$A$1:$I$1048576,COLUMN('[1]Congest May01-Oct01'!D$1:D$1048576),FALSE())</f>
        <v>62.72</v>
      </c>
      <c r="AB176" s="36" t="n">
        <f aca="false">VLOOKUP($A176,'[1]Congest May01-Oct01'!$A$1:$I$1048576,COLUMN('[1]Congest May01-Oct01'!E$1:E$1048576),FALSE())-VLOOKUP($E176,'[1]Congest May01-Oct01'!$A$1:$I$1048576,COLUMN('[1]Congest May01-Oct01'!E$1:E$1048576),FALSE())</f>
        <v>-11.65</v>
      </c>
      <c r="AC176" s="36" t="n">
        <f aca="false">VLOOKUP($A176,'[1]Congest May01-Oct01'!$A$1:$I$1048576,COLUMN('[1]Congest May01-Oct01'!F$1:F$1048576),FALSE())-VLOOKUP($E176,'[1]Congest May01-Oct01'!$A$1:$I$1048576,COLUMN('[1]Congest May01-Oct01'!F$1:F$1048576),FALSE())</f>
        <v>14.24</v>
      </c>
      <c r="AD176" s="36" t="n">
        <f aca="false">VLOOKUP($A176,'[1]Congest May01-Oct01'!$A$1:$I$1048576,COLUMN('[1]Congest May01-Oct01'!G$1:G$1048576),FALSE())-VLOOKUP($E176,'[1]Congest May01-Oct01'!$A$1:$I$1048576,COLUMN('[1]Congest May01-Oct01'!G$1:G$1048576),FALSE())</f>
        <v>66.96</v>
      </c>
      <c r="AE176" s="36" t="n">
        <f aca="false">VLOOKUP($A176,'[1]Congest May01-Oct01'!$A$1:$I$1048576,COLUMN('[1]Congest May01-Oct01'!H$1:H$1048576),FALSE())-VLOOKUP($E176,'[1]Congest May01-Oct01'!$A$1:$I$1048576,COLUMN('[1]Congest May01-Oct01'!H$1:H$1048576),FALSE())</f>
        <v>0.62</v>
      </c>
      <c r="AF176" s="36" t="n">
        <f aca="false">VLOOKUP($A176,'[1]Congest May01-Oct01'!$A$1:$I$1048576,COLUMN('[1]Congest May01-Oct01'!I$1:I$1048576),FALSE())-VLOOKUP($E176,'[1]Congest May01-Oct01'!$A$1:$I$1048576,COLUMN('[1]Congest May01-Oct01'!I$1:I$1048576),FALSE())</f>
        <v>4.66</v>
      </c>
      <c r="AG176" s="6" t="n">
        <f aca="false">+SUM(S176:AD176)</f>
        <v>1583.37</v>
      </c>
      <c r="AI176" s="39" t="n">
        <v>40500</v>
      </c>
      <c r="AJ176" s="39" t="n">
        <f aca="false">+I176*SUM(AA176:AE176)</f>
        <v>2392.02</v>
      </c>
      <c r="AK176" s="39" t="n">
        <f aca="false">+AJ176-AI176</f>
        <v>-38107.98</v>
      </c>
      <c r="AL176" s="39"/>
      <c r="AQ176" s="36"/>
    </row>
    <row r="177" customFormat="false" ht="12.75" hidden="false" customHeight="false" outlineLevel="0" collapsed="false">
      <c r="A177" s="7" t="n">
        <v>24021</v>
      </c>
      <c r="B177" s="7" t="s">
        <v>131</v>
      </c>
      <c r="C177" s="7" t="str">
        <f aca="false">+VLOOKUP(A177,[1]Congest!$A$1:$C$1048576,3,FALSE())</f>
        <v>MHK VL</v>
      </c>
      <c r="D177" s="7"/>
      <c r="E177" s="4" t="n">
        <v>23857</v>
      </c>
      <c r="F177" s="5" t="s">
        <v>165</v>
      </c>
      <c r="G177" s="7" t="str">
        <f aca="false">+VLOOKUP(E177,[1]Congest!$A$1:$C$1048576,3,FALSE())</f>
        <v>MHK VL</v>
      </c>
      <c r="H177" s="4" t="n">
        <v>13</v>
      </c>
      <c r="I177" s="4" t="n">
        <v>13</v>
      </c>
      <c r="O177" s="35" t="n">
        <f aca="false">VLOOKUP($A177,'[1]Congest May00-Oct00'!$A$1:$I$1048576,COLUMN('[1]Congest May00-Oct00'!D$1:D$1048576),FALSE())-VLOOKUP($E177,'[1]Congest May00-Oct00'!$A$1:$I$1048576,COLUMN('[1]Congest May00-Oct00'!D$1:D$1048576),FALSE())</f>
        <v>952.96</v>
      </c>
      <c r="P177" s="36" t="n">
        <f aca="false">VLOOKUP($A177,'[1]Congest May00-Oct00'!$A$1:$I$1048576,COLUMN('[1]Congest May00-Oct00'!E$1:E$1048576),FALSE())-VLOOKUP($E177,'[1]Congest May00-Oct00'!$A$1:$I$1048576,COLUMN('[1]Congest May00-Oct00'!E$1:E$1048576),FALSE())</f>
        <v>581.41</v>
      </c>
      <c r="Q177" s="36" t="n">
        <f aca="false">VLOOKUP($A177,'[1]Congest May00-Oct00'!$A$1:$I$1048576,COLUMN('[1]Congest May00-Oct00'!F$1:F$1048576),FALSE())-VLOOKUP($E177,'[1]Congest May00-Oct00'!$A$1:$I$1048576,COLUMN('[1]Congest May00-Oct00'!F$1:F$1048576),FALSE())</f>
        <v>1351.87</v>
      </c>
      <c r="R177" s="36" t="n">
        <f aca="false">VLOOKUP($A177,'[1]Congest May00-Oct00'!$A$1:$I$1048576,COLUMN('[1]Congest May00-Oct00'!G$1:G$1048576),FALSE())-VLOOKUP($E177,'[1]Congest May00-Oct00'!$A$1:$I$1048576,COLUMN('[1]Congest May00-Oct00'!G$1:G$1048576),FALSE())</f>
        <v>473.01</v>
      </c>
      <c r="S177" s="36" t="n">
        <f aca="false">VLOOKUP($A177,'[1]Congest May00-Oct00'!$A$1:$I$1048576,COLUMN('[1]Congest May00-Oct00'!H$1:H$1048576),FALSE())-VLOOKUP($E177,'[1]Congest May00-Oct00'!$A$1:$I$1048576,COLUMN('[1]Congest May00-Oct00'!H$1:H$1048576),FALSE())</f>
        <v>797.75</v>
      </c>
      <c r="T177" s="36" t="n">
        <f aca="false">VLOOKUP($A177,'[1]Congest May00-Oct00'!$A$1:$I$1048576,COLUMN('[1]Congest May00-Oct00'!I$1:I$1048576),FALSE())-VLOOKUP($E177,'[1]Congest May00-Oct00'!$A$1:$I$1048576,COLUMN('[1]Congest May00-Oct00'!I$1:I$1048576),FALSE())</f>
        <v>89.98</v>
      </c>
      <c r="U177" s="37" t="n">
        <f aca="false">VLOOKUP($A177,'[1]Congest Nov00-Apr01'!$A$1:$I$1048576,COLUMN('[1]Congest Nov00-Apr01'!D$1:D$1048576),FALSE())-VLOOKUP($E177,'[1]Congest Nov00-Apr01'!$A$1:$I$1048576,COLUMN('[1]Congest Nov00-Apr01'!D$1:D$1048576),FALSE())</f>
        <v>92.2</v>
      </c>
      <c r="V177" s="37" t="n">
        <f aca="false">VLOOKUP($A177,'[1]Congest Nov00-Apr01'!$A$1:$I$1048576,COLUMN('[1]Congest Nov00-Apr01'!E$1:E$1048576),FALSE())-VLOOKUP($E177,'[1]Congest Nov00-Apr01'!$A$1:$I$1048576,COLUMN('[1]Congest Nov00-Apr01'!E$1:E$1048576),FALSE())</f>
        <v>46.94</v>
      </c>
      <c r="W177" s="37" t="n">
        <f aca="false">VLOOKUP($A177,'[1]Congest Nov00-Apr01'!$A$1:$I$1048576,COLUMN('[1]Congest Nov00-Apr01'!F$1:F$1048576),FALSE())-VLOOKUP($E177,'[1]Congest Nov00-Apr01'!$A$1:$I$1048576,COLUMN('[1]Congest Nov00-Apr01'!F$1:F$1048576),FALSE())</f>
        <v>109.09</v>
      </c>
      <c r="X177" s="37" t="n">
        <f aca="false">VLOOKUP($A177,'[1]Congest Nov00-Apr01'!$A$1:$I$1048576,COLUMN('[1]Congest Nov00-Apr01'!G$1:G$1048576),FALSE())-VLOOKUP($E177,'[1]Congest Nov00-Apr01'!$A$1:$I$1048576,COLUMN('[1]Congest Nov00-Apr01'!G$1:G$1048576),FALSE())</f>
        <v>71.84</v>
      </c>
      <c r="Y177" s="37" t="n">
        <f aca="false">VLOOKUP($A177,'[1]Congest Nov00-Apr01'!$A$1:$I$1048576,COLUMN('[1]Congest Nov00-Apr01'!H$1:H$1048576),FALSE())-VLOOKUP($E177,'[1]Congest Nov00-Apr01'!$A$1:$I$1048576,COLUMN('[1]Congest Nov00-Apr01'!H$1:H$1048576),FALSE())</f>
        <v>66.19</v>
      </c>
      <c r="Z177" s="37" t="n">
        <f aca="false">VLOOKUP($A177,'[1]Congest Nov00-Apr01'!$A$1:$I$1048576,COLUMN('[1]Congest Nov00-Apr01'!I$1:I$1048576),FALSE())-VLOOKUP($E177,'[1]Congest Nov00-Apr01'!$A$1:$I$1048576,COLUMN('[1]Congest Nov00-Apr01'!I$1:I$1048576),FALSE())</f>
        <v>60.57</v>
      </c>
      <c r="AA177" s="36" t="n">
        <f aca="false">VLOOKUP($A177,'[1]Congest May01-Oct01'!$A$1:$I$1048576,COLUMN('[1]Congest May01-Oct01'!D$1:D$1048576),FALSE())-VLOOKUP($E177,'[1]Congest May01-Oct01'!$A$1:$I$1048576,COLUMN('[1]Congest May01-Oct01'!D$1:D$1048576),FALSE())</f>
        <v>46.91</v>
      </c>
      <c r="AB177" s="36" t="n">
        <f aca="false">VLOOKUP($A177,'[1]Congest May01-Oct01'!$A$1:$I$1048576,COLUMN('[1]Congest May01-Oct01'!E$1:E$1048576),FALSE())-VLOOKUP($E177,'[1]Congest May01-Oct01'!$A$1:$I$1048576,COLUMN('[1]Congest May01-Oct01'!E$1:E$1048576),FALSE())</f>
        <v>-14.27</v>
      </c>
      <c r="AC177" s="36" t="n">
        <f aca="false">VLOOKUP($A177,'[1]Congest May01-Oct01'!$A$1:$I$1048576,COLUMN('[1]Congest May01-Oct01'!F$1:F$1048576),FALSE())-VLOOKUP($E177,'[1]Congest May01-Oct01'!$A$1:$I$1048576,COLUMN('[1]Congest May01-Oct01'!F$1:F$1048576),FALSE())</f>
        <v>6.66</v>
      </c>
      <c r="AD177" s="36" t="n">
        <f aca="false">VLOOKUP($A177,'[1]Congest May01-Oct01'!$A$1:$I$1048576,COLUMN('[1]Congest May01-Oct01'!G$1:G$1048576),FALSE())-VLOOKUP($E177,'[1]Congest May01-Oct01'!$A$1:$I$1048576,COLUMN('[1]Congest May01-Oct01'!G$1:G$1048576),FALSE())</f>
        <v>59.5</v>
      </c>
      <c r="AE177" s="36" t="n">
        <f aca="false">VLOOKUP($A177,'[1]Congest May01-Oct01'!$A$1:$I$1048576,COLUMN('[1]Congest May01-Oct01'!H$1:H$1048576),FALSE())-VLOOKUP($E177,'[1]Congest May01-Oct01'!$A$1:$I$1048576,COLUMN('[1]Congest May01-Oct01'!H$1:H$1048576),FALSE())</f>
        <v>0.6</v>
      </c>
      <c r="AF177" s="36" t="n">
        <f aca="false">VLOOKUP($A177,'[1]Congest May01-Oct01'!$A$1:$I$1048576,COLUMN('[1]Congest May01-Oct01'!I$1:I$1048576),FALSE())-VLOOKUP($E177,'[1]Congest May01-Oct01'!$A$1:$I$1048576,COLUMN('[1]Congest May01-Oct01'!I$1:I$1048576),FALSE())</f>
        <v>4.16</v>
      </c>
      <c r="AG177" s="6" t="n">
        <f aca="false">+SUM(S177:AD177)</f>
        <v>1433.36</v>
      </c>
      <c r="AI177" s="39" t="n">
        <v>26000</v>
      </c>
      <c r="AJ177" s="39" t="n">
        <f aca="false">+I177*SUM(AA177:AE177)</f>
        <v>1292.2</v>
      </c>
      <c r="AK177" s="39" t="n">
        <f aca="false">+AJ177-AI177</f>
        <v>-24707.8</v>
      </c>
      <c r="AL177" s="39"/>
      <c r="AQ177" s="36"/>
    </row>
    <row r="178" customFormat="false" ht="12.75" hidden="false" customHeight="false" outlineLevel="0" collapsed="false">
      <c r="A178" s="7" t="n">
        <v>24021</v>
      </c>
      <c r="B178" s="7" t="s">
        <v>131</v>
      </c>
      <c r="C178" s="7" t="str">
        <f aca="false">+VLOOKUP(A178,[1]Congest!$A$1:$C$1048576,3,FALSE())</f>
        <v>MHK VL</v>
      </c>
      <c r="D178" s="7"/>
      <c r="E178" s="4" t="n">
        <v>24008</v>
      </c>
      <c r="F178" s="5" t="s">
        <v>61</v>
      </c>
      <c r="G178" s="7" t="str">
        <f aca="false">+VLOOKUP(E178,[1]Congest!$A$1:$C$1048576,3,FALSE())</f>
        <v>MHK VL</v>
      </c>
      <c r="H178" s="41" t="n">
        <v>20</v>
      </c>
      <c r="I178" s="41" t="n">
        <v>20</v>
      </c>
      <c r="O178" s="35" t="n">
        <f aca="false">VLOOKUP($A178,'[1]Congest May00-Oct00'!$A$1:$I$1048576,COLUMN('[1]Congest May00-Oct00'!D$1:D$1048576),FALSE())-VLOOKUP($E178,'[1]Congest May00-Oct00'!$A$1:$I$1048576,COLUMN('[1]Congest May00-Oct00'!D$1:D$1048576),FALSE())</f>
        <v>843.45</v>
      </c>
      <c r="P178" s="36" t="n">
        <f aca="false">VLOOKUP($A178,'[1]Congest May00-Oct00'!$A$1:$I$1048576,COLUMN('[1]Congest May00-Oct00'!E$1:E$1048576),FALSE())-VLOOKUP($E178,'[1]Congest May00-Oct00'!$A$1:$I$1048576,COLUMN('[1]Congest May00-Oct00'!E$1:E$1048576),FALSE())</f>
        <v>273.44</v>
      </c>
      <c r="Q178" s="36" t="n">
        <f aca="false">VLOOKUP($A178,'[1]Congest May00-Oct00'!$A$1:$I$1048576,COLUMN('[1]Congest May00-Oct00'!F$1:F$1048576),FALSE())-VLOOKUP($E178,'[1]Congest May00-Oct00'!$A$1:$I$1048576,COLUMN('[1]Congest May00-Oct00'!F$1:F$1048576),FALSE())</f>
        <v>530.04</v>
      </c>
      <c r="R178" s="36" t="n">
        <f aca="false">VLOOKUP($A178,'[1]Congest May00-Oct00'!$A$1:$I$1048576,COLUMN('[1]Congest May00-Oct00'!G$1:G$1048576),FALSE())-VLOOKUP($E178,'[1]Congest May00-Oct00'!$A$1:$I$1048576,COLUMN('[1]Congest May00-Oct00'!G$1:G$1048576),FALSE())</f>
        <v>192.57</v>
      </c>
      <c r="S178" s="36" t="n">
        <f aca="false">VLOOKUP($A178,'[1]Congest May00-Oct00'!$A$1:$I$1048576,COLUMN('[1]Congest May00-Oct00'!H$1:H$1048576),FALSE())-VLOOKUP($E178,'[1]Congest May00-Oct00'!$A$1:$I$1048576,COLUMN('[1]Congest May00-Oct00'!H$1:H$1048576),FALSE())</f>
        <v>986.04</v>
      </c>
      <c r="T178" s="36" t="n">
        <f aca="false">VLOOKUP($A178,'[1]Congest May00-Oct00'!$A$1:$I$1048576,COLUMN('[1]Congest May00-Oct00'!I$1:I$1048576),FALSE())-VLOOKUP($E178,'[1]Congest May00-Oct00'!$A$1:$I$1048576,COLUMN('[1]Congest May00-Oct00'!I$1:I$1048576),FALSE())</f>
        <v>31.58</v>
      </c>
      <c r="U178" s="37" t="n">
        <f aca="false">VLOOKUP($A178,'[1]Congest Nov00-Apr01'!$A$1:$I$1048576,COLUMN('[1]Congest Nov00-Apr01'!D$1:D$1048576),FALSE())-VLOOKUP($E178,'[1]Congest Nov00-Apr01'!$A$1:$I$1048576,COLUMN('[1]Congest Nov00-Apr01'!D$1:D$1048576),FALSE())</f>
        <v>54.49</v>
      </c>
      <c r="V178" s="37" t="n">
        <f aca="false">VLOOKUP($A178,'[1]Congest Nov00-Apr01'!$A$1:$I$1048576,COLUMN('[1]Congest Nov00-Apr01'!E$1:E$1048576),FALSE())-VLOOKUP($E178,'[1]Congest Nov00-Apr01'!$A$1:$I$1048576,COLUMN('[1]Congest Nov00-Apr01'!E$1:E$1048576),FALSE())</f>
        <v>3.33</v>
      </c>
      <c r="W178" s="37" t="n">
        <f aca="false">VLOOKUP($A178,'[1]Congest Nov00-Apr01'!$A$1:$I$1048576,COLUMN('[1]Congest Nov00-Apr01'!F$1:F$1048576),FALSE())-VLOOKUP($E178,'[1]Congest Nov00-Apr01'!$A$1:$I$1048576,COLUMN('[1]Congest Nov00-Apr01'!F$1:F$1048576),FALSE())</f>
        <v>31.62</v>
      </c>
      <c r="X178" s="37" t="n">
        <f aca="false">VLOOKUP($A178,'[1]Congest Nov00-Apr01'!$A$1:$I$1048576,COLUMN('[1]Congest Nov00-Apr01'!G$1:G$1048576),FALSE())-VLOOKUP($E178,'[1]Congest Nov00-Apr01'!$A$1:$I$1048576,COLUMN('[1]Congest Nov00-Apr01'!G$1:G$1048576),FALSE())</f>
        <v>25.82</v>
      </c>
      <c r="Y178" s="37" t="n">
        <f aca="false">VLOOKUP($A178,'[1]Congest Nov00-Apr01'!$A$1:$I$1048576,COLUMN('[1]Congest Nov00-Apr01'!H$1:H$1048576),FALSE())-VLOOKUP($E178,'[1]Congest Nov00-Apr01'!$A$1:$I$1048576,COLUMN('[1]Congest Nov00-Apr01'!H$1:H$1048576),FALSE())</f>
        <v>18.78</v>
      </c>
      <c r="Z178" s="37" t="n">
        <f aca="false">VLOOKUP($A178,'[1]Congest Nov00-Apr01'!$A$1:$I$1048576,COLUMN('[1]Congest Nov00-Apr01'!I$1:I$1048576),FALSE())-VLOOKUP($E178,'[1]Congest Nov00-Apr01'!$A$1:$I$1048576,COLUMN('[1]Congest Nov00-Apr01'!I$1:I$1048576),FALSE())</f>
        <v>63.22</v>
      </c>
      <c r="AA178" s="36" t="n">
        <f aca="false">VLOOKUP($A178,'[1]Congest May01-Oct01'!$A$1:$I$1048576,COLUMN('[1]Congest May01-Oct01'!D$1:D$1048576),FALSE())-VLOOKUP($E178,'[1]Congest May01-Oct01'!$A$1:$I$1048576,COLUMN('[1]Congest May01-Oct01'!D$1:D$1048576),FALSE())</f>
        <v>13.85</v>
      </c>
      <c r="AB178" s="36" t="n">
        <f aca="false">VLOOKUP($A178,'[1]Congest May01-Oct01'!$A$1:$I$1048576,COLUMN('[1]Congest May01-Oct01'!E$1:E$1048576),FALSE())-VLOOKUP($E178,'[1]Congest May01-Oct01'!$A$1:$I$1048576,COLUMN('[1]Congest May01-Oct01'!E$1:E$1048576),FALSE())</f>
        <v>63.36</v>
      </c>
      <c r="AC178" s="36" t="n">
        <f aca="false">VLOOKUP($A178,'[1]Congest May01-Oct01'!$A$1:$I$1048576,COLUMN('[1]Congest May01-Oct01'!F$1:F$1048576),FALSE())-VLOOKUP($E178,'[1]Congest May01-Oct01'!$A$1:$I$1048576,COLUMN('[1]Congest May01-Oct01'!F$1:F$1048576),FALSE())</f>
        <v>7.9</v>
      </c>
      <c r="AD178" s="36" t="n">
        <f aca="false">VLOOKUP($A178,'[1]Congest May01-Oct01'!$A$1:$I$1048576,COLUMN('[1]Congest May01-Oct01'!G$1:G$1048576),FALSE())-VLOOKUP($E178,'[1]Congest May01-Oct01'!$A$1:$I$1048576,COLUMN('[1]Congest May01-Oct01'!G$1:G$1048576),FALSE())</f>
        <v>26.01</v>
      </c>
      <c r="AE178" s="36" t="n">
        <f aca="false">VLOOKUP($A178,'[1]Congest May01-Oct01'!$A$1:$I$1048576,COLUMN('[1]Congest May01-Oct01'!H$1:H$1048576),FALSE())-VLOOKUP($E178,'[1]Congest May01-Oct01'!$A$1:$I$1048576,COLUMN('[1]Congest May01-Oct01'!H$1:H$1048576),FALSE())</f>
        <v>0.79</v>
      </c>
      <c r="AF178" s="36" t="n">
        <f aca="false">VLOOKUP($A178,'[1]Congest May01-Oct01'!$A$1:$I$1048576,COLUMN('[1]Congest May01-Oct01'!I$1:I$1048576),FALSE())-VLOOKUP($E178,'[1]Congest May01-Oct01'!$A$1:$I$1048576,COLUMN('[1]Congest May01-Oct01'!I$1:I$1048576),FALSE())</f>
        <v>0</v>
      </c>
      <c r="AG178" s="6" t="n">
        <f aca="false">+SUM(S178:AD178)</f>
        <v>1326</v>
      </c>
      <c r="AI178" s="39" t="n">
        <v>6114.6</v>
      </c>
      <c r="AJ178" s="39" t="n">
        <f aca="false">+I178*SUM(AA178:AE178)</f>
        <v>2238.2</v>
      </c>
      <c r="AK178" s="39" t="n">
        <f aca="false">+AJ178-AI178</f>
        <v>-3876.4</v>
      </c>
      <c r="AL178" s="39"/>
      <c r="AQ178" s="36"/>
    </row>
    <row r="179" customFormat="false" ht="12.75" hidden="false" customHeight="false" outlineLevel="0" collapsed="false">
      <c r="A179" s="7" t="n">
        <v>24021</v>
      </c>
      <c r="B179" s="7" t="s">
        <v>131</v>
      </c>
      <c r="C179" s="7" t="str">
        <f aca="false">+VLOOKUP(A179,[1]Congest!$A$1:$C$1048576,3,FALSE())</f>
        <v>MHK VL</v>
      </c>
      <c r="D179" s="7"/>
      <c r="E179" s="4" t="n">
        <v>24023</v>
      </c>
      <c r="F179" s="5" t="s">
        <v>157</v>
      </c>
      <c r="G179" s="7" t="str">
        <f aca="false">+VLOOKUP(E179,[1]Congest!$A$1:$C$1048576,3,FALSE())</f>
        <v>MHK VL</v>
      </c>
      <c r="H179" s="4" t="n">
        <v>40</v>
      </c>
      <c r="I179" s="4" t="n">
        <v>40</v>
      </c>
      <c r="O179" s="35" t="n">
        <f aca="false">VLOOKUP($A179,'[1]Congest May00-Oct00'!$A$1:$I$1048576,COLUMN('[1]Congest May00-Oct00'!D$1:D$1048576),FALSE())-VLOOKUP($E179,'[1]Congest May00-Oct00'!$A$1:$I$1048576,COLUMN('[1]Congest May00-Oct00'!D$1:D$1048576),FALSE())</f>
        <v>176.43</v>
      </c>
      <c r="P179" s="36" t="n">
        <f aca="false">VLOOKUP($A179,'[1]Congest May00-Oct00'!$A$1:$I$1048576,COLUMN('[1]Congest May00-Oct00'!E$1:E$1048576),FALSE())-VLOOKUP($E179,'[1]Congest May00-Oct00'!$A$1:$I$1048576,COLUMN('[1]Congest May00-Oct00'!E$1:E$1048576),FALSE())</f>
        <v>79.06</v>
      </c>
      <c r="Q179" s="36" t="n">
        <f aca="false">VLOOKUP($A179,'[1]Congest May00-Oct00'!$A$1:$I$1048576,COLUMN('[1]Congest May00-Oct00'!F$1:F$1048576),FALSE())-VLOOKUP($E179,'[1]Congest May00-Oct00'!$A$1:$I$1048576,COLUMN('[1]Congest May00-Oct00'!F$1:F$1048576),FALSE())</f>
        <v>212.34</v>
      </c>
      <c r="R179" s="36" t="n">
        <f aca="false">VLOOKUP($A179,'[1]Congest May00-Oct00'!$A$1:$I$1048576,COLUMN('[1]Congest May00-Oct00'!G$1:G$1048576),FALSE())-VLOOKUP($E179,'[1]Congest May00-Oct00'!$A$1:$I$1048576,COLUMN('[1]Congest May00-Oct00'!G$1:G$1048576),FALSE())</f>
        <v>68.9</v>
      </c>
      <c r="S179" s="36" t="n">
        <f aca="false">VLOOKUP($A179,'[1]Congest May00-Oct00'!$A$1:$I$1048576,COLUMN('[1]Congest May00-Oct00'!H$1:H$1048576),FALSE())-VLOOKUP($E179,'[1]Congest May00-Oct00'!$A$1:$I$1048576,COLUMN('[1]Congest May00-Oct00'!H$1:H$1048576),FALSE())</f>
        <v>99.6399999999999</v>
      </c>
      <c r="T179" s="36" t="n">
        <f aca="false">VLOOKUP($A179,'[1]Congest May00-Oct00'!$A$1:$I$1048576,COLUMN('[1]Congest May00-Oct00'!I$1:I$1048576),FALSE())-VLOOKUP($E179,'[1]Congest May00-Oct00'!$A$1:$I$1048576,COLUMN('[1]Congest May00-Oct00'!I$1:I$1048576),FALSE())</f>
        <v>5.49</v>
      </c>
      <c r="U179" s="37" t="n">
        <f aca="false">VLOOKUP($A179,'[1]Congest Nov00-Apr01'!$A$1:$I$1048576,COLUMN('[1]Congest Nov00-Apr01'!D$1:D$1048576),FALSE())-VLOOKUP($E179,'[1]Congest Nov00-Apr01'!$A$1:$I$1048576,COLUMN('[1]Congest Nov00-Apr01'!D$1:D$1048576),FALSE())</f>
        <v>14.73</v>
      </c>
      <c r="V179" s="37" t="n">
        <f aca="false">VLOOKUP($A179,'[1]Congest Nov00-Apr01'!$A$1:$I$1048576,COLUMN('[1]Congest Nov00-Apr01'!E$1:E$1048576),FALSE())-VLOOKUP($E179,'[1]Congest Nov00-Apr01'!$A$1:$I$1048576,COLUMN('[1]Congest Nov00-Apr01'!E$1:E$1048576),FALSE())</f>
        <v>6.87</v>
      </c>
      <c r="W179" s="37" t="n">
        <f aca="false">VLOOKUP($A179,'[1]Congest Nov00-Apr01'!$A$1:$I$1048576,COLUMN('[1]Congest Nov00-Apr01'!F$1:F$1048576),FALSE())-VLOOKUP($E179,'[1]Congest Nov00-Apr01'!$A$1:$I$1048576,COLUMN('[1]Congest Nov00-Apr01'!F$1:F$1048576),FALSE())</f>
        <v>31.35</v>
      </c>
      <c r="X179" s="37" t="n">
        <f aca="false">VLOOKUP($A179,'[1]Congest Nov00-Apr01'!$A$1:$I$1048576,COLUMN('[1]Congest Nov00-Apr01'!G$1:G$1048576),FALSE())-VLOOKUP($E179,'[1]Congest Nov00-Apr01'!$A$1:$I$1048576,COLUMN('[1]Congest Nov00-Apr01'!G$1:G$1048576),FALSE())</f>
        <v>27.15</v>
      </c>
      <c r="Y179" s="37" t="n">
        <f aca="false">VLOOKUP($A179,'[1]Congest Nov00-Apr01'!$A$1:$I$1048576,COLUMN('[1]Congest Nov00-Apr01'!H$1:H$1048576),FALSE())-VLOOKUP($E179,'[1]Congest Nov00-Apr01'!$A$1:$I$1048576,COLUMN('[1]Congest Nov00-Apr01'!H$1:H$1048576),FALSE())</f>
        <v>22.66</v>
      </c>
      <c r="Z179" s="37" t="n">
        <f aca="false">VLOOKUP($A179,'[1]Congest Nov00-Apr01'!$A$1:$I$1048576,COLUMN('[1]Congest Nov00-Apr01'!I$1:I$1048576),FALSE())-VLOOKUP($E179,'[1]Congest Nov00-Apr01'!$A$1:$I$1048576,COLUMN('[1]Congest Nov00-Apr01'!I$1:I$1048576),FALSE())</f>
        <v>11.18</v>
      </c>
      <c r="AA179" s="36" t="n">
        <f aca="false">VLOOKUP($A179,'[1]Congest May01-Oct01'!$A$1:$I$1048576,COLUMN('[1]Congest May01-Oct01'!D$1:D$1048576),FALSE())-VLOOKUP($E179,'[1]Congest May01-Oct01'!$A$1:$I$1048576,COLUMN('[1]Congest May01-Oct01'!D$1:D$1048576),FALSE())</f>
        <v>2.35</v>
      </c>
      <c r="AB179" s="36" t="n">
        <f aca="false">VLOOKUP($A179,'[1]Congest May01-Oct01'!$A$1:$I$1048576,COLUMN('[1]Congest May01-Oct01'!E$1:E$1048576),FALSE())-VLOOKUP($E179,'[1]Congest May01-Oct01'!$A$1:$I$1048576,COLUMN('[1]Congest May01-Oct01'!E$1:E$1048576),FALSE())</f>
        <v>10</v>
      </c>
      <c r="AC179" s="36" t="n">
        <f aca="false">VLOOKUP($A179,'[1]Congest May01-Oct01'!$A$1:$I$1048576,COLUMN('[1]Congest May01-Oct01'!F$1:F$1048576),FALSE())-VLOOKUP($E179,'[1]Congest May01-Oct01'!$A$1:$I$1048576,COLUMN('[1]Congest May01-Oct01'!F$1:F$1048576),FALSE())</f>
        <v>0.770000000000001</v>
      </c>
      <c r="AD179" s="36" t="n">
        <f aca="false">VLOOKUP($A179,'[1]Congest May01-Oct01'!$A$1:$I$1048576,COLUMN('[1]Congest May01-Oct01'!G$1:G$1048576),FALSE())-VLOOKUP($E179,'[1]Congest May01-Oct01'!$A$1:$I$1048576,COLUMN('[1]Congest May01-Oct01'!G$1:G$1048576),FALSE())</f>
        <v>22.82</v>
      </c>
      <c r="AE179" s="36" t="n">
        <f aca="false">VLOOKUP($A179,'[1]Congest May01-Oct01'!$A$1:$I$1048576,COLUMN('[1]Congest May01-Oct01'!H$1:H$1048576),FALSE())-VLOOKUP($E179,'[1]Congest May01-Oct01'!$A$1:$I$1048576,COLUMN('[1]Congest May01-Oct01'!H$1:H$1048576),FALSE())</f>
        <v>0.0700000000000001</v>
      </c>
      <c r="AF179" s="36" t="n">
        <f aca="false">VLOOKUP($A179,'[1]Congest May01-Oct01'!$A$1:$I$1048576,COLUMN('[1]Congest May01-Oct01'!I$1:I$1048576),FALSE())-VLOOKUP($E179,'[1]Congest May01-Oct01'!$A$1:$I$1048576,COLUMN('[1]Congest May01-Oct01'!I$1:I$1048576),FALSE())</f>
        <v>0.94</v>
      </c>
      <c r="AG179" s="6" t="n">
        <f aca="false">+SUM(S179:AD179)</f>
        <v>255.01</v>
      </c>
      <c r="AI179" s="39" t="n">
        <v>1145.6</v>
      </c>
      <c r="AJ179" s="39" t="n">
        <f aca="false">+I179*SUM(AA179:AE179)</f>
        <v>1440.4</v>
      </c>
      <c r="AK179" s="39" t="n">
        <f aca="false">+AJ179-AI179</f>
        <v>294.8</v>
      </c>
      <c r="AL179" s="39"/>
      <c r="AQ179" s="36"/>
    </row>
    <row r="180" customFormat="false" ht="12.75" hidden="false" customHeight="false" outlineLevel="0" collapsed="false">
      <c r="A180" s="7" t="n">
        <v>24024</v>
      </c>
      <c r="B180" s="7" t="s">
        <v>150</v>
      </c>
      <c r="C180" s="7" t="str">
        <f aca="false">+VLOOKUP(A180,[1]Congest!$A$1:$C$1048576,3,FALSE())</f>
        <v>GENESE</v>
      </c>
      <c r="D180" s="7"/>
      <c r="E180" s="4" t="n">
        <v>23646</v>
      </c>
      <c r="F180" s="5" t="s">
        <v>119</v>
      </c>
      <c r="G180" s="7" t="str">
        <f aca="false">+VLOOKUP(E180,[1]Congest!$A$1:$C$1048576,3,FALSE())</f>
        <v>WEST</v>
      </c>
      <c r="H180" s="4" t="n">
        <v>20</v>
      </c>
      <c r="I180" s="4" t="n">
        <v>20</v>
      </c>
      <c r="O180" s="35" t="n">
        <f aca="false">VLOOKUP($A180,'[1]Congest May00-Oct00'!$A$1:$I$1048576,COLUMN('[1]Congest May00-Oct00'!D$1:D$1048576),FALSE())-VLOOKUP($E180,'[1]Congest May00-Oct00'!$A$1:$I$1048576,COLUMN('[1]Congest May00-Oct00'!D$1:D$1048576),FALSE())</f>
        <v>158.98</v>
      </c>
      <c r="P180" s="36" t="n">
        <f aca="false">VLOOKUP($A180,'[1]Congest May00-Oct00'!$A$1:$I$1048576,COLUMN('[1]Congest May00-Oct00'!E$1:E$1048576),FALSE())-VLOOKUP($E180,'[1]Congest May00-Oct00'!$A$1:$I$1048576,COLUMN('[1]Congest May00-Oct00'!E$1:E$1048576),FALSE())</f>
        <v>880.82</v>
      </c>
      <c r="Q180" s="36" t="n">
        <f aca="false">VLOOKUP($A180,'[1]Congest May00-Oct00'!$A$1:$I$1048576,COLUMN('[1]Congest May00-Oct00'!F$1:F$1048576),FALSE())-VLOOKUP($E180,'[1]Congest May00-Oct00'!$A$1:$I$1048576,COLUMN('[1]Congest May00-Oct00'!F$1:F$1048576),FALSE())</f>
        <v>1079.75</v>
      </c>
      <c r="R180" s="36" t="n">
        <f aca="false">VLOOKUP($A180,'[1]Congest May00-Oct00'!$A$1:$I$1048576,COLUMN('[1]Congest May00-Oct00'!G$1:G$1048576),FALSE())-VLOOKUP($E180,'[1]Congest May00-Oct00'!$A$1:$I$1048576,COLUMN('[1]Congest May00-Oct00'!G$1:G$1048576),FALSE())</f>
        <v>1493.18</v>
      </c>
      <c r="S180" s="36" t="n">
        <f aca="false">VLOOKUP($A180,'[1]Congest May00-Oct00'!$A$1:$I$1048576,COLUMN('[1]Congest May00-Oct00'!H$1:H$1048576),FALSE())-VLOOKUP($E180,'[1]Congest May00-Oct00'!$A$1:$I$1048576,COLUMN('[1]Congest May00-Oct00'!H$1:H$1048576),FALSE())</f>
        <v>44.3700000000001</v>
      </c>
      <c r="T180" s="36" t="n">
        <f aca="false">VLOOKUP($A180,'[1]Congest May00-Oct00'!$A$1:$I$1048576,COLUMN('[1]Congest May00-Oct00'!I$1:I$1048576),FALSE())-VLOOKUP($E180,'[1]Congest May00-Oct00'!$A$1:$I$1048576,COLUMN('[1]Congest May00-Oct00'!I$1:I$1048576),FALSE())</f>
        <v>30.74</v>
      </c>
      <c r="U180" s="37" t="n">
        <f aca="false">VLOOKUP($A180,'[1]Congest Nov00-Apr01'!$A$1:$I$1048576,COLUMN('[1]Congest Nov00-Apr01'!D$1:D$1048576),FALSE())-VLOOKUP($E180,'[1]Congest Nov00-Apr01'!$A$1:$I$1048576,COLUMN('[1]Congest Nov00-Apr01'!D$1:D$1048576),FALSE())</f>
        <v>59.0599999999999</v>
      </c>
      <c r="V180" s="37" t="n">
        <f aca="false">VLOOKUP($A180,'[1]Congest Nov00-Apr01'!$A$1:$I$1048576,COLUMN('[1]Congest Nov00-Apr01'!E$1:E$1048576),FALSE())-VLOOKUP($E180,'[1]Congest Nov00-Apr01'!$A$1:$I$1048576,COLUMN('[1]Congest Nov00-Apr01'!E$1:E$1048576),FALSE())</f>
        <v>5.05000000000003</v>
      </c>
      <c r="W180" s="37" t="n">
        <f aca="false">VLOOKUP($A180,'[1]Congest Nov00-Apr01'!$A$1:$I$1048576,COLUMN('[1]Congest Nov00-Apr01'!F$1:F$1048576),FALSE())-VLOOKUP($E180,'[1]Congest Nov00-Apr01'!$A$1:$I$1048576,COLUMN('[1]Congest Nov00-Apr01'!F$1:F$1048576),FALSE())</f>
        <v>70</v>
      </c>
      <c r="X180" s="37" t="n">
        <f aca="false">VLOOKUP($A180,'[1]Congest Nov00-Apr01'!$A$1:$I$1048576,COLUMN('[1]Congest Nov00-Apr01'!G$1:G$1048576),FALSE())-VLOOKUP($E180,'[1]Congest Nov00-Apr01'!$A$1:$I$1048576,COLUMN('[1]Congest Nov00-Apr01'!G$1:G$1048576),FALSE())</f>
        <v>38.75</v>
      </c>
      <c r="Y180" s="37" t="n">
        <f aca="false">VLOOKUP($A180,'[1]Congest Nov00-Apr01'!$A$1:$I$1048576,COLUMN('[1]Congest Nov00-Apr01'!H$1:H$1048576),FALSE())-VLOOKUP($E180,'[1]Congest Nov00-Apr01'!$A$1:$I$1048576,COLUMN('[1]Congest Nov00-Apr01'!H$1:H$1048576),FALSE())</f>
        <v>53.86</v>
      </c>
      <c r="Z180" s="37" t="n">
        <f aca="false">VLOOKUP($A180,'[1]Congest Nov00-Apr01'!$A$1:$I$1048576,COLUMN('[1]Congest Nov00-Apr01'!I$1:I$1048576),FALSE())-VLOOKUP($E180,'[1]Congest Nov00-Apr01'!$A$1:$I$1048576,COLUMN('[1]Congest Nov00-Apr01'!I$1:I$1048576),FALSE())</f>
        <v>13.81</v>
      </c>
      <c r="AA180" s="36" t="n">
        <f aca="false">VLOOKUP($A180,'[1]Congest May01-Oct01'!$A$1:$I$1048576,COLUMN('[1]Congest May01-Oct01'!D$1:D$1048576),FALSE())-VLOOKUP($E180,'[1]Congest May01-Oct01'!$A$1:$I$1048576,COLUMN('[1]Congest May01-Oct01'!D$1:D$1048576),FALSE())</f>
        <v>-51.46</v>
      </c>
      <c r="AB180" s="36" t="n">
        <f aca="false">VLOOKUP($A180,'[1]Congest May01-Oct01'!$A$1:$I$1048576,COLUMN('[1]Congest May01-Oct01'!E$1:E$1048576),FALSE())-VLOOKUP($E180,'[1]Congest May01-Oct01'!$A$1:$I$1048576,COLUMN('[1]Congest May01-Oct01'!E$1:E$1048576),FALSE())</f>
        <v>59.23</v>
      </c>
      <c r="AC180" s="36" t="n">
        <f aca="false">VLOOKUP($A180,'[1]Congest May01-Oct01'!$A$1:$I$1048576,COLUMN('[1]Congest May01-Oct01'!F$1:F$1048576),FALSE())-VLOOKUP($E180,'[1]Congest May01-Oct01'!$A$1:$I$1048576,COLUMN('[1]Congest May01-Oct01'!F$1:F$1048576),FALSE())</f>
        <v>13.29</v>
      </c>
      <c r="AD180" s="36" t="n">
        <f aca="false">VLOOKUP($A180,'[1]Congest May01-Oct01'!$A$1:$I$1048576,COLUMN('[1]Congest May01-Oct01'!G$1:G$1048576),FALSE())-VLOOKUP($E180,'[1]Congest May01-Oct01'!$A$1:$I$1048576,COLUMN('[1]Congest May01-Oct01'!G$1:G$1048576),FALSE())</f>
        <v>223.03</v>
      </c>
      <c r="AE180" s="36" t="n">
        <f aca="false">VLOOKUP($A180,'[1]Congest May01-Oct01'!$A$1:$I$1048576,COLUMN('[1]Congest May01-Oct01'!H$1:H$1048576),FALSE())-VLOOKUP($E180,'[1]Congest May01-Oct01'!$A$1:$I$1048576,COLUMN('[1]Congest May01-Oct01'!H$1:H$1048576),FALSE())</f>
        <v>0</v>
      </c>
      <c r="AF180" s="36" t="n">
        <f aca="false">VLOOKUP($A180,'[1]Congest May01-Oct01'!$A$1:$I$1048576,COLUMN('[1]Congest May01-Oct01'!I$1:I$1048576),FALSE())-VLOOKUP($E180,'[1]Congest May01-Oct01'!$A$1:$I$1048576,COLUMN('[1]Congest May01-Oct01'!I$1:I$1048576),FALSE())</f>
        <v>1.46</v>
      </c>
      <c r="AG180" s="6" t="n">
        <f aca="false">+SUM(S180:AD180)</f>
        <v>559.73</v>
      </c>
      <c r="AI180" s="39" t="n">
        <v>35678.8</v>
      </c>
      <c r="AJ180" s="39" t="n">
        <f aca="false">+I180*SUM(AA180:AE180)</f>
        <v>4881.8</v>
      </c>
      <c r="AK180" s="39" t="n">
        <f aca="false">+AJ180-AI180</f>
        <v>-30797</v>
      </c>
      <c r="AL180" s="39"/>
      <c r="AQ180" s="36"/>
    </row>
    <row r="181" customFormat="false" ht="12.75" hidden="false" customHeight="false" outlineLevel="0" collapsed="false">
      <c r="A181" s="7" t="n">
        <v>24024</v>
      </c>
      <c r="B181" s="7" t="s">
        <v>150</v>
      </c>
      <c r="C181" s="7" t="str">
        <f aca="false">+VLOOKUP(A181,[1]Congest!$A$1:$C$1048576,3,FALSE())</f>
        <v>GENESE</v>
      </c>
      <c r="D181" s="7"/>
      <c r="E181" s="4" t="n">
        <v>23856</v>
      </c>
      <c r="F181" s="5" t="s">
        <v>117</v>
      </c>
      <c r="G181" s="7" t="str">
        <f aca="false">+VLOOKUP(E181,[1]Congest!$A$1:$C$1048576,3,FALSE())</f>
        <v>CENTRL</v>
      </c>
      <c r="H181" s="41" t="n">
        <v>40</v>
      </c>
      <c r="I181" s="41" t="n">
        <v>40</v>
      </c>
      <c r="O181" s="35" t="n">
        <f aca="false">VLOOKUP($A181,'[1]Congest May00-Oct00'!$A$1:$I$1048576,COLUMN('[1]Congest May00-Oct00'!D$1:D$1048576),FALSE())-VLOOKUP($E181,'[1]Congest May00-Oct00'!$A$1:$I$1048576,COLUMN('[1]Congest May00-Oct00'!D$1:D$1048576),FALSE())</f>
        <v>-49.6200000000001</v>
      </c>
      <c r="P181" s="36" t="n">
        <f aca="false">VLOOKUP($A181,'[1]Congest May00-Oct00'!$A$1:$I$1048576,COLUMN('[1]Congest May00-Oct00'!E$1:E$1048576),FALSE())-VLOOKUP($E181,'[1]Congest May00-Oct00'!$A$1:$I$1048576,COLUMN('[1]Congest May00-Oct00'!E$1:E$1048576),FALSE())</f>
        <v>-804.9</v>
      </c>
      <c r="Q181" s="36" t="n">
        <f aca="false">VLOOKUP($A181,'[1]Congest May00-Oct00'!$A$1:$I$1048576,COLUMN('[1]Congest May00-Oct00'!F$1:F$1048576),FALSE())-VLOOKUP($E181,'[1]Congest May00-Oct00'!$A$1:$I$1048576,COLUMN('[1]Congest May00-Oct00'!F$1:F$1048576),FALSE())</f>
        <v>657.45</v>
      </c>
      <c r="R181" s="36" t="n">
        <f aca="false">VLOOKUP($A181,'[1]Congest May00-Oct00'!$A$1:$I$1048576,COLUMN('[1]Congest May00-Oct00'!G$1:G$1048576),FALSE())-VLOOKUP($E181,'[1]Congest May00-Oct00'!$A$1:$I$1048576,COLUMN('[1]Congest May00-Oct00'!G$1:G$1048576),FALSE())</f>
        <v>-61.98</v>
      </c>
      <c r="S181" s="36" t="n">
        <f aca="false">VLOOKUP($A181,'[1]Congest May00-Oct00'!$A$1:$I$1048576,COLUMN('[1]Congest May00-Oct00'!H$1:H$1048576),FALSE())-VLOOKUP($E181,'[1]Congest May00-Oct00'!$A$1:$I$1048576,COLUMN('[1]Congest May00-Oct00'!H$1:H$1048576),FALSE())</f>
        <v>-76.4399999999999</v>
      </c>
      <c r="T181" s="36" t="n">
        <f aca="false">VLOOKUP($A181,'[1]Congest May00-Oct00'!$A$1:$I$1048576,COLUMN('[1]Congest May00-Oct00'!I$1:I$1048576),FALSE())-VLOOKUP($E181,'[1]Congest May00-Oct00'!$A$1:$I$1048576,COLUMN('[1]Congest May00-Oct00'!I$1:I$1048576),FALSE())</f>
        <v>225.81</v>
      </c>
      <c r="U181" s="37" t="n">
        <f aca="false">VLOOKUP($A181,'[1]Congest Nov00-Apr01'!$A$1:$I$1048576,COLUMN('[1]Congest Nov00-Apr01'!D$1:D$1048576),FALSE())-VLOOKUP($E181,'[1]Congest Nov00-Apr01'!$A$1:$I$1048576,COLUMN('[1]Congest Nov00-Apr01'!D$1:D$1048576),FALSE())</f>
        <v>-85.9000000000001</v>
      </c>
      <c r="V181" s="37" t="n">
        <f aca="false">VLOOKUP($A181,'[1]Congest Nov00-Apr01'!$A$1:$I$1048576,COLUMN('[1]Congest Nov00-Apr01'!E$1:E$1048576),FALSE())-VLOOKUP($E181,'[1]Congest Nov00-Apr01'!$A$1:$I$1048576,COLUMN('[1]Congest Nov00-Apr01'!E$1:E$1048576),FALSE())</f>
        <v>-21.02</v>
      </c>
      <c r="W181" s="37" t="n">
        <f aca="false">VLOOKUP($A181,'[1]Congest Nov00-Apr01'!$A$1:$I$1048576,COLUMN('[1]Congest Nov00-Apr01'!F$1:F$1048576),FALSE())-VLOOKUP($E181,'[1]Congest Nov00-Apr01'!$A$1:$I$1048576,COLUMN('[1]Congest Nov00-Apr01'!F$1:F$1048576),FALSE())</f>
        <v>-107.51</v>
      </c>
      <c r="X181" s="37" t="n">
        <f aca="false">VLOOKUP($A181,'[1]Congest Nov00-Apr01'!$A$1:$I$1048576,COLUMN('[1]Congest Nov00-Apr01'!G$1:G$1048576),FALSE())-VLOOKUP($E181,'[1]Congest Nov00-Apr01'!$A$1:$I$1048576,COLUMN('[1]Congest Nov00-Apr01'!G$1:G$1048576),FALSE())</f>
        <v>-60.4099999999999</v>
      </c>
      <c r="Y181" s="37" t="n">
        <f aca="false">VLOOKUP($A181,'[1]Congest Nov00-Apr01'!$A$1:$I$1048576,COLUMN('[1]Congest Nov00-Apr01'!H$1:H$1048576),FALSE())-VLOOKUP($E181,'[1]Congest Nov00-Apr01'!$A$1:$I$1048576,COLUMN('[1]Congest Nov00-Apr01'!H$1:H$1048576),FALSE())</f>
        <v>-93.08</v>
      </c>
      <c r="Z181" s="37" t="n">
        <f aca="false">VLOOKUP($A181,'[1]Congest Nov00-Apr01'!$A$1:$I$1048576,COLUMN('[1]Congest Nov00-Apr01'!I$1:I$1048576),FALSE())-VLOOKUP($E181,'[1]Congest Nov00-Apr01'!$A$1:$I$1048576,COLUMN('[1]Congest Nov00-Apr01'!I$1:I$1048576),FALSE())</f>
        <v>-22.41</v>
      </c>
      <c r="AA181" s="36" t="n">
        <f aca="false">VLOOKUP($A181,'[1]Congest May01-Oct01'!$A$1:$I$1048576,COLUMN('[1]Congest May01-Oct01'!D$1:D$1048576),FALSE())-VLOOKUP($E181,'[1]Congest May01-Oct01'!$A$1:$I$1048576,COLUMN('[1]Congest May01-Oct01'!D$1:D$1048576),FALSE())</f>
        <v>-39.57</v>
      </c>
      <c r="AB181" s="36" t="n">
        <f aca="false">VLOOKUP($A181,'[1]Congest May01-Oct01'!$A$1:$I$1048576,COLUMN('[1]Congest May01-Oct01'!E$1:E$1048576),FALSE())-VLOOKUP($E181,'[1]Congest May01-Oct01'!$A$1:$I$1048576,COLUMN('[1]Congest May01-Oct01'!E$1:E$1048576),FALSE())</f>
        <v>-57.3599999999999</v>
      </c>
      <c r="AC181" s="36" t="n">
        <f aca="false">VLOOKUP($A181,'[1]Congest May01-Oct01'!$A$1:$I$1048576,COLUMN('[1]Congest May01-Oct01'!F$1:F$1048576),FALSE())-VLOOKUP($E181,'[1]Congest May01-Oct01'!$A$1:$I$1048576,COLUMN('[1]Congest May01-Oct01'!F$1:F$1048576),FALSE())</f>
        <v>-46.47</v>
      </c>
      <c r="AD181" s="36" t="n">
        <f aca="false">VLOOKUP($A181,'[1]Congest May01-Oct01'!$A$1:$I$1048576,COLUMN('[1]Congest May01-Oct01'!G$1:G$1048576),FALSE())-VLOOKUP($E181,'[1]Congest May01-Oct01'!$A$1:$I$1048576,COLUMN('[1]Congest May01-Oct01'!G$1:G$1048576),FALSE())</f>
        <v>-41.73</v>
      </c>
      <c r="AE181" s="36" t="n">
        <f aca="false">VLOOKUP($A181,'[1]Congest May01-Oct01'!$A$1:$I$1048576,COLUMN('[1]Congest May01-Oct01'!H$1:H$1048576),FALSE())-VLOOKUP($E181,'[1]Congest May01-Oct01'!$A$1:$I$1048576,COLUMN('[1]Congest May01-Oct01'!H$1:H$1048576),FALSE())</f>
        <v>0</v>
      </c>
      <c r="AF181" s="36" t="n">
        <f aca="false">VLOOKUP($A181,'[1]Congest May01-Oct01'!$A$1:$I$1048576,COLUMN('[1]Congest May01-Oct01'!I$1:I$1048576),FALSE())-VLOOKUP($E181,'[1]Congest May01-Oct01'!$A$1:$I$1048576,COLUMN('[1]Congest May01-Oct01'!I$1:I$1048576),FALSE())</f>
        <v>8.28</v>
      </c>
      <c r="AG181" s="6" t="n">
        <f aca="false">+SUM(S181:AD181)</f>
        <v>-426.09</v>
      </c>
      <c r="AI181" s="39" t="n">
        <v>-4329.8</v>
      </c>
      <c r="AJ181" s="39" t="n">
        <f aca="false">+I181*SUM(AA181:AE181)</f>
        <v>-7405.2</v>
      </c>
      <c r="AK181" s="39" t="n">
        <f aca="false">+AJ181-AI181</f>
        <v>-3075.4</v>
      </c>
      <c r="AL181" s="39"/>
      <c r="AQ181" s="36"/>
    </row>
    <row r="182" customFormat="false" ht="12.75" hidden="false" customHeight="false" outlineLevel="0" collapsed="false">
      <c r="A182" s="7" t="n">
        <v>24026</v>
      </c>
      <c r="B182" s="7" t="s">
        <v>151</v>
      </c>
      <c r="C182" s="7" t="str">
        <f aca="false">+VLOOKUP(A182,[1]Congest!$A$1:$C$1048576,3,FALSE())</f>
        <v>WEST</v>
      </c>
      <c r="D182" s="7"/>
      <c r="E182" s="4" t="n">
        <v>23791</v>
      </c>
      <c r="F182" s="5" t="s">
        <v>135</v>
      </c>
      <c r="G182" s="7" t="str">
        <f aca="false">+VLOOKUP(E182,[1]Congest!$A$1:$C$1048576,3,FALSE())</f>
        <v>WEST</v>
      </c>
      <c r="H182" s="41" t="n">
        <v>40</v>
      </c>
      <c r="I182" s="41" t="n">
        <v>40</v>
      </c>
      <c r="O182" s="35" t="n">
        <f aca="false">VLOOKUP($A182,'[1]Congest May00-Oct00'!$A$1:$I$1048576,COLUMN('[1]Congest May00-Oct00'!D$1:D$1048576),FALSE())-VLOOKUP($E182,'[1]Congest May00-Oct00'!$A$1:$I$1048576,COLUMN('[1]Congest May00-Oct00'!D$1:D$1048576),FALSE())</f>
        <v>-24.1900000000001</v>
      </c>
      <c r="P182" s="36" t="n">
        <f aca="false">VLOOKUP($A182,'[1]Congest May00-Oct00'!$A$1:$I$1048576,COLUMN('[1]Congest May00-Oct00'!E$1:E$1048576),FALSE())-VLOOKUP($E182,'[1]Congest May00-Oct00'!$A$1:$I$1048576,COLUMN('[1]Congest May00-Oct00'!E$1:E$1048576),FALSE())</f>
        <v>187.88</v>
      </c>
      <c r="Q182" s="36" t="n">
        <f aca="false">VLOOKUP($A182,'[1]Congest May00-Oct00'!$A$1:$I$1048576,COLUMN('[1]Congest May00-Oct00'!F$1:F$1048576),FALSE())-VLOOKUP($E182,'[1]Congest May00-Oct00'!$A$1:$I$1048576,COLUMN('[1]Congest May00-Oct00'!F$1:F$1048576),FALSE())</f>
        <v>71.1399999999999</v>
      </c>
      <c r="R182" s="36" t="n">
        <f aca="false">VLOOKUP($A182,'[1]Congest May00-Oct00'!$A$1:$I$1048576,COLUMN('[1]Congest May00-Oct00'!G$1:G$1048576),FALSE())-VLOOKUP($E182,'[1]Congest May00-Oct00'!$A$1:$I$1048576,COLUMN('[1]Congest May00-Oct00'!G$1:G$1048576),FALSE())</f>
        <v>-78.4099999999999</v>
      </c>
      <c r="S182" s="36" t="n">
        <f aca="false">VLOOKUP($A182,'[1]Congest May00-Oct00'!$A$1:$I$1048576,COLUMN('[1]Congest May00-Oct00'!H$1:H$1048576),FALSE())-VLOOKUP($E182,'[1]Congest May00-Oct00'!$A$1:$I$1048576,COLUMN('[1]Congest May00-Oct00'!H$1:H$1048576),FALSE())</f>
        <v>-3.69000000000011</v>
      </c>
      <c r="T182" s="36" t="n">
        <f aca="false">VLOOKUP($A182,'[1]Congest May00-Oct00'!$A$1:$I$1048576,COLUMN('[1]Congest May00-Oct00'!I$1:I$1048576),FALSE())-VLOOKUP($E182,'[1]Congest May00-Oct00'!$A$1:$I$1048576,COLUMN('[1]Congest May00-Oct00'!I$1:I$1048576),FALSE())</f>
        <v>-1.10999999999999</v>
      </c>
      <c r="U182" s="37" t="n">
        <f aca="false">VLOOKUP($A182,'[1]Congest Nov00-Apr01'!$A$1:$I$1048576,COLUMN('[1]Congest Nov00-Apr01'!D$1:D$1048576),FALSE())-VLOOKUP($E182,'[1]Congest Nov00-Apr01'!$A$1:$I$1048576,COLUMN('[1]Congest Nov00-Apr01'!D$1:D$1048576),FALSE())</f>
        <v>-6.4500000000001</v>
      </c>
      <c r="V182" s="37" t="n">
        <f aca="false">VLOOKUP($A182,'[1]Congest Nov00-Apr01'!$A$1:$I$1048576,COLUMN('[1]Congest Nov00-Apr01'!E$1:E$1048576),FALSE())-VLOOKUP($E182,'[1]Congest Nov00-Apr01'!$A$1:$I$1048576,COLUMN('[1]Congest Nov00-Apr01'!E$1:E$1048576),FALSE())</f>
        <v>-0.770000000000024</v>
      </c>
      <c r="W182" s="37" t="n">
        <f aca="false">VLOOKUP($A182,'[1]Congest Nov00-Apr01'!$A$1:$I$1048576,COLUMN('[1]Congest Nov00-Apr01'!F$1:F$1048576),FALSE())-VLOOKUP($E182,'[1]Congest Nov00-Apr01'!$A$1:$I$1048576,COLUMN('[1]Congest Nov00-Apr01'!F$1:F$1048576),FALSE())</f>
        <v>-7.16999999999985</v>
      </c>
      <c r="X182" s="37" t="n">
        <f aca="false">VLOOKUP($A182,'[1]Congest Nov00-Apr01'!$A$1:$I$1048576,COLUMN('[1]Congest Nov00-Apr01'!G$1:G$1048576),FALSE())-VLOOKUP($E182,'[1]Congest Nov00-Apr01'!$A$1:$I$1048576,COLUMN('[1]Congest Nov00-Apr01'!G$1:G$1048576),FALSE())</f>
        <v>-4.33000000000004</v>
      </c>
      <c r="Y182" s="37" t="n">
        <f aca="false">VLOOKUP($A182,'[1]Congest Nov00-Apr01'!$A$1:$I$1048576,COLUMN('[1]Congest Nov00-Apr01'!H$1:H$1048576),FALSE())-VLOOKUP($E182,'[1]Congest Nov00-Apr01'!$A$1:$I$1048576,COLUMN('[1]Congest Nov00-Apr01'!H$1:H$1048576),FALSE())</f>
        <v>-5.99999999999994</v>
      </c>
      <c r="Z182" s="37" t="n">
        <f aca="false">VLOOKUP($A182,'[1]Congest Nov00-Apr01'!$A$1:$I$1048576,COLUMN('[1]Congest Nov00-Apr01'!I$1:I$1048576),FALSE())-VLOOKUP($E182,'[1]Congest Nov00-Apr01'!$A$1:$I$1048576,COLUMN('[1]Congest Nov00-Apr01'!I$1:I$1048576),FALSE())</f>
        <v>-1.36</v>
      </c>
      <c r="AA182" s="36" t="n">
        <f aca="false">VLOOKUP($A182,'[1]Congest May01-Oct01'!$A$1:$I$1048576,COLUMN('[1]Congest May01-Oct01'!D$1:D$1048576),FALSE())-VLOOKUP($E182,'[1]Congest May01-Oct01'!$A$1:$I$1048576,COLUMN('[1]Congest May01-Oct01'!D$1:D$1048576),FALSE())</f>
        <v>-23.65</v>
      </c>
      <c r="AB182" s="36" t="n">
        <f aca="false">VLOOKUP($A182,'[1]Congest May01-Oct01'!$A$1:$I$1048576,COLUMN('[1]Congest May01-Oct01'!E$1:E$1048576),FALSE())-VLOOKUP($E182,'[1]Congest May01-Oct01'!$A$1:$I$1048576,COLUMN('[1]Congest May01-Oct01'!E$1:E$1048576),FALSE())</f>
        <v>-11.49</v>
      </c>
      <c r="AC182" s="36" t="n">
        <f aca="false">VLOOKUP($A182,'[1]Congest May01-Oct01'!$A$1:$I$1048576,COLUMN('[1]Congest May01-Oct01'!F$1:F$1048576),FALSE())-VLOOKUP($E182,'[1]Congest May01-Oct01'!$A$1:$I$1048576,COLUMN('[1]Congest May01-Oct01'!F$1:F$1048576),FALSE())</f>
        <v>-2.27999999999999</v>
      </c>
      <c r="AD182" s="36" t="n">
        <f aca="false">VLOOKUP($A182,'[1]Congest May01-Oct01'!$A$1:$I$1048576,COLUMN('[1]Congest May01-Oct01'!G$1:G$1048576),FALSE())-VLOOKUP($E182,'[1]Congest May01-Oct01'!$A$1:$I$1048576,COLUMN('[1]Congest May01-Oct01'!G$1:G$1048576),FALSE())</f>
        <v>11.98</v>
      </c>
      <c r="AE182" s="36" t="n">
        <f aca="false">VLOOKUP($A182,'[1]Congest May01-Oct01'!$A$1:$I$1048576,COLUMN('[1]Congest May01-Oct01'!H$1:H$1048576),FALSE())-VLOOKUP($E182,'[1]Congest May01-Oct01'!$A$1:$I$1048576,COLUMN('[1]Congest May01-Oct01'!H$1:H$1048576),FALSE())</f>
        <v>0</v>
      </c>
      <c r="AF182" s="36" t="n">
        <f aca="false">VLOOKUP($A182,'[1]Congest May01-Oct01'!$A$1:$I$1048576,COLUMN('[1]Congest May01-Oct01'!I$1:I$1048576),FALSE())-VLOOKUP($E182,'[1]Congest May01-Oct01'!$A$1:$I$1048576,COLUMN('[1]Congest May01-Oct01'!I$1:I$1048576),FALSE())</f>
        <v>-0.00999999999999979</v>
      </c>
      <c r="AG182" s="6" t="n">
        <f aca="false">+SUM(S182:AD182)</f>
        <v>-56.3200000000001</v>
      </c>
      <c r="AI182" s="39" t="n">
        <v>-7045.4</v>
      </c>
      <c r="AJ182" s="39" t="n">
        <f aca="false">+I182*SUM(AA182:AE182)</f>
        <v>-1017.6</v>
      </c>
      <c r="AK182" s="39" t="n">
        <f aca="false">+AJ182-AI182</f>
        <v>6027.8</v>
      </c>
      <c r="AL182" s="39"/>
      <c r="AQ182" s="36"/>
    </row>
    <row r="183" customFormat="false" ht="12.75" hidden="false" customHeight="false" outlineLevel="0" collapsed="false">
      <c r="A183" s="7" t="n">
        <v>24042</v>
      </c>
      <c r="B183" s="7" t="s">
        <v>166</v>
      </c>
      <c r="C183" s="7" t="str">
        <f aca="false">+VLOOKUP(A183,[1]Congest!$A$1:$C$1048576,3,FALSE())</f>
        <v>CENTRL</v>
      </c>
      <c r="D183" s="7"/>
      <c r="E183" s="4" t="n">
        <v>23644</v>
      </c>
      <c r="F183" s="5" t="s">
        <v>145</v>
      </c>
      <c r="G183" s="7" t="str">
        <f aca="false">+VLOOKUP(E183,[1]Congest!$A$1:$C$1048576,3,FALSE())</f>
        <v>NORTH</v>
      </c>
      <c r="H183" s="4" t="n">
        <v>5</v>
      </c>
      <c r="I183" s="4" t="n">
        <v>5</v>
      </c>
      <c r="O183" s="35" t="n">
        <f aca="false">VLOOKUP($A183,'[1]Congest May00-Oct00'!$A$1:$I$1048576,COLUMN('[1]Congest May00-Oct00'!D$1:D$1048576),FALSE())-VLOOKUP($E183,'[1]Congest May00-Oct00'!$A$1:$I$1048576,COLUMN('[1]Congest May00-Oct00'!D$1:D$1048576),FALSE())</f>
        <v>129.77</v>
      </c>
      <c r="P183" s="36" t="n">
        <f aca="false">VLOOKUP($A183,'[1]Congest May00-Oct00'!$A$1:$I$1048576,COLUMN('[1]Congest May00-Oct00'!E$1:E$1048576),FALSE())-VLOOKUP($E183,'[1]Congest May00-Oct00'!$A$1:$I$1048576,COLUMN('[1]Congest May00-Oct00'!E$1:E$1048576),FALSE())</f>
        <v>324.35</v>
      </c>
      <c r="Q183" s="36" t="n">
        <f aca="false">VLOOKUP($A183,'[1]Congest May00-Oct00'!$A$1:$I$1048576,COLUMN('[1]Congest May00-Oct00'!F$1:F$1048576),FALSE())-VLOOKUP($E183,'[1]Congest May00-Oct00'!$A$1:$I$1048576,COLUMN('[1]Congest May00-Oct00'!F$1:F$1048576),FALSE())</f>
        <v>291.26</v>
      </c>
      <c r="R183" s="36" t="n">
        <f aca="false">VLOOKUP($A183,'[1]Congest May00-Oct00'!$A$1:$I$1048576,COLUMN('[1]Congest May00-Oct00'!G$1:G$1048576),FALSE())-VLOOKUP($E183,'[1]Congest May00-Oct00'!$A$1:$I$1048576,COLUMN('[1]Congest May00-Oct00'!G$1:G$1048576),FALSE())</f>
        <v>121.44</v>
      </c>
      <c r="S183" s="36" t="n">
        <f aca="false">VLOOKUP($A183,'[1]Congest May00-Oct00'!$A$1:$I$1048576,COLUMN('[1]Congest May00-Oct00'!H$1:H$1048576),FALSE())-VLOOKUP($E183,'[1]Congest May00-Oct00'!$A$1:$I$1048576,COLUMN('[1]Congest May00-Oct00'!H$1:H$1048576),FALSE())</f>
        <v>-10.3</v>
      </c>
      <c r="T183" s="36" t="n">
        <f aca="false">VLOOKUP($A183,'[1]Congest May00-Oct00'!$A$1:$I$1048576,COLUMN('[1]Congest May00-Oct00'!I$1:I$1048576),FALSE())-VLOOKUP($E183,'[1]Congest May00-Oct00'!$A$1:$I$1048576,COLUMN('[1]Congest May00-Oct00'!I$1:I$1048576),FALSE())</f>
        <v>-12.99</v>
      </c>
      <c r="U183" s="37" t="n">
        <f aca="false">VLOOKUP($A183,'[1]Congest Nov00-Apr01'!$A$1:$I$1048576,COLUMN('[1]Congest Nov00-Apr01'!D$1:D$1048576),FALSE())-VLOOKUP($E183,'[1]Congest Nov00-Apr01'!$A$1:$I$1048576,COLUMN('[1]Congest Nov00-Apr01'!D$1:D$1048576),FALSE())</f>
        <v>36.73</v>
      </c>
      <c r="V183" s="37" t="n">
        <f aca="false">VLOOKUP($A183,'[1]Congest Nov00-Apr01'!$A$1:$I$1048576,COLUMN('[1]Congest Nov00-Apr01'!E$1:E$1048576),FALSE())-VLOOKUP($E183,'[1]Congest Nov00-Apr01'!$A$1:$I$1048576,COLUMN('[1]Congest Nov00-Apr01'!E$1:E$1048576),FALSE())</f>
        <v>7.81</v>
      </c>
      <c r="W183" s="37" t="n">
        <f aca="false">VLOOKUP($A183,'[1]Congest Nov00-Apr01'!$A$1:$I$1048576,COLUMN('[1]Congest Nov00-Apr01'!F$1:F$1048576),FALSE())-VLOOKUP($E183,'[1]Congest Nov00-Apr01'!$A$1:$I$1048576,COLUMN('[1]Congest Nov00-Apr01'!F$1:F$1048576),FALSE())</f>
        <v>33.19</v>
      </c>
      <c r="X183" s="37" t="n">
        <f aca="false">VLOOKUP($A183,'[1]Congest Nov00-Apr01'!$A$1:$I$1048576,COLUMN('[1]Congest Nov00-Apr01'!G$1:G$1048576),FALSE())-VLOOKUP($E183,'[1]Congest Nov00-Apr01'!$A$1:$I$1048576,COLUMN('[1]Congest Nov00-Apr01'!G$1:G$1048576),FALSE())</f>
        <v>14.93</v>
      </c>
      <c r="Y183" s="37" t="n">
        <f aca="false">VLOOKUP($A183,'[1]Congest Nov00-Apr01'!$A$1:$I$1048576,COLUMN('[1]Congest Nov00-Apr01'!H$1:H$1048576),FALSE())-VLOOKUP($E183,'[1]Congest Nov00-Apr01'!$A$1:$I$1048576,COLUMN('[1]Congest Nov00-Apr01'!H$1:H$1048576),FALSE())</f>
        <v>29.01</v>
      </c>
      <c r="Z183" s="37" t="n">
        <f aca="false">VLOOKUP($A183,'[1]Congest Nov00-Apr01'!$A$1:$I$1048576,COLUMN('[1]Congest Nov00-Apr01'!I$1:I$1048576),FALSE())-VLOOKUP($E183,'[1]Congest Nov00-Apr01'!$A$1:$I$1048576,COLUMN('[1]Congest Nov00-Apr01'!I$1:I$1048576),FALSE())</f>
        <v>5.28999999999999</v>
      </c>
      <c r="AA183" s="36" t="n">
        <f aca="false">VLOOKUP($A183,'[1]Congest May01-Oct01'!$A$1:$I$1048576,COLUMN('[1]Congest May01-Oct01'!D$1:D$1048576),FALSE())-VLOOKUP($E183,'[1]Congest May01-Oct01'!$A$1:$I$1048576,COLUMN('[1]Congest May01-Oct01'!D$1:D$1048576),FALSE())</f>
        <v>-40.33</v>
      </c>
      <c r="AB183" s="36" t="n">
        <f aca="false">VLOOKUP($A183,'[1]Congest May01-Oct01'!$A$1:$I$1048576,COLUMN('[1]Congest May01-Oct01'!E$1:E$1048576),FALSE())-VLOOKUP($E183,'[1]Congest May01-Oct01'!$A$1:$I$1048576,COLUMN('[1]Congest May01-Oct01'!E$1:E$1048576),FALSE())</f>
        <v>9.73000000000002</v>
      </c>
      <c r="AC183" s="36" t="n">
        <f aca="false">VLOOKUP($A183,'[1]Congest May01-Oct01'!$A$1:$I$1048576,COLUMN('[1]Congest May01-Oct01'!F$1:F$1048576),FALSE())-VLOOKUP($E183,'[1]Congest May01-Oct01'!$A$1:$I$1048576,COLUMN('[1]Congest May01-Oct01'!F$1:F$1048576),FALSE())</f>
        <v>-3.03</v>
      </c>
      <c r="AD183" s="36" t="n">
        <f aca="false">VLOOKUP($A183,'[1]Congest May01-Oct01'!$A$1:$I$1048576,COLUMN('[1]Congest May01-Oct01'!G$1:G$1048576),FALSE())-VLOOKUP($E183,'[1]Congest May01-Oct01'!$A$1:$I$1048576,COLUMN('[1]Congest May01-Oct01'!G$1:G$1048576),FALSE())</f>
        <v>16.34</v>
      </c>
      <c r="AE183" s="36" t="n">
        <f aca="false">VLOOKUP($A183,'[1]Congest May01-Oct01'!$A$1:$I$1048576,COLUMN('[1]Congest May01-Oct01'!H$1:H$1048576),FALSE())-VLOOKUP($E183,'[1]Congest May01-Oct01'!$A$1:$I$1048576,COLUMN('[1]Congest May01-Oct01'!H$1:H$1048576),FALSE())</f>
        <v>-0.02</v>
      </c>
      <c r="AF183" s="36" t="n">
        <f aca="false">VLOOKUP($A183,'[1]Congest May01-Oct01'!$A$1:$I$1048576,COLUMN('[1]Congest May01-Oct01'!I$1:I$1048576),FALSE())-VLOOKUP($E183,'[1]Congest May01-Oct01'!$A$1:$I$1048576,COLUMN('[1]Congest May01-Oct01'!I$1:I$1048576),FALSE())</f>
        <v>0</v>
      </c>
      <c r="AG183" s="6" t="n">
        <f aca="false">+SUM(S183:AD183)</f>
        <v>86.3800000000001</v>
      </c>
      <c r="AI183" s="39" t="n">
        <v>1000</v>
      </c>
      <c r="AJ183" s="39" t="n">
        <f aca="false">+I183*SUM(AA183:AE183)</f>
        <v>-86.5499999999999</v>
      </c>
      <c r="AK183" s="39" t="n">
        <f aca="false">+AJ183-AI183</f>
        <v>-1086.55</v>
      </c>
      <c r="AL183" s="39"/>
      <c r="AQ183" s="36"/>
    </row>
    <row r="184" customFormat="false" ht="12.75" hidden="false" customHeight="false" outlineLevel="0" collapsed="false">
      <c r="A184" s="7" t="n">
        <v>24042</v>
      </c>
      <c r="B184" s="7" t="s">
        <v>166</v>
      </c>
      <c r="C184" s="7" t="str">
        <f aca="false">+VLOOKUP(A184,[1]Congest!$A$1:$C$1048576,3,FALSE())</f>
        <v>CENTRL</v>
      </c>
      <c r="D184" s="7"/>
      <c r="E184" s="4" t="n">
        <v>23803</v>
      </c>
      <c r="F184" s="5" t="s">
        <v>164</v>
      </c>
      <c r="G184" s="7" t="str">
        <f aca="false">+VLOOKUP(E184,[1]Congest!$A$1:$C$1048576,3,FALSE())</f>
        <v>MHK VL</v>
      </c>
      <c r="H184" s="4" t="n">
        <v>40</v>
      </c>
      <c r="I184" s="4" t="n">
        <v>40</v>
      </c>
      <c r="O184" s="35" t="n">
        <f aca="false">VLOOKUP($A184,'[1]Congest May00-Oct00'!$A$1:$I$1048576,COLUMN('[1]Congest May00-Oct00'!D$1:D$1048576),FALSE())-VLOOKUP($E184,'[1]Congest May00-Oct00'!$A$1:$I$1048576,COLUMN('[1]Congest May00-Oct00'!D$1:D$1048576),FALSE())</f>
        <v>957.38</v>
      </c>
      <c r="P184" s="36" t="n">
        <f aca="false">VLOOKUP($A184,'[1]Congest May00-Oct00'!$A$1:$I$1048576,COLUMN('[1]Congest May00-Oct00'!E$1:E$1048576),FALSE())-VLOOKUP($E184,'[1]Congest May00-Oct00'!$A$1:$I$1048576,COLUMN('[1]Congest May00-Oct00'!E$1:E$1048576),FALSE())</f>
        <v>741.38</v>
      </c>
      <c r="Q184" s="36" t="n">
        <f aca="false">VLOOKUP($A184,'[1]Congest May00-Oct00'!$A$1:$I$1048576,COLUMN('[1]Congest May00-Oct00'!F$1:F$1048576),FALSE())-VLOOKUP($E184,'[1]Congest May00-Oct00'!$A$1:$I$1048576,COLUMN('[1]Congest May00-Oct00'!F$1:F$1048576),FALSE())</f>
        <v>1809.49</v>
      </c>
      <c r="R184" s="36" t="n">
        <f aca="false">VLOOKUP($A184,'[1]Congest May00-Oct00'!$A$1:$I$1048576,COLUMN('[1]Congest May00-Oct00'!G$1:G$1048576),FALSE())-VLOOKUP($E184,'[1]Congest May00-Oct00'!$A$1:$I$1048576,COLUMN('[1]Congest May00-Oct00'!G$1:G$1048576),FALSE())</f>
        <v>453.62</v>
      </c>
      <c r="S184" s="36" t="n">
        <f aca="false">VLOOKUP($A184,'[1]Congest May00-Oct00'!$A$1:$I$1048576,COLUMN('[1]Congest May00-Oct00'!H$1:H$1048576),FALSE())-VLOOKUP($E184,'[1]Congest May00-Oct00'!$A$1:$I$1048576,COLUMN('[1]Congest May00-Oct00'!H$1:H$1048576),FALSE())</f>
        <v>980.44</v>
      </c>
      <c r="T184" s="36" t="n">
        <f aca="false">VLOOKUP($A184,'[1]Congest May00-Oct00'!$A$1:$I$1048576,COLUMN('[1]Congest May00-Oct00'!I$1:I$1048576),FALSE())-VLOOKUP($E184,'[1]Congest May00-Oct00'!$A$1:$I$1048576,COLUMN('[1]Congest May00-Oct00'!I$1:I$1048576),FALSE())</f>
        <v>22.56</v>
      </c>
      <c r="U184" s="37" t="n">
        <f aca="false">VLOOKUP($A184,'[1]Congest Nov00-Apr01'!$A$1:$I$1048576,COLUMN('[1]Congest Nov00-Apr01'!D$1:D$1048576),FALSE())-VLOOKUP($E184,'[1]Congest Nov00-Apr01'!$A$1:$I$1048576,COLUMN('[1]Congest Nov00-Apr01'!D$1:D$1048576),FALSE())</f>
        <v>96.79</v>
      </c>
      <c r="V184" s="37" t="n">
        <f aca="false">VLOOKUP($A184,'[1]Congest Nov00-Apr01'!$A$1:$I$1048576,COLUMN('[1]Congest Nov00-Apr01'!E$1:E$1048576),FALSE())-VLOOKUP($E184,'[1]Congest Nov00-Apr01'!$A$1:$I$1048576,COLUMN('[1]Congest Nov00-Apr01'!E$1:E$1048576),FALSE())</f>
        <v>35.74</v>
      </c>
      <c r="W184" s="37" t="n">
        <f aca="false">VLOOKUP($A184,'[1]Congest Nov00-Apr01'!$A$1:$I$1048576,COLUMN('[1]Congest Nov00-Apr01'!F$1:F$1048576),FALSE())-VLOOKUP($E184,'[1]Congest Nov00-Apr01'!$A$1:$I$1048576,COLUMN('[1]Congest Nov00-Apr01'!F$1:F$1048576),FALSE())</f>
        <v>83.56</v>
      </c>
      <c r="X184" s="37" t="n">
        <f aca="false">VLOOKUP($A184,'[1]Congest Nov00-Apr01'!$A$1:$I$1048576,COLUMN('[1]Congest Nov00-Apr01'!G$1:G$1048576),FALSE())-VLOOKUP($E184,'[1]Congest Nov00-Apr01'!$A$1:$I$1048576,COLUMN('[1]Congest Nov00-Apr01'!G$1:G$1048576),FALSE())</f>
        <v>51.09</v>
      </c>
      <c r="Y184" s="37" t="n">
        <f aca="false">VLOOKUP($A184,'[1]Congest Nov00-Apr01'!$A$1:$I$1048576,COLUMN('[1]Congest Nov00-Apr01'!H$1:H$1048576),FALSE())-VLOOKUP($E184,'[1]Congest Nov00-Apr01'!$A$1:$I$1048576,COLUMN('[1]Congest Nov00-Apr01'!H$1:H$1048576),FALSE())</f>
        <v>63.04</v>
      </c>
      <c r="Z184" s="37" t="n">
        <f aca="false">VLOOKUP($A184,'[1]Congest Nov00-Apr01'!$A$1:$I$1048576,COLUMN('[1]Congest Nov00-Apr01'!I$1:I$1048576),FALSE())-VLOOKUP($E184,'[1]Congest Nov00-Apr01'!$A$1:$I$1048576,COLUMN('[1]Congest Nov00-Apr01'!I$1:I$1048576),FALSE())</f>
        <v>72.47</v>
      </c>
      <c r="AA184" s="36" t="n">
        <f aca="false">VLOOKUP($A184,'[1]Congest May01-Oct01'!$A$1:$I$1048576,COLUMN('[1]Congest May01-Oct01'!D$1:D$1048576),FALSE())-VLOOKUP($E184,'[1]Congest May01-Oct01'!$A$1:$I$1048576,COLUMN('[1]Congest May01-Oct01'!D$1:D$1048576),FALSE())</f>
        <v>-36.58</v>
      </c>
      <c r="AB184" s="36" t="n">
        <f aca="false">VLOOKUP($A184,'[1]Congest May01-Oct01'!$A$1:$I$1048576,COLUMN('[1]Congest May01-Oct01'!E$1:E$1048576),FALSE())-VLOOKUP($E184,'[1]Congest May01-Oct01'!$A$1:$I$1048576,COLUMN('[1]Congest May01-Oct01'!E$1:E$1048576),FALSE())</f>
        <v>-6.35999999999997</v>
      </c>
      <c r="AC184" s="36" t="n">
        <f aca="false">VLOOKUP($A184,'[1]Congest May01-Oct01'!$A$1:$I$1048576,COLUMN('[1]Congest May01-Oct01'!F$1:F$1048576),FALSE())-VLOOKUP($E184,'[1]Congest May01-Oct01'!$A$1:$I$1048576,COLUMN('[1]Congest May01-Oct01'!F$1:F$1048576),FALSE())</f>
        <v>-7.69</v>
      </c>
      <c r="AD184" s="36" t="n">
        <f aca="false">VLOOKUP($A184,'[1]Congest May01-Oct01'!$A$1:$I$1048576,COLUMN('[1]Congest May01-Oct01'!G$1:G$1048576),FALSE())-VLOOKUP($E184,'[1]Congest May01-Oct01'!$A$1:$I$1048576,COLUMN('[1]Congest May01-Oct01'!G$1:G$1048576),FALSE())</f>
        <v>47.34</v>
      </c>
      <c r="AE184" s="36" t="n">
        <f aca="false">VLOOKUP($A184,'[1]Congest May01-Oct01'!$A$1:$I$1048576,COLUMN('[1]Congest May01-Oct01'!H$1:H$1048576),FALSE())-VLOOKUP($E184,'[1]Congest May01-Oct01'!$A$1:$I$1048576,COLUMN('[1]Congest May01-Oct01'!H$1:H$1048576),FALSE())</f>
        <v>0.75</v>
      </c>
      <c r="AF184" s="36" t="n">
        <f aca="false">VLOOKUP($A184,'[1]Congest May01-Oct01'!$A$1:$I$1048576,COLUMN('[1]Congest May01-Oct01'!I$1:I$1048576),FALSE())-VLOOKUP($E184,'[1]Congest May01-Oct01'!$A$1:$I$1048576,COLUMN('[1]Congest May01-Oct01'!I$1:I$1048576),FALSE())</f>
        <v>1.26</v>
      </c>
      <c r="AG184" s="6" t="n">
        <f aca="false">+SUM(S184:AD184)</f>
        <v>1402.4</v>
      </c>
      <c r="AI184" s="39" t="n">
        <v>65711</v>
      </c>
      <c r="AJ184" s="39" t="n">
        <f aca="false">+I184*SUM(AA184:AE184)</f>
        <v>-101.599999999999</v>
      </c>
      <c r="AK184" s="39" t="n">
        <f aca="false">+AJ184-AI184</f>
        <v>-65812.6</v>
      </c>
      <c r="AL184" s="39"/>
      <c r="AQ184" s="36"/>
    </row>
    <row r="185" customFormat="false" ht="12.75" hidden="false" customHeight="false" outlineLevel="0" collapsed="false">
      <c r="A185" s="7" t="n">
        <v>24042</v>
      </c>
      <c r="B185" s="7" t="s">
        <v>166</v>
      </c>
      <c r="C185" s="7" t="str">
        <f aca="false">+VLOOKUP(A185,[1]Congest!$A$1:$C$1048576,3,FALSE())</f>
        <v>CENTRL</v>
      </c>
      <c r="D185" s="7"/>
      <c r="E185" s="4" t="n">
        <v>24008</v>
      </c>
      <c r="F185" s="5" t="s">
        <v>61</v>
      </c>
      <c r="G185" s="7" t="str">
        <f aca="false">+VLOOKUP(E185,[1]Congest!$A$1:$C$1048576,3,FALSE())</f>
        <v>MHK VL</v>
      </c>
      <c r="H185" s="4" t="n">
        <v>20</v>
      </c>
      <c r="I185" s="4" t="n">
        <v>20</v>
      </c>
      <c r="O185" s="35" t="n">
        <f aca="false">VLOOKUP($A185,'[1]Congest May00-Oct00'!$A$1:$I$1048576,COLUMN('[1]Congest May00-Oct00'!D$1:D$1048576),FALSE())-VLOOKUP($E185,'[1]Congest May00-Oct00'!$A$1:$I$1048576,COLUMN('[1]Congest May00-Oct00'!D$1:D$1048576),FALSE())</f>
        <v>995.33</v>
      </c>
      <c r="P185" s="36" t="n">
        <f aca="false">VLOOKUP($A185,'[1]Congest May00-Oct00'!$A$1:$I$1048576,COLUMN('[1]Congest May00-Oct00'!E$1:E$1048576),FALSE())-VLOOKUP($E185,'[1]Congest May00-Oct00'!$A$1:$I$1048576,COLUMN('[1]Congest May00-Oct00'!E$1:E$1048576),FALSE())</f>
        <v>750.64</v>
      </c>
      <c r="Q185" s="36" t="n">
        <f aca="false">VLOOKUP($A185,'[1]Congest May00-Oct00'!$A$1:$I$1048576,COLUMN('[1]Congest May00-Oct00'!F$1:F$1048576),FALSE())-VLOOKUP($E185,'[1]Congest May00-Oct00'!$A$1:$I$1048576,COLUMN('[1]Congest May00-Oct00'!F$1:F$1048576),FALSE())</f>
        <v>1616.88</v>
      </c>
      <c r="R185" s="36" t="n">
        <f aca="false">VLOOKUP($A185,'[1]Congest May00-Oct00'!$A$1:$I$1048576,COLUMN('[1]Congest May00-Oct00'!G$1:G$1048576),FALSE())-VLOOKUP($E185,'[1]Congest May00-Oct00'!$A$1:$I$1048576,COLUMN('[1]Congest May00-Oct00'!G$1:G$1048576),FALSE())</f>
        <v>397.15</v>
      </c>
      <c r="S185" s="36" t="n">
        <f aca="false">VLOOKUP($A185,'[1]Congest May00-Oct00'!$A$1:$I$1048576,COLUMN('[1]Congest May00-Oct00'!H$1:H$1048576),FALSE())-VLOOKUP($E185,'[1]Congest May00-Oct00'!$A$1:$I$1048576,COLUMN('[1]Congest May00-Oct00'!H$1:H$1048576),FALSE())</f>
        <v>1051.88</v>
      </c>
      <c r="T185" s="36" t="n">
        <f aca="false">VLOOKUP($A185,'[1]Congest May00-Oct00'!$A$1:$I$1048576,COLUMN('[1]Congest May00-Oct00'!I$1:I$1048576),FALSE())-VLOOKUP($E185,'[1]Congest May00-Oct00'!$A$1:$I$1048576,COLUMN('[1]Congest May00-Oct00'!I$1:I$1048576),FALSE())</f>
        <v>23.7</v>
      </c>
      <c r="U185" s="37" t="n">
        <f aca="false">VLOOKUP($A185,'[1]Congest Nov00-Apr01'!$A$1:$I$1048576,COLUMN('[1]Congest Nov00-Apr01'!D$1:D$1048576),FALSE())-VLOOKUP($E185,'[1]Congest Nov00-Apr01'!$A$1:$I$1048576,COLUMN('[1]Congest Nov00-Apr01'!D$1:D$1048576),FALSE())</f>
        <v>96.79</v>
      </c>
      <c r="V185" s="37" t="n">
        <f aca="false">VLOOKUP($A185,'[1]Congest Nov00-Apr01'!$A$1:$I$1048576,COLUMN('[1]Congest Nov00-Apr01'!E$1:E$1048576),FALSE())-VLOOKUP($E185,'[1]Congest Nov00-Apr01'!$A$1:$I$1048576,COLUMN('[1]Congest Nov00-Apr01'!E$1:E$1048576),FALSE())</f>
        <v>19.1</v>
      </c>
      <c r="W185" s="37" t="n">
        <f aca="false">VLOOKUP($A185,'[1]Congest Nov00-Apr01'!$A$1:$I$1048576,COLUMN('[1]Congest Nov00-Apr01'!F$1:F$1048576),FALSE())-VLOOKUP($E185,'[1]Congest Nov00-Apr01'!$A$1:$I$1048576,COLUMN('[1]Congest Nov00-Apr01'!F$1:F$1048576),FALSE())</f>
        <v>71.38</v>
      </c>
      <c r="X185" s="37" t="n">
        <f aca="false">VLOOKUP($A185,'[1]Congest Nov00-Apr01'!$A$1:$I$1048576,COLUMN('[1]Congest Nov00-Apr01'!G$1:G$1048576),FALSE())-VLOOKUP($E185,'[1]Congest Nov00-Apr01'!$A$1:$I$1048576,COLUMN('[1]Congest Nov00-Apr01'!G$1:G$1048576),FALSE())</f>
        <v>48.78</v>
      </c>
      <c r="Y185" s="37" t="n">
        <f aca="false">VLOOKUP($A185,'[1]Congest Nov00-Apr01'!$A$1:$I$1048576,COLUMN('[1]Congest Nov00-Apr01'!H$1:H$1048576),FALSE())-VLOOKUP($E185,'[1]Congest Nov00-Apr01'!$A$1:$I$1048576,COLUMN('[1]Congest Nov00-Apr01'!H$1:H$1048576),FALSE())</f>
        <v>58.68</v>
      </c>
      <c r="Z185" s="37" t="n">
        <f aca="false">VLOOKUP($A185,'[1]Congest Nov00-Apr01'!$A$1:$I$1048576,COLUMN('[1]Congest Nov00-Apr01'!I$1:I$1048576),FALSE())-VLOOKUP($E185,'[1]Congest Nov00-Apr01'!$A$1:$I$1048576,COLUMN('[1]Congest Nov00-Apr01'!I$1:I$1048576),FALSE())</f>
        <v>75.54</v>
      </c>
      <c r="AA185" s="36" t="n">
        <f aca="false">VLOOKUP($A185,'[1]Congest May01-Oct01'!$A$1:$I$1048576,COLUMN('[1]Congest May01-Oct01'!D$1:D$1048576),FALSE())-VLOOKUP($E185,'[1]Congest May01-Oct01'!$A$1:$I$1048576,COLUMN('[1]Congest May01-Oct01'!D$1:D$1048576),FALSE())</f>
        <v>-21.55</v>
      </c>
      <c r="AB185" s="36" t="n">
        <f aca="false">VLOOKUP($A185,'[1]Congest May01-Oct01'!$A$1:$I$1048576,COLUMN('[1]Congest May01-Oct01'!E$1:E$1048576),FALSE())-VLOOKUP($E185,'[1]Congest May01-Oct01'!$A$1:$I$1048576,COLUMN('[1]Congest May01-Oct01'!E$1:E$1048576),FALSE())</f>
        <v>69.48</v>
      </c>
      <c r="AC185" s="36" t="n">
        <f aca="false">VLOOKUP($A185,'[1]Congest May01-Oct01'!$A$1:$I$1048576,COLUMN('[1]Congest May01-Oct01'!F$1:F$1048576),FALSE())-VLOOKUP($E185,'[1]Congest May01-Oct01'!$A$1:$I$1048576,COLUMN('[1]Congest May01-Oct01'!F$1:F$1048576),FALSE())</f>
        <v>6.13</v>
      </c>
      <c r="AD185" s="36" t="n">
        <f aca="false">VLOOKUP($A185,'[1]Congest May01-Oct01'!$A$1:$I$1048576,COLUMN('[1]Congest May01-Oct01'!G$1:G$1048576),FALSE())-VLOOKUP($E185,'[1]Congest May01-Oct01'!$A$1:$I$1048576,COLUMN('[1]Congest May01-Oct01'!G$1:G$1048576),FALSE())</f>
        <v>47.34</v>
      </c>
      <c r="AE185" s="36" t="n">
        <f aca="false">VLOOKUP($A185,'[1]Congest May01-Oct01'!$A$1:$I$1048576,COLUMN('[1]Congest May01-Oct01'!H$1:H$1048576),FALSE())-VLOOKUP($E185,'[1]Congest May01-Oct01'!$A$1:$I$1048576,COLUMN('[1]Congest May01-Oct01'!H$1:H$1048576),FALSE())</f>
        <v>0.82</v>
      </c>
      <c r="AF185" s="36" t="n">
        <f aca="false">VLOOKUP($A185,'[1]Congest May01-Oct01'!$A$1:$I$1048576,COLUMN('[1]Congest May01-Oct01'!I$1:I$1048576),FALSE())-VLOOKUP($E185,'[1]Congest May01-Oct01'!$A$1:$I$1048576,COLUMN('[1]Congest May01-Oct01'!I$1:I$1048576),FALSE())</f>
        <v>0</v>
      </c>
      <c r="AG185" s="6" t="n">
        <f aca="false">+SUM(S185:AD185)</f>
        <v>1547.25</v>
      </c>
      <c r="AI185" s="39" t="n">
        <v>19865</v>
      </c>
      <c r="AJ185" s="39" t="n">
        <f aca="false">+I185*SUM(AA185:AE185)</f>
        <v>2044.4</v>
      </c>
      <c r="AK185" s="39" t="n">
        <f aca="false">+AJ185-AI185</f>
        <v>-17820.6</v>
      </c>
      <c r="AL185" s="39"/>
      <c r="AQ185" s="36"/>
    </row>
    <row r="186" customFormat="false" ht="12.75" hidden="false" customHeight="false" outlineLevel="0" collapsed="false">
      <c r="A186" s="7" t="n">
        <v>24044</v>
      </c>
      <c r="B186" s="7" t="s">
        <v>132</v>
      </c>
      <c r="C186" s="7" t="str">
        <f aca="false">+VLOOKUP(A186,[1]Congest!$A$1:$C$1048576,3,FALSE())</f>
        <v>MHK VL</v>
      </c>
      <c r="D186" s="7"/>
      <c r="E186" s="4" t="n">
        <v>24008</v>
      </c>
      <c r="F186" s="5" t="s">
        <v>61</v>
      </c>
      <c r="G186" s="7" t="str">
        <f aca="false">+VLOOKUP(E186,[1]Congest!$A$1:$C$1048576,3,FALSE())</f>
        <v>MHK VL</v>
      </c>
      <c r="H186" s="4" t="n">
        <v>1</v>
      </c>
      <c r="I186" s="4" t="n">
        <v>1</v>
      </c>
      <c r="O186" s="35" t="n">
        <f aca="false">VLOOKUP($A186,'[1]Congest May00-Oct00'!$A$1:$I$1048576,COLUMN('[1]Congest May00-Oct00'!D$1:D$1048576),FALSE())-VLOOKUP($E186,'[1]Congest May00-Oct00'!$A$1:$I$1048576,COLUMN('[1]Congest May00-Oct00'!D$1:D$1048576),FALSE())</f>
        <v>380.9</v>
      </c>
      <c r="P186" s="36" t="n">
        <f aca="false">VLOOKUP($A186,'[1]Congest May00-Oct00'!$A$1:$I$1048576,COLUMN('[1]Congest May00-Oct00'!E$1:E$1048576),FALSE())-VLOOKUP($E186,'[1]Congest May00-Oct00'!$A$1:$I$1048576,COLUMN('[1]Congest May00-Oct00'!E$1:E$1048576),FALSE())</f>
        <v>33.1</v>
      </c>
      <c r="Q186" s="36" t="n">
        <f aca="false">VLOOKUP($A186,'[1]Congest May00-Oct00'!$A$1:$I$1048576,COLUMN('[1]Congest May00-Oct00'!F$1:F$1048576),FALSE())-VLOOKUP($E186,'[1]Congest May00-Oct00'!$A$1:$I$1048576,COLUMN('[1]Congest May00-Oct00'!F$1:F$1048576),FALSE())</f>
        <v>-21.03</v>
      </c>
      <c r="R186" s="36" t="n">
        <f aca="false">VLOOKUP($A186,'[1]Congest May00-Oct00'!$A$1:$I$1048576,COLUMN('[1]Congest May00-Oct00'!G$1:G$1048576),FALSE())-VLOOKUP($E186,'[1]Congest May00-Oct00'!$A$1:$I$1048576,COLUMN('[1]Congest May00-Oct00'!G$1:G$1048576),FALSE())</f>
        <v>-44.04</v>
      </c>
      <c r="S186" s="36" t="n">
        <f aca="false">VLOOKUP($A186,'[1]Congest May00-Oct00'!$A$1:$I$1048576,COLUMN('[1]Congest May00-Oct00'!H$1:H$1048576),FALSE())-VLOOKUP($E186,'[1]Congest May00-Oct00'!$A$1:$I$1048576,COLUMN('[1]Congest May00-Oct00'!H$1:H$1048576),FALSE())</f>
        <v>555.74</v>
      </c>
      <c r="T186" s="36" t="n">
        <f aca="false">VLOOKUP($A186,'[1]Congest May00-Oct00'!$A$1:$I$1048576,COLUMN('[1]Congest May00-Oct00'!I$1:I$1048576),FALSE())-VLOOKUP($E186,'[1]Congest May00-Oct00'!$A$1:$I$1048576,COLUMN('[1]Congest May00-Oct00'!I$1:I$1048576),FALSE())</f>
        <v>12.91</v>
      </c>
      <c r="U186" s="37" t="n">
        <f aca="false">VLOOKUP($A186,'[1]Congest Nov00-Apr01'!$A$1:$I$1048576,COLUMN('[1]Congest Nov00-Apr01'!D$1:D$1048576),FALSE())-VLOOKUP($E186,'[1]Congest Nov00-Apr01'!$A$1:$I$1048576,COLUMN('[1]Congest Nov00-Apr01'!D$1:D$1048576),FALSE())</f>
        <v>4.53</v>
      </c>
      <c r="V186" s="37" t="n">
        <f aca="false">VLOOKUP($A186,'[1]Congest Nov00-Apr01'!$A$1:$I$1048576,COLUMN('[1]Congest Nov00-Apr01'!E$1:E$1048576),FALSE())-VLOOKUP($E186,'[1]Congest Nov00-Apr01'!$A$1:$I$1048576,COLUMN('[1]Congest Nov00-Apr01'!E$1:E$1048576),FALSE())</f>
        <v>-14.78</v>
      </c>
      <c r="W186" s="37" t="n">
        <f aca="false">VLOOKUP($A186,'[1]Congest Nov00-Apr01'!$A$1:$I$1048576,COLUMN('[1]Congest Nov00-Apr01'!F$1:F$1048576),FALSE())-VLOOKUP($E186,'[1]Congest Nov00-Apr01'!$A$1:$I$1048576,COLUMN('[1]Congest Nov00-Apr01'!F$1:F$1048576),FALSE())</f>
        <v>0</v>
      </c>
      <c r="X186" s="37" t="n">
        <f aca="false">VLOOKUP($A186,'[1]Congest Nov00-Apr01'!$A$1:$I$1048576,COLUMN('[1]Congest Nov00-Apr01'!G$1:G$1048576),FALSE())-VLOOKUP($E186,'[1]Congest Nov00-Apr01'!$A$1:$I$1048576,COLUMN('[1]Congest Nov00-Apr01'!G$1:G$1048576),FALSE())</f>
        <v>-2.57</v>
      </c>
      <c r="Y186" s="37" t="n">
        <f aca="false">VLOOKUP($A186,'[1]Congest Nov00-Apr01'!$A$1:$I$1048576,COLUMN('[1]Congest Nov00-Apr01'!H$1:H$1048576),FALSE())-VLOOKUP($E186,'[1]Congest Nov00-Apr01'!$A$1:$I$1048576,COLUMN('[1]Congest Nov00-Apr01'!H$1:H$1048576),FALSE())</f>
        <v>-4.84</v>
      </c>
      <c r="Z186" s="37" t="n">
        <f aca="false">VLOOKUP($A186,'[1]Congest Nov00-Apr01'!$A$1:$I$1048576,COLUMN('[1]Congest Nov00-Apr01'!I$1:I$1048576),FALSE())-VLOOKUP($E186,'[1]Congest Nov00-Apr01'!$A$1:$I$1048576,COLUMN('[1]Congest Nov00-Apr01'!I$1:I$1048576),FALSE())</f>
        <v>27.41</v>
      </c>
      <c r="AA186" s="36" t="n">
        <f aca="false">VLOOKUP($A186,'[1]Congest May01-Oct01'!$A$1:$I$1048576,COLUMN('[1]Congest May01-Oct01'!D$1:D$1048576),FALSE())-VLOOKUP($E186,'[1]Congest May01-Oct01'!$A$1:$I$1048576,COLUMN('[1]Congest May01-Oct01'!D$1:D$1048576),FALSE())</f>
        <v>8.27</v>
      </c>
      <c r="AB186" s="36" t="n">
        <f aca="false">VLOOKUP($A186,'[1]Congest May01-Oct01'!$A$1:$I$1048576,COLUMN('[1]Congest May01-Oct01'!E$1:E$1048576),FALSE())-VLOOKUP($E186,'[1]Congest May01-Oct01'!$A$1:$I$1048576,COLUMN('[1]Congest May01-Oct01'!E$1:E$1048576),FALSE())</f>
        <v>67.49</v>
      </c>
      <c r="AC186" s="36" t="n">
        <f aca="false">VLOOKUP($A186,'[1]Congest May01-Oct01'!$A$1:$I$1048576,COLUMN('[1]Congest May01-Oct01'!F$1:F$1048576),FALSE())-VLOOKUP($E186,'[1]Congest May01-Oct01'!$A$1:$I$1048576,COLUMN('[1]Congest May01-Oct01'!F$1:F$1048576),FALSE())</f>
        <v>7.94</v>
      </c>
      <c r="AD186" s="36" t="n">
        <f aca="false">VLOOKUP($A186,'[1]Congest May01-Oct01'!$A$1:$I$1048576,COLUMN('[1]Congest May01-Oct01'!G$1:G$1048576),FALSE())-VLOOKUP($E186,'[1]Congest May01-Oct01'!$A$1:$I$1048576,COLUMN('[1]Congest May01-Oct01'!G$1:G$1048576),FALSE())</f>
        <v>2.08</v>
      </c>
      <c r="AE186" s="36" t="n">
        <f aca="false">VLOOKUP($A186,'[1]Congest May01-Oct01'!$A$1:$I$1048576,COLUMN('[1]Congest May01-Oct01'!H$1:H$1048576),FALSE())-VLOOKUP($E186,'[1]Congest May01-Oct01'!$A$1:$I$1048576,COLUMN('[1]Congest May01-Oct01'!H$1:H$1048576),FALSE())</f>
        <v>0.47</v>
      </c>
      <c r="AF186" s="36" t="n">
        <f aca="false">VLOOKUP($A186,'[1]Congest May01-Oct01'!$A$1:$I$1048576,COLUMN('[1]Congest May01-Oct01'!I$1:I$1048576),FALSE())-VLOOKUP($E186,'[1]Congest May01-Oct01'!$A$1:$I$1048576,COLUMN('[1]Congest May01-Oct01'!I$1:I$1048576),FALSE())</f>
        <v>-1.86</v>
      </c>
      <c r="AG186" s="6" t="n">
        <f aca="false">+SUM(S186:AD186)</f>
        <v>664.18</v>
      </c>
      <c r="AI186" s="39" t="n">
        <v>100</v>
      </c>
      <c r="AJ186" s="39" t="n">
        <f aca="false">+I186*SUM(AA186:AE186)</f>
        <v>86.25</v>
      </c>
      <c r="AK186" s="39" t="n">
        <f aca="false">+AJ186-AI186</f>
        <v>-13.75</v>
      </c>
      <c r="AL186" s="39"/>
      <c r="AQ186" s="36"/>
    </row>
    <row r="187" customFormat="false" ht="12.75" hidden="false" customHeight="false" outlineLevel="0" collapsed="false">
      <c r="A187" s="7" t="n">
        <v>24053</v>
      </c>
      <c r="B187" s="7" t="s">
        <v>60</v>
      </c>
      <c r="C187" s="7" t="str">
        <f aca="false">+VLOOKUP(A187,[1]Congest!$A$1:$C$1048576,3,FALSE())</f>
        <v>NORTH</v>
      </c>
      <c r="D187" s="7"/>
      <c r="E187" s="4" t="n">
        <v>24060</v>
      </c>
      <c r="F187" s="5" t="s">
        <v>154</v>
      </c>
      <c r="G187" s="7" t="str">
        <f aca="false">+VLOOKUP(E187,[1]Congest!$A$1:$C$1048576,3,FALSE())</f>
        <v>CENTRL</v>
      </c>
      <c r="H187" s="4" t="n">
        <v>18</v>
      </c>
      <c r="I187" s="4" t="n">
        <v>18</v>
      </c>
      <c r="O187" s="35" t="n">
        <f aca="false">VLOOKUP($A187,'[1]Congest May00-Oct00'!$A$1:$I$1048576,COLUMN('[1]Congest May00-Oct00'!D$1:D$1048576),FALSE())-VLOOKUP($E187,'[1]Congest May00-Oct00'!$A$1:$I$1048576,COLUMN('[1]Congest May00-Oct00'!D$1:D$1048576),FALSE())</f>
        <v>1370.5</v>
      </c>
      <c r="P187" s="36" t="n">
        <f aca="false">VLOOKUP($A187,'[1]Congest May00-Oct00'!$A$1:$I$1048576,COLUMN('[1]Congest May00-Oct00'!E$1:E$1048576),FALSE())-VLOOKUP($E187,'[1]Congest May00-Oct00'!$A$1:$I$1048576,COLUMN('[1]Congest May00-Oct00'!E$1:E$1048576),FALSE())</f>
        <v>1762.94</v>
      </c>
      <c r="Q187" s="36" t="n">
        <f aca="false">VLOOKUP($A187,'[1]Congest May00-Oct00'!$A$1:$I$1048576,COLUMN('[1]Congest May00-Oct00'!F$1:F$1048576),FALSE())-VLOOKUP($E187,'[1]Congest May00-Oct00'!$A$1:$I$1048576,COLUMN('[1]Congest May00-Oct00'!F$1:F$1048576),FALSE())</f>
        <v>2686.63</v>
      </c>
      <c r="R187" s="36" t="n">
        <f aca="false">VLOOKUP($A187,'[1]Congest May00-Oct00'!$A$1:$I$1048576,COLUMN('[1]Congest May00-Oct00'!G$1:G$1048576),FALSE())-VLOOKUP($E187,'[1]Congest May00-Oct00'!$A$1:$I$1048576,COLUMN('[1]Congest May00-Oct00'!G$1:G$1048576),FALSE())</f>
        <v>940.33</v>
      </c>
      <c r="S187" s="36" t="n">
        <f aca="false">VLOOKUP($A187,'[1]Congest May00-Oct00'!$A$1:$I$1048576,COLUMN('[1]Congest May00-Oct00'!H$1:H$1048576),FALSE())-VLOOKUP($E187,'[1]Congest May00-Oct00'!$A$1:$I$1048576,COLUMN('[1]Congest May00-Oct00'!H$1:H$1048576),FALSE())</f>
        <v>1059.48</v>
      </c>
      <c r="T187" s="36" t="n">
        <f aca="false">VLOOKUP($A187,'[1]Congest May00-Oct00'!$A$1:$I$1048576,COLUMN('[1]Congest May00-Oct00'!I$1:I$1048576),FALSE())-VLOOKUP($E187,'[1]Congest May00-Oct00'!$A$1:$I$1048576,COLUMN('[1]Congest May00-Oct00'!I$1:I$1048576),FALSE())</f>
        <v>-11.36</v>
      </c>
      <c r="U187" s="37" t="n">
        <f aca="false">VLOOKUP($A187,'[1]Congest Nov00-Apr01'!$A$1:$I$1048576,COLUMN('[1]Congest Nov00-Apr01'!D$1:D$1048576),FALSE())-VLOOKUP($E187,'[1]Congest Nov00-Apr01'!$A$1:$I$1048576,COLUMN('[1]Congest Nov00-Apr01'!D$1:D$1048576),FALSE())</f>
        <v>239.1</v>
      </c>
      <c r="V187" s="37" t="n">
        <f aca="false">VLOOKUP($A187,'[1]Congest Nov00-Apr01'!$A$1:$I$1048576,COLUMN('[1]Congest Nov00-Apr01'!E$1:E$1048576),FALSE())-VLOOKUP($E187,'[1]Congest Nov00-Apr01'!$A$1:$I$1048576,COLUMN('[1]Congest Nov00-Apr01'!E$1:E$1048576),FALSE())</f>
        <v>92.29</v>
      </c>
      <c r="W187" s="37" t="n">
        <f aca="false">VLOOKUP($A187,'[1]Congest Nov00-Apr01'!$A$1:$I$1048576,COLUMN('[1]Congest Nov00-Apr01'!F$1:F$1048576),FALSE())-VLOOKUP($E187,'[1]Congest Nov00-Apr01'!$A$1:$I$1048576,COLUMN('[1]Congest Nov00-Apr01'!F$1:F$1048576),FALSE())</f>
        <v>254.09</v>
      </c>
      <c r="X187" s="37" t="n">
        <f aca="false">VLOOKUP($A187,'[1]Congest Nov00-Apr01'!$A$1:$I$1048576,COLUMN('[1]Congest Nov00-Apr01'!G$1:G$1048576),FALSE())-VLOOKUP($E187,'[1]Congest Nov00-Apr01'!$A$1:$I$1048576,COLUMN('[1]Congest Nov00-Apr01'!G$1:G$1048576),FALSE())</f>
        <v>157.86</v>
      </c>
      <c r="Y187" s="37" t="n">
        <f aca="false">VLOOKUP($A187,'[1]Congest Nov00-Apr01'!$A$1:$I$1048576,COLUMN('[1]Congest Nov00-Apr01'!H$1:H$1048576),FALSE())-VLOOKUP($E187,'[1]Congest Nov00-Apr01'!$A$1:$I$1048576,COLUMN('[1]Congest Nov00-Apr01'!H$1:H$1048576),FALSE())</f>
        <v>179.51</v>
      </c>
      <c r="Z187" s="37" t="n">
        <f aca="false">VLOOKUP($A187,'[1]Congest Nov00-Apr01'!$A$1:$I$1048576,COLUMN('[1]Congest Nov00-Apr01'!I$1:I$1048576),FALSE())-VLOOKUP($E187,'[1]Congest Nov00-Apr01'!$A$1:$I$1048576,COLUMN('[1]Congest Nov00-Apr01'!I$1:I$1048576),FALSE())</f>
        <v>94.64</v>
      </c>
      <c r="AA187" s="36" t="n">
        <f aca="false">VLOOKUP($A187,'[1]Congest May01-Oct01'!$A$1:$I$1048576,COLUMN('[1]Congest May01-Oct01'!D$1:D$1048576),FALSE())-VLOOKUP($E187,'[1]Congest May01-Oct01'!$A$1:$I$1048576,COLUMN('[1]Congest May01-Oct01'!D$1:D$1048576),FALSE())</f>
        <v>132.54</v>
      </c>
      <c r="AB187" s="36" t="n">
        <f aca="false">VLOOKUP($A187,'[1]Congest May01-Oct01'!$A$1:$I$1048576,COLUMN('[1]Congest May01-Oct01'!E$1:E$1048576),FALSE())-VLOOKUP($E187,'[1]Congest May01-Oct01'!$A$1:$I$1048576,COLUMN('[1]Congest May01-Oct01'!E$1:E$1048576),FALSE())</f>
        <v>26.98</v>
      </c>
      <c r="AC187" s="36" t="n">
        <f aca="false">VLOOKUP($A187,'[1]Congest May01-Oct01'!$A$1:$I$1048576,COLUMN('[1]Congest May01-Oct01'!F$1:F$1048576),FALSE())-VLOOKUP($E187,'[1]Congest May01-Oct01'!$A$1:$I$1048576,COLUMN('[1]Congest May01-Oct01'!F$1:F$1048576),FALSE())</f>
        <v>33.29</v>
      </c>
      <c r="AD187" s="36" t="n">
        <f aca="false">VLOOKUP($A187,'[1]Congest May01-Oct01'!$A$1:$I$1048576,COLUMN('[1]Congest May01-Oct01'!G$1:G$1048576),FALSE())-VLOOKUP($E187,'[1]Congest May01-Oct01'!$A$1:$I$1048576,COLUMN('[1]Congest May01-Oct01'!G$1:G$1048576),FALSE())</f>
        <v>143.25</v>
      </c>
      <c r="AE187" s="36" t="n">
        <f aca="false">VLOOKUP($A187,'[1]Congest May01-Oct01'!$A$1:$I$1048576,COLUMN('[1]Congest May01-Oct01'!H$1:H$1048576),FALSE())-VLOOKUP($E187,'[1]Congest May01-Oct01'!$A$1:$I$1048576,COLUMN('[1]Congest May01-Oct01'!H$1:H$1048576),FALSE())</f>
        <v>0.73</v>
      </c>
      <c r="AF187" s="36" t="n">
        <f aca="false">VLOOKUP($A187,'[1]Congest May01-Oct01'!$A$1:$I$1048576,COLUMN('[1]Congest May01-Oct01'!I$1:I$1048576),FALSE())-VLOOKUP($E187,'[1]Congest May01-Oct01'!$A$1:$I$1048576,COLUMN('[1]Congest May01-Oct01'!I$1:I$1048576),FALSE())</f>
        <v>0.23</v>
      </c>
      <c r="AG187" s="6" t="n">
        <f aca="false">+SUM(S187:AD187)</f>
        <v>2401.67</v>
      </c>
      <c r="AI187" s="39" t="n">
        <v>70200</v>
      </c>
      <c r="AJ187" s="39" t="n">
        <f aca="false">+I187*SUM(AA187:AE187)</f>
        <v>6062.22</v>
      </c>
      <c r="AK187" s="39" t="n">
        <f aca="false">+AJ187-AI187</f>
        <v>-64137.78</v>
      </c>
      <c r="AL187" s="39"/>
      <c r="AQ187" s="36"/>
    </row>
    <row r="188" customFormat="false" ht="12.75" hidden="false" customHeight="false" outlineLevel="0" collapsed="false">
      <c r="A188" s="7" t="n">
        <v>24053</v>
      </c>
      <c r="B188" s="7" t="s">
        <v>60</v>
      </c>
      <c r="C188" s="7" t="str">
        <f aca="false">+VLOOKUP(A188,[1]Congest!$A$1:$C$1048576,3,FALSE())</f>
        <v>NORTH</v>
      </c>
      <c r="D188" s="7"/>
      <c r="E188" s="4" t="n">
        <v>61755</v>
      </c>
      <c r="F188" s="5" t="s">
        <v>87</v>
      </c>
      <c r="G188" s="7" t="str">
        <f aca="false">+VLOOKUP(E188,[1]Congest!$A$1:$C$1048576,3,FALSE())</f>
        <v>NORTH</v>
      </c>
      <c r="H188" s="4" t="n">
        <v>-64</v>
      </c>
      <c r="I188" s="4" t="n">
        <v>-64</v>
      </c>
      <c r="O188" s="35" t="n">
        <f aca="false">VLOOKUP($A188,'[1]Congest May00-Oct00'!$A$1:$I$1048576,COLUMN('[1]Congest May00-Oct00'!D$1:D$1048576),FALSE())-VLOOKUP($E188,'[1]Congest May00-Oct00'!$A$1:$I$1048576,COLUMN('[1]Congest May00-Oct00'!D$1:D$1048576),FALSE())</f>
        <v>-285.39</v>
      </c>
      <c r="P188" s="36" t="n">
        <f aca="false">VLOOKUP($A188,'[1]Congest May00-Oct00'!$A$1:$I$1048576,COLUMN('[1]Congest May00-Oct00'!E$1:E$1048576),FALSE())-VLOOKUP($E188,'[1]Congest May00-Oct00'!$A$1:$I$1048576,COLUMN('[1]Congest May00-Oct00'!E$1:E$1048576),FALSE())</f>
        <v>-185.56</v>
      </c>
      <c r="Q188" s="36" t="n">
        <f aca="false">VLOOKUP($A188,'[1]Congest May00-Oct00'!$A$1:$I$1048576,COLUMN('[1]Congest May00-Oct00'!F$1:F$1048576),FALSE())-VLOOKUP($E188,'[1]Congest May00-Oct00'!$A$1:$I$1048576,COLUMN('[1]Congest May00-Oct00'!F$1:F$1048576),FALSE())</f>
        <v>-447.3</v>
      </c>
      <c r="R188" s="36" t="n">
        <f aca="false">VLOOKUP($A188,'[1]Congest May00-Oct00'!$A$1:$I$1048576,COLUMN('[1]Congest May00-Oct00'!G$1:G$1048576),FALSE())-VLOOKUP($E188,'[1]Congest May00-Oct00'!$A$1:$I$1048576,COLUMN('[1]Congest May00-Oct00'!G$1:G$1048576),FALSE())</f>
        <v>-202.01</v>
      </c>
      <c r="S188" s="36" t="n">
        <f aca="false">VLOOKUP($A188,'[1]Congest May00-Oct00'!$A$1:$I$1048576,COLUMN('[1]Congest May00-Oct00'!H$1:H$1048576),FALSE())-VLOOKUP($E188,'[1]Congest May00-Oct00'!$A$1:$I$1048576,COLUMN('[1]Congest May00-Oct00'!H$1:H$1048576),FALSE())</f>
        <v>-204.23</v>
      </c>
      <c r="T188" s="36" t="n">
        <f aca="false">VLOOKUP($A188,'[1]Congest May00-Oct00'!$A$1:$I$1048576,COLUMN('[1]Congest May00-Oct00'!I$1:I$1048576),FALSE())-VLOOKUP($E188,'[1]Congest May00-Oct00'!$A$1:$I$1048576,COLUMN('[1]Congest May00-Oct00'!I$1:I$1048576),FALSE())</f>
        <v>-10.93</v>
      </c>
      <c r="U188" s="37" t="n">
        <f aca="false">VLOOKUP($A188,'[1]Congest Nov00-Apr01'!$A$1:$I$1048576,COLUMN('[1]Congest Nov00-Apr01'!D$1:D$1048576),FALSE())-VLOOKUP($E188,'[1]Congest Nov00-Apr01'!$A$1:$I$1048576,COLUMN('[1]Congest Nov00-Apr01'!D$1:D$1048576),FALSE())</f>
        <v>-28.91</v>
      </c>
      <c r="V188" s="37" t="n">
        <f aca="false">VLOOKUP($A188,'[1]Congest Nov00-Apr01'!$A$1:$I$1048576,COLUMN('[1]Congest Nov00-Apr01'!E$1:E$1048576),FALSE())-VLOOKUP($E188,'[1]Congest Nov00-Apr01'!$A$1:$I$1048576,COLUMN('[1]Congest Nov00-Apr01'!E$1:E$1048576),FALSE())</f>
        <v>-14.93</v>
      </c>
      <c r="W188" s="37" t="n">
        <f aca="false">VLOOKUP($A188,'[1]Congest Nov00-Apr01'!$A$1:$I$1048576,COLUMN('[1]Congest Nov00-Apr01'!F$1:F$1048576),FALSE())-VLOOKUP($E188,'[1]Congest Nov00-Apr01'!$A$1:$I$1048576,COLUMN('[1]Congest Nov00-Apr01'!F$1:F$1048576),FALSE())</f>
        <v>-20.42</v>
      </c>
      <c r="X188" s="37" t="n">
        <f aca="false">VLOOKUP($A188,'[1]Congest Nov00-Apr01'!$A$1:$I$1048576,COLUMN('[1]Congest Nov00-Apr01'!G$1:G$1048576),FALSE())-VLOOKUP($E188,'[1]Congest Nov00-Apr01'!$A$1:$I$1048576,COLUMN('[1]Congest Nov00-Apr01'!G$1:G$1048576),FALSE())</f>
        <v>-18.48</v>
      </c>
      <c r="Y188" s="37" t="n">
        <f aca="false">VLOOKUP($A188,'[1]Congest Nov00-Apr01'!$A$1:$I$1048576,COLUMN('[1]Congest Nov00-Apr01'!H$1:H$1048576),FALSE())-VLOOKUP($E188,'[1]Congest Nov00-Apr01'!$A$1:$I$1048576,COLUMN('[1]Congest Nov00-Apr01'!H$1:H$1048576),FALSE())</f>
        <v>-16.37</v>
      </c>
      <c r="Z188" s="37" t="n">
        <f aca="false">VLOOKUP($A188,'[1]Congest Nov00-Apr01'!$A$1:$I$1048576,COLUMN('[1]Congest Nov00-Apr01'!I$1:I$1048576),FALSE())-VLOOKUP($E188,'[1]Congest Nov00-Apr01'!$A$1:$I$1048576,COLUMN('[1]Congest Nov00-Apr01'!I$1:I$1048576),FALSE())</f>
        <v>-10.79</v>
      </c>
      <c r="AA188" s="36" t="n">
        <f aca="false">VLOOKUP($A188,'[1]Congest May01-Oct01'!$A$1:$I$1048576,COLUMN('[1]Congest May01-Oct01'!D$1:D$1048576),FALSE())-VLOOKUP($E188,'[1]Congest May01-Oct01'!$A$1:$I$1048576,COLUMN('[1]Congest May01-Oct01'!D$1:D$1048576),FALSE())</f>
        <v>-9.34999999999999</v>
      </c>
      <c r="AB188" s="36" t="n">
        <f aca="false">VLOOKUP($A188,'[1]Congest May01-Oct01'!$A$1:$I$1048576,COLUMN('[1]Congest May01-Oct01'!E$1:E$1048576),FALSE())-VLOOKUP($E188,'[1]Congest May01-Oct01'!$A$1:$I$1048576,COLUMN('[1]Congest May01-Oct01'!E$1:E$1048576),FALSE())</f>
        <v>6.00000000000002</v>
      </c>
      <c r="AC188" s="36" t="n">
        <f aca="false">VLOOKUP($A188,'[1]Congest May01-Oct01'!$A$1:$I$1048576,COLUMN('[1]Congest May01-Oct01'!F$1:F$1048576),FALSE())-VLOOKUP($E188,'[1]Congest May01-Oct01'!$A$1:$I$1048576,COLUMN('[1]Congest May01-Oct01'!F$1:F$1048576),FALSE())</f>
        <v>-2.9</v>
      </c>
      <c r="AD188" s="36" t="n">
        <f aca="false">VLOOKUP($A188,'[1]Congest May01-Oct01'!$A$1:$I$1048576,COLUMN('[1]Congest May01-Oct01'!G$1:G$1048576),FALSE())-VLOOKUP($E188,'[1]Congest May01-Oct01'!$A$1:$I$1048576,COLUMN('[1]Congest May01-Oct01'!G$1:G$1048576),FALSE())</f>
        <v>-12.9</v>
      </c>
      <c r="AE188" s="36" t="n">
        <f aca="false">VLOOKUP($A188,'[1]Congest May01-Oct01'!$A$1:$I$1048576,COLUMN('[1]Congest May01-Oct01'!H$1:H$1048576),FALSE())-VLOOKUP($E188,'[1]Congest May01-Oct01'!$A$1:$I$1048576,COLUMN('[1]Congest May01-Oct01'!H$1:H$1048576),FALSE())</f>
        <v>-0.15</v>
      </c>
      <c r="AF188" s="36" t="n">
        <f aca="false">VLOOKUP($A188,'[1]Congest May01-Oct01'!$A$1:$I$1048576,COLUMN('[1]Congest May01-Oct01'!I$1:I$1048576),FALSE())-VLOOKUP($E188,'[1]Congest May01-Oct01'!$A$1:$I$1048576,COLUMN('[1]Congest May01-Oct01'!I$1:I$1048576),FALSE())</f>
        <v>-0.92</v>
      </c>
      <c r="AG188" s="6" t="n">
        <f aca="false">+SUM(S188:AD188)</f>
        <v>-344.21</v>
      </c>
      <c r="AI188" s="39" t="n">
        <v>24034.74</v>
      </c>
      <c r="AJ188" s="39" t="n">
        <f aca="false">+I188*SUM(AA188:AE188)</f>
        <v>1235.2</v>
      </c>
      <c r="AK188" s="39" t="n">
        <f aca="false">+AJ188-AI188</f>
        <v>-22799.54</v>
      </c>
      <c r="AL188" s="39"/>
      <c r="AQ188" s="36"/>
    </row>
    <row r="189" customFormat="false" ht="12.75" hidden="false" customHeight="false" outlineLevel="0" collapsed="false">
      <c r="A189" s="7" t="n">
        <v>24056</v>
      </c>
      <c r="B189" s="7" t="s">
        <v>167</v>
      </c>
      <c r="C189" s="7" t="str">
        <f aca="false">+VLOOKUP(A189,[1]Congest!$A$1:$C$1048576,3,FALSE())</f>
        <v>MHK VL</v>
      </c>
      <c r="D189" s="7"/>
      <c r="E189" s="4" t="n">
        <v>23777</v>
      </c>
      <c r="F189" s="5" t="s">
        <v>59</v>
      </c>
      <c r="G189" s="7" t="str">
        <f aca="false">+VLOOKUP(E189,[1]Congest!$A$1:$C$1048576,3,FALSE())</f>
        <v>MHK VL</v>
      </c>
      <c r="H189" s="4" t="n">
        <v>20</v>
      </c>
      <c r="I189" s="4" t="n">
        <v>20</v>
      </c>
      <c r="O189" s="35" t="n">
        <f aca="false">VLOOKUP($A189,'[1]Congest May00-Oct00'!$A$1:$I$1048576,COLUMN('[1]Congest May00-Oct00'!D$1:D$1048576),FALSE())-VLOOKUP($E189,'[1]Congest May00-Oct00'!$A$1:$I$1048576,COLUMN('[1]Congest May00-Oct00'!D$1:D$1048576),FALSE())</f>
        <v>864.01</v>
      </c>
      <c r="P189" s="36" t="n">
        <f aca="false">VLOOKUP($A189,'[1]Congest May00-Oct00'!$A$1:$I$1048576,COLUMN('[1]Congest May00-Oct00'!E$1:E$1048576),FALSE())-VLOOKUP($E189,'[1]Congest May00-Oct00'!$A$1:$I$1048576,COLUMN('[1]Congest May00-Oct00'!E$1:E$1048576),FALSE())</f>
        <v>710.56</v>
      </c>
      <c r="Q189" s="36" t="n">
        <f aca="false">VLOOKUP($A189,'[1]Congest May00-Oct00'!$A$1:$I$1048576,COLUMN('[1]Congest May00-Oct00'!F$1:F$1048576),FALSE())-VLOOKUP($E189,'[1]Congest May00-Oct00'!$A$1:$I$1048576,COLUMN('[1]Congest May00-Oct00'!F$1:F$1048576),FALSE())</f>
        <v>971.3</v>
      </c>
      <c r="R189" s="36" t="n">
        <f aca="false">VLOOKUP($A189,'[1]Congest May00-Oct00'!$A$1:$I$1048576,COLUMN('[1]Congest May00-Oct00'!G$1:G$1048576),FALSE())-VLOOKUP($E189,'[1]Congest May00-Oct00'!$A$1:$I$1048576,COLUMN('[1]Congest May00-Oct00'!G$1:G$1048576),FALSE())</f>
        <v>336.36</v>
      </c>
      <c r="S189" s="36" t="n">
        <f aca="false">VLOOKUP($A189,'[1]Congest May00-Oct00'!$A$1:$I$1048576,COLUMN('[1]Congest May00-Oct00'!H$1:H$1048576),FALSE())-VLOOKUP($E189,'[1]Congest May00-Oct00'!$A$1:$I$1048576,COLUMN('[1]Congest May00-Oct00'!H$1:H$1048576),FALSE())</f>
        <v>920.41</v>
      </c>
      <c r="T189" s="36" t="n">
        <f aca="false">VLOOKUP($A189,'[1]Congest May00-Oct00'!$A$1:$I$1048576,COLUMN('[1]Congest May00-Oct00'!I$1:I$1048576),FALSE())-VLOOKUP($E189,'[1]Congest May00-Oct00'!$A$1:$I$1048576,COLUMN('[1]Congest May00-Oct00'!I$1:I$1048576),FALSE())</f>
        <v>41.76</v>
      </c>
      <c r="U189" s="37" t="n">
        <f aca="false">VLOOKUP($A189,'[1]Congest Nov00-Apr01'!$A$1:$I$1048576,COLUMN('[1]Congest Nov00-Apr01'!D$1:D$1048576),FALSE())-VLOOKUP($E189,'[1]Congest Nov00-Apr01'!$A$1:$I$1048576,COLUMN('[1]Congest Nov00-Apr01'!D$1:D$1048576),FALSE())</f>
        <v>85.65</v>
      </c>
      <c r="V189" s="37" t="n">
        <f aca="false">VLOOKUP($A189,'[1]Congest Nov00-Apr01'!$A$1:$I$1048576,COLUMN('[1]Congest Nov00-Apr01'!E$1:E$1048576),FALSE())-VLOOKUP($E189,'[1]Congest Nov00-Apr01'!$A$1:$I$1048576,COLUMN('[1]Congest Nov00-Apr01'!E$1:E$1048576),FALSE())</f>
        <v>33.99</v>
      </c>
      <c r="W189" s="37" t="n">
        <f aca="false">VLOOKUP($A189,'[1]Congest Nov00-Apr01'!$A$1:$I$1048576,COLUMN('[1]Congest Nov00-Apr01'!F$1:F$1048576),FALSE())-VLOOKUP($E189,'[1]Congest Nov00-Apr01'!$A$1:$I$1048576,COLUMN('[1]Congest Nov00-Apr01'!F$1:F$1048576),FALSE())</f>
        <v>86.93</v>
      </c>
      <c r="X189" s="37" t="n">
        <f aca="false">VLOOKUP($A189,'[1]Congest Nov00-Apr01'!$A$1:$I$1048576,COLUMN('[1]Congest Nov00-Apr01'!G$1:G$1048576),FALSE())-VLOOKUP($E189,'[1]Congest Nov00-Apr01'!$A$1:$I$1048576,COLUMN('[1]Congest Nov00-Apr01'!G$1:G$1048576),FALSE())</f>
        <v>47.47</v>
      </c>
      <c r="Y189" s="37" t="n">
        <f aca="false">VLOOKUP($A189,'[1]Congest Nov00-Apr01'!$A$1:$I$1048576,COLUMN('[1]Congest Nov00-Apr01'!H$1:H$1048576),FALSE())-VLOOKUP($E189,'[1]Congest Nov00-Apr01'!$A$1:$I$1048576,COLUMN('[1]Congest Nov00-Apr01'!H$1:H$1048576),FALSE())</f>
        <v>47.27</v>
      </c>
      <c r="Z189" s="37" t="n">
        <f aca="false">VLOOKUP($A189,'[1]Congest Nov00-Apr01'!$A$1:$I$1048576,COLUMN('[1]Congest Nov00-Apr01'!I$1:I$1048576),FALSE())-VLOOKUP($E189,'[1]Congest Nov00-Apr01'!$A$1:$I$1048576,COLUMN('[1]Congest Nov00-Apr01'!I$1:I$1048576),FALSE())</f>
        <v>60.85</v>
      </c>
      <c r="AA189" s="36" t="n">
        <f aca="false">VLOOKUP($A189,'[1]Congest May01-Oct01'!$A$1:$I$1048576,COLUMN('[1]Congest May01-Oct01'!D$1:D$1048576),FALSE())-VLOOKUP($E189,'[1]Congest May01-Oct01'!$A$1:$I$1048576,COLUMN('[1]Congest May01-Oct01'!D$1:D$1048576),FALSE())</f>
        <v>44.66</v>
      </c>
      <c r="AB189" s="36" t="n">
        <f aca="false">VLOOKUP($A189,'[1]Congest May01-Oct01'!$A$1:$I$1048576,COLUMN('[1]Congest May01-Oct01'!E$1:E$1048576),FALSE())-VLOOKUP($E189,'[1]Congest May01-Oct01'!$A$1:$I$1048576,COLUMN('[1]Congest May01-Oct01'!E$1:E$1048576),FALSE())</f>
        <v>-34.59</v>
      </c>
      <c r="AC189" s="36" t="n">
        <f aca="false">VLOOKUP($A189,'[1]Congest May01-Oct01'!$A$1:$I$1048576,COLUMN('[1]Congest May01-Oct01'!F$1:F$1048576),FALSE())-VLOOKUP($E189,'[1]Congest May01-Oct01'!$A$1:$I$1048576,COLUMN('[1]Congest May01-Oct01'!F$1:F$1048576),FALSE())</f>
        <v>3.13</v>
      </c>
      <c r="AD189" s="36" t="n">
        <f aca="false">VLOOKUP($A189,'[1]Congest May01-Oct01'!$A$1:$I$1048576,COLUMN('[1]Congest May01-Oct01'!G$1:G$1048576),FALSE())-VLOOKUP($E189,'[1]Congest May01-Oct01'!$A$1:$I$1048576,COLUMN('[1]Congest May01-Oct01'!G$1:G$1048576),FALSE())</f>
        <v>43.68</v>
      </c>
      <c r="AE189" s="36" t="n">
        <f aca="false">VLOOKUP($A189,'[1]Congest May01-Oct01'!$A$1:$I$1048576,COLUMN('[1]Congest May01-Oct01'!H$1:H$1048576),FALSE())-VLOOKUP($E189,'[1]Congest May01-Oct01'!$A$1:$I$1048576,COLUMN('[1]Congest May01-Oct01'!H$1:H$1048576),FALSE())</f>
        <v>0.71</v>
      </c>
      <c r="AF189" s="36" t="n">
        <f aca="false">VLOOKUP($A189,'[1]Congest May01-Oct01'!$A$1:$I$1048576,COLUMN('[1]Congest May01-Oct01'!I$1:I$1048576),FALSE())-VLOOKUP($E189,'[1]Congest May01-Oct01'!$A$1:$I$1048576,COLUMN('[1]Congest May01-Oct01'!I$1:I$1048576),FALSE())</f>
        <v>0.33</v>
      </c>
      <c r="AG189" s="6" t="n">
        <f aca="false">+SUM(S189:AD189)</f>
        <v>1381.21</v>
      </c>
      <c r="AI189" s="39" t="n">
        <v>35837.4</v>
      </c>
      <c r="AJ189" s="39" t="n">
        <f aca="false">+I189*SUM(AA189:AE189)</f>
        <v>1151.8</v>
      </c>
      <c r="AK189" s="39" t="n">
        <f aca="false">+AJ189-AI189</f>
        <v>-34685.6</v>
      </c>
      <c r="AL189" s="39"/>
      <c r="AQ189" s="36"/>
    </row>
    <row r="190" customFormat="false" ht="12.75" hidden="false" customHeight="false" outlineLevel="0" collapsed="false">
      <c r="A190" s="7" t="n">
        <v>24060</v>
      </c>
      <c r="B190" s="7" t="s">
        <v>154</v>
      </c>
      <c r="C190" s="7" t="str">
        <f aca="false">+VLOOKUP(A190,[1]Congest!$A$1:$C$1048576,3,FALSE())</f>
        <v>CENTRL</v>
      </c>
      <c r="D190" s="7"/>
      <c r="E190" s="4" t="n">
        <v>23606</v>
      </c>
      <c r="F190" s="5" t="s">
        <v>55</v>
      </c>
      <c r="G190" s="7" t="str">
        <f aca="false">+VLOOKUP(E190,[1]Congest!$A$1:$C$1048576,3,FALSE())</f>
        <v>CENTRL</v>
      </c>
      <c r="H190" s="4" t="n">
        <v>30</v>
      </c>
      <c r="I190" s="4" t="n">
        <v>30</v>
      </c>
      <c r="O190" s="35" t="n">
        <f aca="false">VLOOKUP($A190,'[1]Congest May00-Oct00'!$A$1:$I$1048576,COLUMN('[1]Congest May00-Oct00'!D$1:D$1048576),FALSE())-VLOOKUP($E190,'[1]Congest May00-Oct00'!$A$1:$I$1048576,COLUMN('[1]Congest May00-Oct00'!D$1:D$1048576),FALSE())</f>
        <v>583.33</v>
      </c>
      <c r="P190" s="36" t="n">
        <f aca="false">VLOOKUP($A190,'[1]Congest May00-Oct00'!$A$1:$I$1048576,COLUMN('[1]Congest May00-Oct00'!E$1:E$1048576),FALSE())-VLOOKUP($E190,'[1]Congest May00-Oct00'!$A$1:$I$1048576,COLUMN('[1]Congest May00-Oct00'!E$1:E$1048576),FALSE())</f>
        <v>-204.58</v>
      </c>
      <c r="Q190" s="36" t="n">
        <f aca="false">VLOOKUP($A190,'[1]Congest May00-Oct00'!$A$1:$I$1048576,COLUMN('[1]Congest May00-Oct00'!F$1:F$1048576),FALSE())-VLOOKUP($E190,'[1]Congest May00-Oct00'!$A$1:$I$1048576,COLUMN('[1]Congest May00-Oct00'!F$1:F$1048576),FALSE())</f>
        <v>2753.29</v>
      </c>
      <c r="R190" s="36" t="n">
        <f aca="false">VLOOKUP($A190,'[1]Congest May00-Oct00'!$A$1:$I$1048576,COLUMN('[1]Congest May00-Oct00'!G$1:G$1048576),FALSE())-VLOOKUP($E190,'[1]Congest May00-Oct00'!$A$1:$I$1048576,COLUMN('[1]Congest May00-Oct00'!G$1:G$1048576),FALSE())</f>
        <v>609.65</v>
      </c>
      <c r="S190" s="36" t="n">
        <f aca="false">VLOOKUP($A190,'[1]Congest May00-Oct00'!$A$1:$I$1048576,COLUMN('[1]Congest May00-Oct00'!H$1:H$1048576),FALSE())-VLOOKUP($E190,'[1]Congest May00-Oct00'!$A$1:$I$1048576,COLUMN('[1]Congest May00-Oct00'!H$1:H$1048576),FALSE())</f>
        <v>-17.47</v>
      </c>
      <c r="T190" s="36" t="n">
        <f aca="false">VLOOKUP($A190,'[1]Congest May00-Oct00'!$A$1:$I$1048576,COLUMN('[1]Congest May00-Oct00'!I$1:I$1048576),FALSE())-VLOOKUP($E190,'[1]Congest May00-Oct00'!$A$1:$I$1048576,COLUMN('[1]Congest May00-Oct00'!I$1:I$1048576),FALSE())</f>
        <v>788.41</v>
      </c>
      <c r="U190" s="37" t="n">
        <f aca="false">VLOOKUP($A190,'[1]Congest Nov00-Apr01'!$A$1:$I$1048576,COLUMN('[1]Congest Nov00-Apr01'!D$1:D$1048576),FALSE())-VLOOKUP($E190,'[1]Congest Nov00-Apr01'!$A$1:$I$1048576,COLUMN('[1]Congest Nov00-Apr01'!D$1:D$1048576),FALSE())</f>
        <v>-25.46</v>
      </c>
      <c r="V190" s="37" t="n">
        <f aca="false">VLOOKUP($A190,'[1]Congest Nov00-Apr01'!$A$1:$I$1048576,COLUMN('[1]Congest Nov00-Apr01'!E$1:E$1048576),FALSE())-VLOOKUP($E190,'[1]Congest Nov00-Apr01'!$A$1:$I$1048576,COLUMN('[1]Congest Nov00-Apr01'!E$1:E$1048576),FALSE())</f>
        <v>-8.34</v>
      </c>
      <c r="W190" s="37" t="n">
        <f aca="false">VLOOKUP($A190,'[1]Congest Nov00-Apr01'!$A$1:$I$1048576,COLUMN('[1]Congest Nov00-Apr01'!F$1:F$1048576),FALSE())-VLOOKUP($E190,'[1]Congest Nov00-Apr01'!$A$1:$I$1048576,COLUMN('[1]Congest Nov00-Apr01'!F$1:F$1048576),FALSE())</f>
        <v>-33.4299999999999</v>
      </c>
      <c r="X190" s="37" t="n">
        <f aca="false">VLOOKUP($A190,'[1]Congest Nov00-Apr01'!$A$1:$I$1048576,COLUMN('[1]Congest Nov00-Apr01'!G$1:G$1048576),FALSE())-VLOOKUP($E190,'[1]Congest Nov00-Apr01'!$A$1:$I$1048576,COLUMN('[1]Congest Nov00-Apr01'!G$1:G$1048576),FALSE())</f>
        <v>-3.20000000000002</v>
      </c>
      <c r="Y190" s="37" t="n">
        <f aca="false">VLOOKUP($A190,'[1]Congest Nov00-Apr01'!$A$1:$I$1048576,COLUMN('[1]Congest Nov00-Apr01'!H$1:H$1048576),FALSE())-VLOOKUP($E190,'[1]Congest Nov00-Apr01'!$A$1:$I$1048576,COLUMN('[1]Congest Nov00-Apr01'!H$1:H$1048576),FALSE())</f>
        <v>-21.01</v>
      </c>
      <c r="Z190" s="37" t="n">
        <f aca="false">VLOOKUP($A190,'[1]Congest Nov00-Apr01'!$A$1:$I$1048576,COLUMN('[1]Congest Nov00-Apr01'!I$1:I$1048576),FALSE())-VLOOKUP($E190,'[1]Congest Nov00-Apr01'!$A$1:$I$1048576,COLUMN('[1]Congest Nov00-Apr01'!I$1:I$1048576),FALSE())</f>
        <v>-3.56</v>
      </c>
      <c r="AA190" s="36" t="n">
        <f aca="false">VLOOKUP($A190,'[1]Congest May01-Oct01'!$A$1:$I$1048576,COLUMN('[1]Congest May01-Oct01'!D$1:D$1048576),FALSE())-VLOOKUP($E190,'[1]Congest May01-Oct01'!$A$1:$I$1048576,COLUMN('[1]Congest May01-Oct01'!D$1:D$1048576),FALSE())</f>
        <v>-12.26</v>
      </c>
      <c r="AB190" s="36" t="n">
        <f aca="false">VLOOKUP($A190,'[1]Congest May01-Oct01'!$A$1:$I$1048576,COLUMN('[1]Congest May01-Oct01'!E$1:E$1048576),FALSE())-VLOOKUP($E190,'[1]Congest May01-Oct01'!$A$1:$I$1048576,COLUMN('[1]Congest May01-Oct01'!E$1:E$1048576),FALSE())</f>
        <v>113.43</v>
      </c>
      <c r="AC190" s="36" t="n">
        <f aca="false">VLOOKUP($A190,'[1]Congest May01-Oct01'!$A$1:$I$1048576,COLUMN('[1]Congest May01-Oct01'!F$1:F$1048576),FALSE())-VLOOKUP($E190,'[1]Congest May01-Oct01'!$A$1:$I$1048576,COLUMN('[1]Congest May01-Oct01'!F$1:F$1048576),FALSE())</f>
        <v>-3.73</v>
      </c>
      <c r="AD190" s="36" t="n">
        <f aca="false">VLOOKUP($A190,'[1]Congest May01-Oct01'!$A$1:$I$1048576,COLUMN('[1]Congest May01-Oct01'!G$1:G$1048576),FALSE())-VLOOKUP($E190,'[1]Congest May01-Oct01'!$A$1:$I$1048576,COLUMN('[1]Congest May01-Oct01'!G$1:G$1048576),FALSE())</f>
        <v>-15.91</v>
      </c>
      <c r="AE190" s="36" t="n">
        <f aca="false">VLOOKUP($A190,'[1]Congest May01-Oct01'!$A$1:$I$1048576,COLUMN('[1]Congest May01-Oct01'!H$1:H$1048576),FALSE())-VLOOKUP($E190,'[1]Congest May01-Oct01'!$A$1:$I$1048576,COLUMN('[1]Congest May01-Oct01'!H$1:H$1048576),FALSE())</f>
        <v>0</v>
      </c>
      <c r="AF190" s="36" t="n">
        <f aca="false">VLOOKUP($A190,'[1]Congest May01-Oct01'!$A$1:$I$1048576,COLUMN('[1]Congest May01-Oct01'!I$1:I$1048576),FALSE())-VLOOKUP($E190,'[1]Congest May01-Oct01'!$A$1:$I$1048576,COLUMN('[1]Congest May01-Oct01'!I$1:I$1048576),FALSE())</f>
        <v>23.75</v>
      </c>
      <c r="AG190" s="6" t="n">
        <f aca="false">+SUM(S190:AD190)</f>
        <v>757.47</v>
      </c>
      <c r="AI190" s="39" t="n">
        <v>25329.3</v>
      </c>
      <c r="AJ190" s="39" t="n">
        <f aca="false">+I190*SUM(AA190:AE190)</f>
        <v>2445.9</v>
      </c>
      <c r="AK190" s="39" t="n">
        <f aca="false">+AJ190-AI190</f>
        <v>-22883.4</v>
      </c>
      <c r="AL190" s="39"/>
      <c r="AQ190" s="36"/>
    </row>
    <row r="191" customFormat="false" ht="12.75" hidden="false" customHeight="false" outlineLevel="0" collapsed="false">
      <c r="A191" s="7" t="n">
        <v>24060</v>
      </c>
      <c r="B191" s="7" t="s">
        <v>154</v>
      </c>
      <c r="C191" s="7" t="str">
        <f aca="false">+VLOOKUP(A191,[1]Congest!$A$1:$C$1048576,3,FALSE())</f>
        <v>CENTRL</v>
      </c>
      <c r="D191" s="7"/>
      <c r="E191" s="4" t="n">
        <v>23766</v>
      </c>
      <c r="F191" s="5" t="s">
        <v>138</v>
      </c>
      <c r="G191" s="7" t="str">
        <f aca="false">+VLOOKUP(E191,[1]Congest!$A$1:$C$1048576,3,FALSE())</f>
        <v>CENTRL</v>
      </c>
      <c r="H191" s="4" t="n">
        <v>30</v>
      </c>
      <c r="I191" s="4" t="n">
        <v>30</v>
      </c>
      <c r="O191" s="35" t="n">
        <f aca="false">VLOOKUP($A191,'[1]Congest May00-Oct00'!$A$1:$I$1048576,COLUMN('[1]Congest May00-Oct00'!D$1:D$1048576),FALSE())-VLOOKUP($E191,'[1]Congest May00-Oct00'!$A$1:$I$1048576,COLUMN('[1]Congest May00-Oct00'!D$1:D$1048576),FALSE())</f>
        <v>179.41</v>
      </c>
      <c r="P191" s="36" t="n">
        <f aca="false">VLOOKUP($A191,'[1]Congest May00-Oct00'!$A$1:$I$1048576,COLUMN('[1]Congest May00-Oct00'!E$1:E$1048576),FALSE())-VLOOKUP($E191,'[1]Congest May00-Oct00'!$A$1:$I$1048576,COLUMN('[1]Congest May00-Oct00'!E$1:E$1048576),FALSE())</f>
        <v>-103.98</v>
      </c>
      <c r="Q191" s="36" t="n">
        <f aca="false">VLOOKUP($A191,'[1]Congest May00-Oct00'!$A$1:$I$1048576,COLUMN('[1]Congest May00-Oct00'!F$1:F$1048576),FALSE())-VLOOKUP($E191,'[1]Congest May00-Oct00'!$A$1:$I$1048576,COLUMN('[1]Congest May00-Oct00'!F$1:F$1048576),FALSE())</f>
        <v>919.9</v>
      </c>
      <c r="R191" s="36" t="n">
        <f aca="false">VLOOKUP($A191,'[1]Congest May00-Oct00'!$A$1:$I$1048576,COLUMN('[1]Congest May00-Oct00'!G$1:G$1048576),FALSE())-VLOOKUP($E191,'[1]Congest May00-Oct00'!$A$1:$I$1048576,COLUMN('[1]Congest May00-Oct00'!G$1:G$1048576),FALSE())</f>
        <v>167.9</v>
      </c>
      <c r="S191" s="36" t="n">
        <f aca="false">VLOOKUP($A191,'[1]Congest May00-Oct00'!$A$1:$I$1048576,COLUMN('[1]Congest May00-Oct00'!H$1:H$1048576),FALSE())-VLOOKUP($E191,'[1]Congest May00-Oct00'!$A$1:$I$1048576,COLUMN('[1]Congest May00-Oct00'!H$1:H$1048576),FALSE())</f>
        <v>-13.3</v>
      </c>
      <c r="T191" s="36" t="n">
        <f aca="false">VLOOKUP($A191,'[1]Congest May00-Oct00'!$A$1:$I$1048576,COLUMN('[1]Congest May00-Oct00'!I$1:I$1048576),FALSE())-VLOOKUP($E191,'[1]Congest May00-Oct00'!$A$1:$I$1048576,COLUMN('[1]Congest May00-Oct00'!I$1:I$1048576),FALSE())</f>
        <v>259.47</v>
      </c>
      <c r="U191" s="37" t="n">
        <f aca="false">VLOOKUP($A191,'[1]Congest Nov00-Apr01'!$A$1:$I$1048576,COLUMN('[1]Congest Nov00-Apr01'!D$1:D$1048576),FALSE())-VLOOKUP($E191,'[1]Congest Nov00-Apr01'!$A$1:$I$1048576,COLUMN('[1]Congest Nov00-Apr01'!D$1:D$1048576),FALSE())</f>
        <v>-15.3200000000001</v>
      </c>
      <c r="V191" s="37" t="n">
        <f aca="false">VLOOKUP($A191,'[1]Congest Nov00-Apr01'!$A$1:$I$1048576,COLUMN('[1]Congest Nov00-Apr01'!E$1:E$1048576),FALSE())-VLOOKUP($E191,'[1]Congest Nov00-Apr01'!$A$1:$I$1048576,COLUMN('[1]Congest Nov00-Apr01'!E$1:E$1048576),FALSE())</f>
        <v>-1.80000000000001</v>
      </c>
      <c r="W191" s="37" t="n">
        <f aca="false">VLOOKUP($A191,'[1]Congest Nov00-Apr01'!$A$1:$I$1048576,COLUMN('[1]Congest Nov00-Apr01'!F$1:F$1048576),FALSE())-VLOOKUP($E191,'[1]Congest Nov00-Apr01'!$A$1:$I$1048576,COLUMN('[1]Congest Nov00-Apr01'!F$1:F$1048576),FALSE())</f>
        <v>-19.6999999999999</v>
      </c>
      <c r="X191" s="37" t="n">
        <f aca="false">VLOOKUP($A191,'[1]Congest Nov00-Apr01'!$A$1:$I$1048576,COLUMN('[1]Congest Nov00-Apr01'!G$1:G$1048576),FALSE())-VLOOKUP($E191,'[1]Congest Nov00-Apr01'!$A$1:$I$1048576,COLUMN('[1]Congest Nov00-Apr01'!G$1:G$1048576),FALSE())</f>
        <v>-6.38</v>
      </c>
      <c r="Y191" s="37" t="n">
        <f aca="false">VLOOKUP($A191,'[1]Congest Nov00-Apr01'!$A$1:$I$1048576,COLUMN('[1]Congest Nov00-Apr01'!H$1:H$1048576),FALSE())-VLOOKUP($E191,'[1]Congest Nov00-Apr01'!$A$1:$I$1048576,COLUMN('[1]Congest Nov00-Apr01'!H$1:H$1048576),FALSE())</f>
        <v>-13.14</v>
      </c>
      <c r="Z191" s="37" t="n">
        <f aca="false">VLOOKUP($A191,'[1]Congest Nov00-Apr01'!$A$1:$I$1048576,COLUMN('[1]Congest Nov00-Apr01'!I$1:I$1048576),FALSE())-VLOOKUP($E191,'[1]Congest Nov00-Apr01'!$A$1:$I$1048576,COLUMN('[1]Congest Nov00-Apr01'!I$1:I$1048576),FALSE())</f>
        <v>-2.09</v>
      </c>
      <c r="AA191" s="36" t="n">
        <f aca="false">VLOOKUP($A191,'[1]Congest May01-Oct01'!$A$1:$I$1048576,COLUMN('[1]Congest May01-Oct01'!D$1:D$1048576),FALSE())-VLOOKUP($E191,'[1]Congest May01-Oct01'!$A$1:$I$1048576,COLUMN('[1]Congest May01-Oct01'!D$1:D$1048576),FALSE())</f>
        <v>-7.73999999999998</v>
      </c>
      <c r="AB191" s="36" t="n">
        <f aca="false">VLOOKUP($A191,'[1]Congest May01-Oct01'!$A$1:$I$1048576,COLUMN('[1]Congest May01-Oct01'!E$1:E$1048576),FALSE())-VLOOKUP($E191,'[1]Congest May01-Oct01'!$A$1:$I$1048576,COLUMN('[1]Congest May01-Oct01'!E$1:E$1048576),FALSE())</f>
        <v>35.45</v>
      </c>
      <c r="AC191" s="36" t="n">
        <f aca="false">VLOOKUP($A191,'[1]Congest May01-Oct01'!$A$1:$I$1048576,COLUMN('[1]Congest May01-Oct01'!F$1:F$1048576),FALSE())-VLOOKUP($E191,'[1]Congest May01-Oct01'!$A$1:$I$1048576,COLUMN('[1]Congest May01-Oct01'!F$1:F$1048576),FALSE())</f>
        <v>-2.22000000000001</v>
      </c>
      <c r="AD191" s="36" t="n">
        <f aca="false">VLOOKUP($A191,'[1]Congest May01-Oct01'!$A$1:$I$1048576,COLUMN('[1]Congest May01-Oct01'!G$1:G$1048576),FALSE())-VLOOKUP($E191,'[1]Congest May01-Oct01'!$A$1:$I$1048576,COLUMN('[1]Congest May01-Oct01'!G$1:G$1048576),FALSE())</f>
        <v>-10.03</v>
      </c>
      <c r="AE191" s="36" t="n">
        <f aca="false">VLOOKUP($A191,'[1]Congest May01-Oct01'!$A$1:$I$1048576,COLUMN('[1]Congest May01-Oct01'!H$1:H$1048576),FALSE())-VLOOKUP($E191,'[1]Congest May01-Oct01'!$A$1:$I$1048576,COLUMN('[1]Congest May01-Oct01'!H$1:H$1048576),FALSE())</f>
        <v>0</v>
      </c>
      <c r="AF191" s="36" t="n">
        <f aca="false">VLOOKUP($A191,'[1]Congest May01-Oct01'!$A$1:$I$1048576,COLUMN('[1]Congest May01-Oct01'!I$1:I$1048576),FALSE())-VLOOKUP($E191,'[1]Congest May01-Oct01'!$A$1:$I$1048576,COLUMN('[1]Congest May01-Oct01'!I$1:I$1048576),FALSE())</f>
        <v>9.25</v>
      </c>
      <c r="AG191" s="6" t="n">
        <f aca="false">+SUM(S191:AD191)</f>
        <v>203.2</v>
      </c>
      <c r="AI191" s="39" t="n">
        <v>20224.8</v>
      </c>
      <c r="AJ191" s="39" t="n">
        <f aca="false">+I191*SUM(AA191:AE191)</f>
        <v>463.800000000002</v>
      </c>
      <c r="AK191" s="39" t="n">
        <f aca="false">+AJ191-AI191</f>
        <v>-19761</v>
      </c>
      <c r="AL191" s="39"/>
      <c r="AQ191" s="36"/>
    </row>
    <row r="192" customFormat="false" ht="12.75" hidden="false" customHeight="false" outlineLevel="0" collapsed="false">
      <c r="A192" s="7" t="n">
        <v>24060</v>
      </c>
      <c r="B192" s="7" t="s">
        <v>154</v>
      </c>
      <c r="C192" s="7" t="str">
        <f aca="false">+VLOOKUP(A192,[1]Congest!$A$1:$C$1048576,3,FALSE())</f>
        <v>CENTRL</v>
      </c>
      <c r="D192" s="7"/>
      <c r="E192" s="4" t="n">
        <v>23783</v>
      </c>
      <c r="F192" s="5" t="s">
        <v>134</v>
      </c>
      <c r="G192" s="7" t="str">
        <f aca="false">+VLOOKUP(E192,[1]Congest!$A$1:$C$1048576,3,FALSE())</f>
        <v>CENTRL</v>
      </c>
      <c r="H192" s="4" t="n">
        <v>3</v>
      </c>
      <c r="I192" s="4" t="n">
        <v>3</v>
      </c>
      <c r="O192" s="35" t="n">
        <f aca="false">VLOOKUP($A192,'[1]Congest May00-Oct00'!$A$1:$I$1048576,COLUMN('[1]Congest May00-Oct00'!D$1:D$1048576),FALSE())-VLOOKUP($E192,'[1]Congest May00-Oct00'!$A$1:$I$1048576,COLUMN('[1]Congest May00-Oct00'!D$1:D$1048576),FALSE())</f>
        <v>259.3</v>
      </c>
      <c r="P192" s="36" t="n">
        <f aca="false">VLOOKUP($A192,'[1]Congest May00-Oct00'!$A$1:$I$1048576,COLUMN('[1]Congest May00-Oct00'!E$1:E$1048576),FALSE())-VLOOKUP($E192,'[1]Congest May00-Oct00'!$A$1:$I$1048576,COLUMN('[1]Congest May00-Oct00'!E$1:E$1048576),FALSE())</f>
        <v>-137.47</v>
      </c>
      <c r="Q192" s="36" t="n">
        <f aca="false">VLOOKUP($A192,'[1]Congest May00-Oct00'!$A$1:$I$1048576,COLUMN('[1]Congest May00-Oct00'!F$1:F$1048576),FALSE())-VLOOKUP($E192,'[1]Congest May00-Oct00'!$A$1:$I$1048576,COLUMN('[1]Congest May00-Oct00'!F$1:F$1048576),FALSE())</f>
        <v>1375.89</v>
      </c>
      <c r="R192" s="36" t="n">
        <f aca="false">VLOOKUP($A192,'[1]Congest May00-Oct00'!$A$1:$I$1048576,COLUMN('[1]Congest May00-Oct00'!G$1:G$1048576),FALSE())-VLOOKUP($E192,'[1]Congest May00-Oct00'!$A$1:$I$1048576,COLUMN('[1]Congest May00-Oct00'!G$1:G$1048576),FALSE())</f>
        <v>272.67</v>
      </c>
      <c r="S192" s="36" t="n">
        <f aca="false">VLOOKUP($A192,'[1]Congest May00-Oct00'!$A$1:$I$1048576,COLUMN('[1]Congest May00-Oct00'!H$1:H$1048576),FALSE())-VLOOKUP($E192,'[1]Congest May00-Oct00'!$A$1:$I$1048576,COLUMN('[1]Congest May00-Oct00'!H$1:H$1048576),FALSE())</f>
        <v>-19.68</v>
      </c>
      <c r="T192" s="36" t="n">
        <f aca="false">VLOOKUP($A192,'[1]Congest May00-Oct00'!$A$1:$I$1048576,COLUMN('[1]Congest May00-Oct00'!I$1:I$1048576),FALSE())-VLOOKUP($E192,'[1]Congest May00-Oct00'!$A$1:$I$1048576,COLUMN('[1]Congest May00-Oct00'!I$1:I$1048576),FALSE())</f>
        <v>400.59</v>
      </c>
      <c r="U192" s="37" t="n">
        <f aca="false">VLOOKUP($A192,'[1]Congest Nov00-Apr01'!$A$1:$I$1048576,COLUMN('[1]Congest Nov00-Apr01'!D$1:D$1048576),FALSE())-VLOOKUP($E192,'[1]Congest Nov00-Apr01'!$A$1:$I$1048576,COLUMN('[1]Congest Nov00-Apr01'!D$1:D$1048576),FALSE())</f>
        <v>-24.2700000000001</v>
      </c>
      <c r="V192" s="37" t="n">
        <f aca="false">VLOOKUP($A192,'[1]Congest Nov00-Apr01'!$A$1:$I$1048576,COLUMN('[1]Congest Nov00-Apr01'!E$1:E$1048576),FALSE())-VLOOKUP($E192,'[1]Congest Nov00-Apr01'!$A$1:$I$1048576,COLUMN('[1]Congest Nov00-Apr01'!E$1:E$1048576),FALSE())</f>
        <v>-7.19</v>
      </c>
      <c r="W192" s="37" t="n">
        <f aca="false">VLOOKUP($A192,'[1]Congest Nov00-Apr01'!$A$1:$I$1048576,COLUMN('[1]Congest Nov00-Apr01'!F$1:F$1048576),FALSE())-VLOOKUP($E192,'[1]Congest Nov00-Apr01'!$A$1:$I$1048576,COLUMN('[1]Congest Nov00-Apr01'!F$1:F$1048576),FALSE())</f>
        <v>-26.5299999999999</v>
      </c>
      <c r="X192" s="37" t="n">
        <f aca="false">VLOOKUP($A192,'[1]Congest Nov00-Apr01'!$A$1:$I$1048576,COLUMN('[1]Congest Nov00-Apr01'!G$1:G$1048576),FALSE())-VLOOKUP($E192,'[1]Congest Nov00-Apr01'!$A$1:$I$1048576,COLUMN('[1]Congest Nov00-Apr01'!G$1:G$1048576),FALSE())</f>
        <v>-8.00000000000003</v>
      </c>
      <c r="Y192" s="37" t="n">
        <f aca="false">VLOOKUP($A192,'[1]Congest Nov00-Apr01'!$A$1:$I$1048576,COLUMN('[1]Congest Nov00-Apr01'!H$1:H$1048576),FALSE())-VLOOKUP($E192,'[1]Congest Nov00-Apr01'!$A$1:$I$1048576,COLUMN('[1]Congest Nov00-Apr01'!H$1:H$1048576),FALSE())</f>
        <v>-18.88</v>
      </c>
      <c r="Z192" s="37" t="n">
        <f aca="false">VLOOKUP($A192,'[1]Congest Nov00-Apr01'!$A$1:$I$1048576,COLUMN('[1]Congest Nov00-Apr01'!I$1:I$1048576),FALSE())-VLOOKUP($E192,'[1]Congest Nov00-Apr01'!$A$1:$I$1048576,COLUMN('[1]Congest Nov00-Apr01'!I$1:I$1048576),FALSE())</f>
        <v>-3.13</v>
      </c>
      <c r="AA192" s="36" t="n">
        <f aca="false">VLOOKUP($A192,'[1]Congest May01-Oct01'!$A$1:$I$1048576,COLUMN('[1]Congest May01-Oct01'!D$1:D$1048576),FALSE())-VLOOKUP($E192,'[1]Congest May01-Oct01'!$A$1:$I$1048576,COLUMN('[1]Congest May01-Oct01'!D$1:D$1048576),FALSE())</f>
        <v>-12.19</v>
      </c>
      <c r="AB192" s="36" t="n">
        <f aca="false">VLOOKUP($A192,'[1]Congest May01-Oct01'!$A$1:$I$1048576,COLUMN('[1]Congest May01-Oct01'!E$1:E$1048576),FALSE())-VLOOKUP($E192,'[1]Congest May01-Oct01'!$A$1:$I$1048576,COLUMN('[1]Congest May01-Oct01'!E$1:E$1048576),FALSE())</f>
        <v>60.26</v>
      </c>
      <c r="AC192" s="36" t="n">
        <f aca="false">VLOOKUP($A192,'[1]Congest May01-Oct01'!$A$1:$I$1048576,COLUMN('[1]Congest May01-Oct01'!F$1:F$1048576),FALSE())-VLOOKUP($E192,'[1]Congest May01-Oct01'!$A$1:$I$1048576,COLUMN('[1]Congest May01-Oct01'!F$1:F$1048576),FALSE())</f>
        <v>-3.21</v>
      </c>
      <c r="AD192" s="36" t="n">
        <f aca="false">VLOOKUP($A192,'[1]Congest May01-Oct01'!$A$1:$I$1048576,COLUMN('[1]Congest May01-Oct01'!G$1:G$1048576),FALSE())-VLOOKUP($E192,'[1]Congest May01-Oct01'!$A$1:$I$1048576,COLUMN('[1]Congest May01-Oct01'!G$1:G$1048576),FALSE())</f>
        <v>-12.65</v>
      </c>
      <c r="AE192" s="36" t="n">
        <f aca="false">VLOOKUP($A192,'[1]Congest May01-Oct01'!$A$1:$I$1048576,COLUMN('[1]Congest May01-Oct01'!H$1:H$1048576),FALSE())-VLOOKUP($E192,'[1]Congest May01-Oct01'!$A$1:$I$1048576,COLUMN('[1]Congest May01-Oct01'!H$1:H$1048576),FALSE())</f>
        <v>0</v>
      </c>
      <c r="AF192" s="36" t="n">
        <f aca="false">VLOOKUP($A192,'[1]Congest May01-Oct01'!$A$1:$I$1048576,COLUMN('[1]Congest May01-Oct01'!I$1:I$1048576),FALSE())-VLOOKUP($E192,'[1]Congest May01-Oct01'!$A$1:$I$1048576,COLUMN('[1]Congest May01-Oct01'!I$1:I$1048576),FALSE())</f>
        <v>13.07</v>
      </c>
      <c r="AG192" s="6" t="n">
        <f aca="false">+SUM(S192:AD192)</f>
        <v>325.12</v>
      </c>
      <c r="AI192" s="39" t="n">
        <v>2100</v>
      </c>
      <c r="AJ192" s="39" t="n">
        <f aca="false">+I192*SUM(AA192:AE192)</f>
        <v>96.6300000000001</v>
      </c>
      <c r="AK192" s="39" t="n">
        <f aca="false">+AJ192-AI192</f>
        <v>-2003.37</v>
      </c>
      <c r="AL192" s="39"/>
      <c r="AQ192" s="36"/>
    </row>
    <row r="193" customFormat="false" ht="12.75" hidden="false" customHeight="false" outlineLevel="0" collapsed="false">
      <c r="A193" s="7" t="n">
        <v>24236</v>
      </c>
      <c r="B193" s="7" t="s">
        <v>168</v>
      </c>
      <c r="C193" s="7" t="str">
        <f aca="false">+VLOOKUP(A193,[1]Congest!$A$1:$C$1048576,3,FALSE())</f>
        <v>N.Y.C.</v>
      </c>
      <c r="D193" s="7"/>
      <c r="E193" s="4" t="n">
        <v>23517</v>
      </c>
      <c r="F193" s="5" t="s">
        <v>95</v>
      </c>
      <c r="G193" s="7" t="str">
        <f aca="false">+VLOOKUP(E193,[1]Congest!$A$1:$C$1048576,3,FALSE())</f>
        <v>N.Y.C.</v>
      </c>
      <c r="H193" s="4" t="n">
        <v>20</v>
      </c>
      <c r="I193" s="4" t="n">
        <v>20</v>
      </c>
      <c r="O193" s="35" t="n">
        <f aca="false">VLOOKUP($A193,'[1]Congest May00-Oct00'!$A$1:$I$1048576,COLUMN('[1]Congest May00-Oct00'!D$1:D$1048576),FALSE())-VLOOKUP($E193,'[1]Congest May00-Oct00'!$A$1:$I$1048576,COLUMN('[1]Congest May00-Oct00'!D$1:D$1048576),FALSE())</f>
        <v>0</v>
      </c>
      <c r="P193" s="36" t="n">
        <f aca="false">VLOOKUP($A193,'[1]Congest May00-Oct00'!$A$1:$I$1048576,COLUMN('[1]Congest May00-Oct00'!E$1:E$1048576),FALSE())-VLOOKUP($E193,'[1]Congest May00-Oct00'!$A$1:$I$1048576,COLUMN('[1]Congest May00-Oct00'!E$1:E$1048576),FALSE())</f>
        <v>0</v>
      </c>
      <c r="Q193" s="36" t="n">
        <f aca="false">VLOOKUP($A193,'[1]Congest May00-Oct00'!$A$1:$I$1048576,COLUMN('[1]Congest May00-Oct00'!F$1:F$1048576),FALSE())-VLOOKUP($E193,'[1]Congest May00-Oct00'!$A$1:$I$1048576,COLUMN('[1]Congest May00-Oct00'!F$1:F$1048576),FALSE())</f>
        <v>0</v>
      </c>
      <c r="R193" s="36" t="n">
        <f aca="false">VLOOKUP($A193,'[1]Congest May00-Oct00'!$A$1:$I$1048576,COLUMN('[1]Congest May00-Oct00'!G$1:G$1048576),FALSE())-VLOOKUP($E193,'[1]Congest May00-Oct00'!$A$1:$I$1048576,COLUMN('[1]Congest May00-Oct00'!G$1:G$1048576),FALSE())</f>
        <v>0</v>
      </c>
      <c r="S193" s="36" t="n">
        <f aca="false">VLOOKUP($A193,'[1]Congest May00-Oct00'!$A$1:$I$1048576,COLUMN('[1]Congest May00-Oct00'!H$1:H$1048576),FALSE())-VLOOKUP($E193,'[1]Congest May00-Oct00'!$A$1:$I$1048576,COLUMN('[1]Congest May00-Oct00'!H$1:H$1048576),FALSE())</f>
        <v>0</v>
      </c>
      <c r="T193" s="36" t="n">
        <f aca="false">VLOOKUP($A193,'[1]Congest May00-Oct00'!$A$1:$I$1048576,COLUMN('[1]Congest May00-Oct00'!I$1:I$1048576),FALSE())-VLOOKUP($E193,'[1]Congest May00-Oct00'!$A$1:$I$1048576,COLUMN('[1]Congest May00-Oct00'!I$1:I$1048576),FALSE())</f>
        <v>0</v>
      </c>
      <c r="U193" s="37" t="n">
        <f aca="false">VLOOKUP($A193,'[1]Congest Nov00-Apr01'!$A$1:$I$1048576,COLUMN('[1]Congest Nov00-Apr01'!D$1:D$1048576),FALSE())-VLOOKUP($E193,'[1]Congest Nov00-Apr01'!$A$1:$I$1048576,COLUMN('[1]Congest Nov00-Apr01'!D$1:D$1048576),FALSE())</f>
        <v>-64.0300000000002</v>
      </c>
      <c r="V193" s="37" t="n">
        <f aca="false">VLOOKUP($A193,'[1]Congest Nov00-Apr01'!$A$1:$I$1048576,COLUMN('[1]Congest Nov00-Apr01'!E$1:E$1048576),FALSE())-VLOOKUP($E193,'[1]Congest Nov00-Apr01'!$A$1:$I$1048576,COLUMN('[1]Congest Nov00-Apr01'!E$1:E$1048576),FALSE())</f>
        <v>0</v>
      </c>
      <c r="W193" s="37" t="n">
        <f aca="false">VLOOKUP($A193,'[1]Congest Nov00-Apr01'!$A$1:$I$1048576,COLUMN('[1]Congest Nov00-Apr01'!F$1:F$1048576),FALSE())-VLOOKUP($E193,'[1]Congest Nov00-Apr01'!$A$1:$I$1048576,COLUMN('[1]Congest Nov00-Apr01'!F$1:F$1048576),FALSE())</f>
        <v>-45.7700000000004</v>
      </c>
      <c r="X193" s="37" t="n">
        <f aca="false">VLOOKUP($A193,'[1]Congest Nov00-Apr01'!$A$1:$I$1048576,COLUMN('[1]Congest Nov00-Apr01'!G$1:G$1048576),FALSE())-VLOOKUP($E193,'[1]Congest Nov00-Apr01'!$A$1:$I$1048576,COLUMN('[1]Congest Nov00-Apr01'!G$1:G$1048576),FALSE())</f>
        <v>-616.92</v>
      </c>
      <c r="Y193" s="37" t="n">
        <f aca="false">VLOOKUP($A193,'[1]Congest Nov00-Apr01'!$A$1:$I$1048576,COLUMN('[1]Congest Nov00-Apr01'!H$1:H$1048576),FALSE())-VLOOKUP($E193,'[1]Congest Nov00-Apr01'!$A$1:$I$1048576,COLUMN('[1]Congest Nov00-Apr01'!H$1:H$1048576),FALSE())</f>
        <v>0</v>
      </c>
      <c r="Z193" s="37" t="n">
        <f aca="false">VLOOKUP($A193,'[1]Congest Nov00-Apr01'!$A$1:$I$1048576,COLUMN('[1]Congest Nov00-Apr01'!I$1:I$1048576),FALSE())-VLOOKUP($E193,'[1]Congest Nov00-Apr01'!$A$1:$I$1048576,COLUMN('[1]Congest Nov00-Apr01'!I$1:I$1048576),FALSE())</f>
        <v>0</v>
      </c>
      <c r="AA193" s="36" t="n">
        <f aca="false">VLOOKUP($A193,'[1]Congest May01-Oct01'!$A$1:$I$1048576,COLUMN('[1]Congest May01-Oct01'!D$1:D$1048576),FALSE())-VLOOKUP($E193,'[1]Congest May01-Oct01'!$A$1:$I$1048576,COLUMN('[1]Congest May01-Oct01'!D$1:D$1048576),FALSE())</f>
        <v>5.85000000000036</v>
      </c>
      <c r="AB193" s="36" t="n">
        <f aca="false">VLOOKUP($A193,'[1]Congest May01-Oct01'!$A$1:$I$1048576,COLUMN('[1]Congest May01-Oct01'!E$1:E$1048576),FALSE())-VLOOKUP($E193,'[1]Congest May01-Oct01'!$A$1:$I$1048576,COLUMN('[1]Congest May01-Oct01'!E$1:E$1048576),FALSE())</f>
        <v>0</v>
      </c>
      <c r="AC193" s="36" t="n">
        <f aca="false">VLOOKUP($A193,'[1]Congest May01-Oct01'!$A$1:$I$1048576,COLUMN('[1]Congest May01-Oct01'!F$1:F$1048576),FALSE())-VLOOKUP($E193,'[1]Congest May01-Oct01'!$A$1:$I$1048576,COLUMN('[1]Congest May01-Oct01'!F$1:F$1048576),FALSE())</f>
        <v>0</v>
      </c>
      <c r="AD193" s="36" t="n">
        <f aca="false">VLOOKUP($A193,'[1]Congest May01-Oct01'!$A$1:$I$1048576,COLUMN('[1]Congest May01-Oct01'!G$1:G$1048576),FALSE())-VLOOKUP($E193,'[1]Congest May01-Oct01'!$A$1:$I$1048576,COLUMN('[1]Congest May01-Oct01'!G$1:G$1048576),FALSE())</f>
        <v>-28.5900000000001</v>
      </c>
      <c r="AE193" s="36" t="n">
        <f aca="false">VLOOKUP($A193,'[1]Congest May01-Oct01'!$A$1:$I$1048576,COLUMN('[1]Congest May01-Oct01'!H$1:H$1048576),FALSE())-VLOOKUP($E193,'[1]Congest May01-Oct01'!$A$1:$I$1048576,COLUMN('[1]Congest May01-Oct01'!H$1:H$1048576),FALSE())</f>
        <v>-0.00999999999999091</v>
      </c>
      <c r="AF193" s="36" t="n">
        <f aca="false">VLOOKUP($A193,'[1]Congest May01-Oct01'!$A$1:$I$1048576,COLUMN('[1]Congest May01-Oct01'!I$1:I$1048576),FALSE())-VLOOKUP($E193,'[1]Congest May01-Oct01'!$A$1:$I$1048576,COLUMN('[1]Congest May01-Oct01'!I$1:I$1048576),FALSE())</f>
        <v>-0.0199999999999818</v>
      </c>
      <c r="AG193" s="6" t="n">
        <f aca="false">+SUM(S193:AD193)</f>
        <v>-749.460000000001</v>
      </c>
      <c r="AI193" s="39" t="n">
        <v>-3818.19999999978</v>
      </c>
      <c r="AJ193" s="39" t="n">
        <f aca="false">+I193*SUM(AA193:AE193)</f>
        <v>-454.999999999995</v>
      </c>
      <c r="AK193" s="39" t="n">
        <f aca="false">+AJ193-AI193</f>
        <v>3363.19999999978</v>
      </c>
      <c r="AL193" s="39"/>
      <c r="AQ193" s="36"/>
    </row>
    <row r="194" customFormat="false" ht="12.75" hidden="false" customHeight="false" outlineLevel="0" collapsed="false">
      <c r="A194" s="7" t="n">
        <v>24249</v>
      </c>
      <c r="B194" s="7" t="s">
        <v>169</v>
      </c>
      <c r="C194" s="7" t="str">
        <f aca="false">+VLOOKUP(A194,[1]Congest!$A$1:$C$1048576,3,FALSE())</f>
        <v>N.Y.C.</v>
      </c>
      <c r="D194" s="7"/>
      <c r="E194" s="4" t="n">
        <v>23519</v>
      </c>
      <c r="F194" s="5" t="s">
        <v>48</v>
      </c>
      <c r="G194" s="7" t="str">
        <f aca="false">+VLOOKUP(E194,[1]Congest!$A$1:$C$1048576,3,FALSE())</f>
        <v>N.Y.C.</v>
      </c>
      <c r="H194" s="41" t="n">
        <v>100</v>
      </c>
      <c r="I194" s="41" t="n">
        <v>100</v>
      </c>
      <c r="O194" s="35" t="n">
        <f aca="false">VLOOKUP($A194,'[1]Congest May00-Oct00'!$A$1:$I$1048576,COLUMN('[1]Congest May00-Oct00'!D$1:D$1048576),FALSE())-VLOOKUP($E194,'[1]Congest May00-Oct00'!$A$1:$I$1048576,COLUMN('[1]Congest May00-Oct00'!D$1:D$1048576),FALSE())</f>
        <v>0</v>
      </c>
      <c r="P194" s="36" t="n">
        <f aca="false">VLOOKUP($A194,'[1]Congest May00-Oct00'!$A$1:$I$1048576,COLUMN('[1]Congest May00-Oct00'!E$1:E$1048576),FALSE())-VLOOKUP($E194,'[1]Congest May00-Oct00'!$A$1:$I$1048576,COLUMN('[1]Congest May00-Oct00'!E$1:E$1048576),FALSE())</f>
        <v>-5.15999999999622</v>
      </c>
      <c r="Q194" s="36" t="n">
        <f aca="false">VLOOKUP($A194,'[1]Congest May00-Oct00'!$A$1:$I$1048576,COLUMN('[1]Congest May00-Oct00'!F$1:F$1048576),FALSE())-VLOOKUP($E194,'[1]Congest May00-Oct00'!$A$1:$I$1048576,COLUMN('[1]Congest May00-Oct00'!F$1:F$1048576),FALSE())</f>
        <v>-0.949999999998909</v>
      </c>
      <c r="R194" s="36" t="n">
        <f aca="false">VLOOKUP($A194,'[1]Congest May00-Oct00'!$A$1:$I$1048576,COLUMN('[1]Congest May00-Oct00'!G$1:G$1048576),FALSE())-VLOOKUP($E194,'[1]Congest May00-Oct00'!$A$1:$I$1048576,COLUMN('[1]Congest May00-Oct00'!G$1:G$1048576),FALSE())</f>
        <v>-0.730000000001382</v>
      </c>
      <c r="S194" s="36" t="n">
        <f aca="false">VLOOKUP($A194,'[1]Congest May00-Oct00'!$A$1:$I$1048576,COLUMN('[1]Congest May00-Oct00'!H$1:H$1048576),FALSE())-VLOOKUP($E194,'[1]Congest May00-Oct00'!$A$1:$I$1048576,COLUMN('[1]Congest May00-Oct00'!H$1:H$1048576),FALSE())</f>
        <v>0.399999999999181</v>
      </c>
      <c r="T194" s="36" t="n">
        <f aca="false">VLOOKUP($A194,'[1]Congest May00-Oct00'!$A$1:$I$1048576,COLUMN('[1]Congest May00-Oct00'!I$1:I$1048576),FALSE())-VLOOKUP($E194,'[1]Congest May00-Oct00'!$A$1:$I$1048576,COLUMN('[1]Congest May00-Oct00'!I$1:I$1048576),FALSE())</f>
        <v>1.5</v>
      </c>
      <c r="U194" s="37" t="n">
        <f aca="false">VLOOKUP($A194,'[1]Congest Nov00-Apr01'!$A$1:$I$1048576,COLUMN('[1]Congest Nov00-Apr01'!D$1:D$1048576),FALSE())-VLOOKUP($E194,'[1]Congest Nov00-Apr01'!$A$1:$I$1048576,COLUMN('[1]Congest Nov00-Apr01'!D$1:D$1048576),FALSE())</f>
        <v>3.79000000000042</v>
      </c>
      <c r="V194" s="37" t="n">
        <f aca="false">VLOOKUP($A194,'[1]Congest Nov00-Apr01'!$A$1:$I$1048576,COLUMN('[1]Congest Nov00-Apr01'!E$1:E$1048576),FALSE())-VLOOKUP($E194,'[1]Congest Nov00-Apr01'!$A$1:$I$1048576,COLUMN('[1]Congest Nov00-Apr01'!E$1:E$1048576),FALSE())</f>
        <v>60.7</v>
      </c>
      <c r="W194" s="37" t="n">
        <f aca="false">VLOOKUP($A194,'[1]Congest Nov00-Apr01'!$A$1:$I$1048576,COLUMN('[1]Congest Nov00-Apr01'!F$1:F$1048576),FALSE())-VLOOKUP($E194,'[1]Congest Nov00-Apr01'!$A$1:$I$1048576,COLUMN('[1]Congest Nov00-Apr01'!F$1:F$1048576),FALSE())</f>
        <v>1289.57</v>
      </c>
      <c r="X194" s="37" t="n">
        <f aca="false">VLOOKUP($A194,'[1]Congest Nov00-Apr01'!$A$1:$I$1048576,COLUMN('[1]Congest Nov00-Apr01'!G$1:G$1048576),FALSE())-VLOOKUP($E194,'[1]Congest Nov00-Apr01'!$A$1:$I$1048576,COLUMN('[1]Congest Nov00-Apr01'!G$1:G$1048576),FALSE())</f>
        <v>-76.9200000000001</v>
      </c>
      <c r="Y194" s="37" t="n">
        <f aca="false">VLOOKUP($A194,'[1]Congest Nov00-Apr01'!$A$1:$I$1048576,COLUMN('[1]Congest Nov00-Apr01'!H$1:H$1048576),FALSE())-VLOOKUP($E194,'[1]Congest Nov00-Apr01'!$A$1:$I$1048576,COLUMN('[1]Congest Nov00-Apr01'!H$1:H$1048576),FALSE())</f>
        <v>85.699999999998</v>
      </c>
      <c r="Z194" s="37" t="n">
        <f aca="false">VLOOKUP($A194,'[1]Congest Nov00-Apr01'!$A$1:$I$1048576,COLUMN('[1]Congest Nov00-Apr01'!I$1:I$1048576),FALSE())-VLOOKUP($E194,'[1]Congest Nov00-Apr01'!$A$1:$I$1048576,COLUMN('[1]Congest Nov00-Apr01'!I$1:I$1048576),FALSE())</f>
        <v>923.030000000001</v>
      </c>
      <c r="AA194" s="36" t="n">
        <f aca="false">VLOOKUP($A194,'[1]Congest May01-Oct01'!$A$1:$I$1048576,COLUMN('[1]Congest May01-Oct01'!D$1:D$1048576),FALSE())-VLOOKUP($E194,'[1]Congest May01-Oct01'!$A$1:$I$1048576,COLUMN('[1]Congest May01-Oct01'!D$1:D$1048576),FALSE())</f>
        <v>63.7600000000011</v>
      </c>
      <c r="AB194" s="36" t="n">
        <f aca="false">VLOOKUP($A194,'[1]Congest May01-Oct01'!$A$1:$I$1048576,COLUMN('[1]Congest May01-Oct01'!E$1:E$1048576),FALSE())-VLOOKUP($E194,'[1]Congest May01-Oct01'!$A$1:$I$1048576,COLUMN('[1]Congest May01-Oct01'!E$1:E$1048576),FALSE())</f>
        <v>-47.7200000000003</v>
      </c>
      <c r="AC194" s="36" t="n">
        <f aca="false">VLOOKUP($A194,'[1]Congest May01-Oct01'!$A$1:$I$1048576,COLUMN('[1]Congest May01-Oct01'!F$1:F$1048576),FALSE())-VLOOKUP($E194,'[1]Congest May01-Oct01'!$A$1:$I$1048576,COLUMN('[1]Congest May01-Oct01'!F$1:F$1048576),FALSE())</f>
        <v>-13.2199999999993</v>
      </c>
      <c r="AD194" s="36" t="n">
        <f aca="false">VLOOKUP($A194,'[1]Congest May01-Oct01'!$A$1:$I$1048576,COLUMN('[1]Congest May01-Oct01'!G$1:G$1048576),FALSE())-VLOOKUP($E194,'[1]Congest May01-Oct01'!$A$1:$I$1048576,COLUMN('[1]Congest May01-Oct01'!G$1:G$1048576),FALSE())</f>
        <v>56.4100000000003</v>
      </c>
      <c r="AE194" s="36" t="n">
        <f aca="false">VLOOKUP($A194,'[1]Congest May01-Oct01'!$A$1:$I$1048576,COLUMN('[1]Congest May01-Oct01'!H$1:H$1048576),FALSE())-VLOOKUP($E194,'[1]Congest May01-Oct01'!$A$1:$I$1048576,COLUMN('[1]Congest May01-Oct01'!H$1:H$1048576),FALSE())</f>
        <v>30.73</v>
      </c>
      <c r="AF194" s="36" t="n">
        <f aca="false">VLOOKUP($A194,'[1]Congest May01-Oct01'!$A$1:$I$1048576,COLUMN('[1]Congest May01-Oct01'!I$1:I$1048576),FALSE())-VLOOKUP($E194,'[1]Congest May01-Oct01'!$A$1:$I$1048576,COLUMN('[1]Congest May01-Oct01'!I$1:I$1048576),FALSE())</f>
        <v>2.65000000000001</v>
      </c>
      <c r="AG194" s="6" t="n">
        <f aca="false">+SUM(S194:AD194)</f>
        <v>2347</v>
      </c>
      <c r="AI194" s="39" t="n">
        <v>-30242.8</v>
      </c>
      <c r="AJ194" s="39" t="n">
        <f aca="false">+I194*SUM(AA194:AE194)</f>
        <v>8996.00000000019</v>
      </c>
      <c r="AK194" s="39" t="n">
        <f aca="false">+AJ194-AI194</f>
        <v>39238.8000000002</v>
      </c>
      <c r="AL194" s="39"/>
      <c r="AQ194" s="36"/>
    </row>
    <row r="195" customFormat="false" ht="12.75" hidden="false" customHeight="false" outlineLevel="0" collapsed="false">
      <c r="A195" s="7" t="n">
        <v>24250</v>
      </c>
      <c r="B195" s="7" t="s">
        <v>170</v>
      </c>
      <c r="C195" s="7" t="str">
        <f aca="false">+VLOOKUP(A195,[1]Congest!$A$1:$C$1048576,3,FALSE())</f>
        <v>N.Y.C.</v>
      </c>
      <c r="D195" s="7"/>
      <c r="E195" s="4" t="n">
        <v>24138</v>
      </c>
      <c r="F195" s="5" t="s">
        <v>64</v>
      </c>
      <c r="G195" s="7" t="str">
        <f aca="false">+VLOOKUP(E195,[1]Congest!$A$1:$C$1048576,3,FALSE())</f>
        <v>N.Y.C.</v>
      </c>
      <c r="H195" s="41" t="n">
        <v>15</v>
      </c>
      <c r="I195" s="41" t="n">
        <v>15</v>
      </c>
      <c r="O195" s="35" t="n">
        <f aca="false">VLOOKUP($A195,'[1]Congest May00-Oct00'!$A$1:$I$1048576,COLUMN('[1]Congest May00-Oct00'!D$1:D$1048576),FALSE())-VLOOKUP($E195,'[1]Congest May00-Oct00'!$A$1:$I$1048576,COLUMN('[1]Congest May00-Oct00'!D$1:D$1048576),FALSE())</f>
        <v>0.0399999999999636</v>
      </c>
      <c r="P195" s="36" t="n">
        <f aca="false">VLOOKUP($A195,'[1]Congest May00-Oct00'!$A$1:$I$1048576,COLUMN('[1]Congest May00-Oct00'!E$1:E$1048576),FALSE())-VLOOKUP($E195,'[1]Congest May00-Oct00'!$A$1:$I$1048576,COLUMN('[1]Congest May00-Oct00'!E$1:E$1048576),FALSE())</f>
        <v>-10.3299999999981</v>
      </c>
      <c r="Q195" s="36" t="n">
        <f aca="false">VLOOKUP($A195,'[1]Congest May00-Oct00'!$A$1:$I$1048576,COLUMN('[1]Congest May00-Oct00'!F$1:F$1048576),FALSE())-VLOOKUP($E195,'[1]Congest May00-Oct00'!$A$1:$I$1048576,COLUMN('[1]Congest May00-Oct00'!F$1:F$1048576),FALSE())</f>
        <v>-1.14999999999782</v>
      </c>
      <c r="R195" s="36" t="n">
        <f aca="false">VLOOKUP($A195,'[1]Congest May00-Oct00'!$A$1:$I$1048576,COLUMN('[1]Congest May00-Oct00'!G$1:G$1048576),FALSE())-VLOOKUP($E195,'[1]Congest May00-Oct00'!$A$1:$I$1048576,COLUMN('[1]Congest May00-Oct00'!G$1:G$1048576),FALSE())</f>
        <v>-1.24000000000342</v>
      </c>
      <c r="S195" s="36" t="n">
        <f aca="false">VLOOKUP($A195,'[1]Congest May00-Oct00'!$A$1:$I$1048576,COLUMN('[1]Congest May00-Oct00'!H$1:H$1048576),FALSE())-VLOOKUP($E195,'[1]Congest May00-Oct00'!$A$1:$I$1048576,COLUMN('[1]Congest May00-Oct00'!H$1:H$1048576),FALSE())</f>
        <v>-0.170000000000528</v>
      </c>
      <c r="T195" s="36" t="n">
        <f aca="false">VLOOKUP($A195,'[1]Congest May00-Oct00'!$A$1:$I$1048576,COLUMN('[1]Congest May00-Oct00'!I$1:I$1048576),FALSE())-VLOOKUP($E195,'[1]Congest May00-Oct00'!$A$1:$I$1048576,COLUMN('[1]Congest May00-Oct00'!I$1:I$1048576),FALSE())</f>
        <v>3.26999999999998</v>
      </c>
      <c r="U195" s="37" t="n">
        <f aca="false">VLOOKUP($A195,'[1]Congest Nov00-Apr01'!$A$1:$I$1048576,COLUMN('[1]Congest Nov00-Apr01'!D$1:D$1048576),FALSE())-VLOOKUP($E195,'[1]Congest Nov00-Apr01'!$A$1:$I$1048576,COLUMN('[1]Congest Nov00-Apr01'!D$1:D$1048576),FALSE())</f>
        <v>7.92000000000053</v>
      </c>
      <c r="V195" s="37" t="n">
        <f aca="false">VLOOKUP($A195,'[1]Congest Nov00-Apr01'!$A$1:$I$1048576,COLUMN('[1]Congest Nov00-Apr01'!E$1:E$1048576),FALSE())-VLOOKUP($E195,'[1]Congest Nov00-Apr01'!$A$1:$I$1048576,COLUMN('[1]Congest Nov00-Apr01'!E$1:E$1048576),FALSE())</f>
        <v>127.6</v>
      </c>
      <c r="W195" s="37" t="n">
        <f aca="false">VLOOKUP($A195,'[1]Congest Nov00-Apr01'!$A$1:$I$1048576,COLUMN('[1]Congest Nov00-Apr01'!F$1:F$1048576),FALSE())-VLOOKUP($E195,'[1]Congest Nov00-Apr01'!$A$1:$I$1048576,COLUMN('[1]Congest Nov00-Apr01'!F$1:F$1048576),FALSE())</f>
        <v>1157.72</v>
      </c>
      <c r="X195" s="37" t="n">
        <f aca="false">VLOOKUP($A195,'[1]Congest Nov00-Apr01'!$A$1:$I$1048576,COLUMN('[1]Congest Nov00-Apr01'!G$1:G$1048576),FALSE())-VLOOKUP($E195,'[1]Congest Nov00-Apr01'!$A$1:$I$1048576,COLUMN('[1]Congest Nov00-Apr01'!G$1:G$1048576),FALSE())</f>
        <v>885.85</v>
      </c>
      <c r="Y195" s="37" t="n">
        <f aca="false">VLOOKUP($A195,'[1]Congest Nov00-Apr01'!$A$1:$I$1048576,COLUMN('[1]Congest Nov00-Apr01'!H$1:H$1048576),FALSE())-VLOOKUP($E195,'[1]Congest Nov00-Apr01'!$A$1:$I$1048576,COLUMN('[1]Congest Nov00-Apr01'!H$1:H$1048576),FALSE())</f>
        <v>83.9199999999973</v>
      </c>
      <c r="Z195" s="37" t="n">
        <f aca="false">VLOOKUP($A195,'[1]Congest Nov00-Apr01'!$A$1:$I$1048576,COLUMN('[1]Congest Nov00-Apr01'!I$1:I$1048576),FALSE())-VLOOKUP($E195,'[1]Congest Nov00-Apr01'!$A$1:$I$1048576,COLUMN('[1]Congest Nov00-Apr01'!I$1:I$1048576),FALSE())</f>
        <v>-272.590000000001</v>
      </c>
      <c r="AA195" s="36" t="n">
        <f aca="false">VLOOKUP($A195,'[1]Congest May01-Oct01'!$A$1:$I$1048576,COLUMN('[1]Congest May01-Oct01'!D$1:D$1048576),FALSE())-VLOOKUP($E195,'[1]Congest May01-Oct01'!$A$1:$I$1048576,COLUMN('[1]Congest May01-Oct01'!D$1:D$1048576),FALSE())</f>
        <v>-121.849999999999</v>
      </c>
      <c r="AB195" s="36" t="n">
        <f aca="false">VLOOKUP($A195,'[1]Congest May01-Oct01'!$A$1:$I$1048576,COLUMN('[1]Congest May01-Oct01'!E$1:E$1048576),FALSE())-VLOOKUP($E195,'[1]Congest May01-Oct01'!$A$1:$I$1048576,COLUMN('[1]Congest May01-Oct01'!E$1:E$1048576),FALSE())</f>
        <v>-47.3700000000008</v>
      </c>
      <c r="AC195" s="36" t="n">
        <f aca="false">VLOOKUP($A195,'[1]Congest May01-Oct01'!$A$1:$I$1048576,COLUMN('[1]Congest May01-Oct01'!F$1:F$1048576),FALSE())-VLOOKUP($E195,'[1]Congest May01-Oct01'!$A$1:$I$1048576,COLUMN('[1]Congest May01-Oct01'!F$1:F$1048576),FALSE())</f>
        <v>-13.0499999999997</v>
      </c>
      <c r="AD195" s="36" t="n">
        <f aca="false">VLOOKUP($A195,'[1]Congest May01-Oct01'!$A$1:$I$1048576,COLUMN('[1]Congest May01-Oct01'!G$1:G$1048576),FALSE())-VLOOKUP($E195,'[1]Congest May01-Oct01'!$A$1:$I$1048576,COLUMN('[1]Congest May01-Oct01'!G$1:G$1048576),FALSE())</f>
        <v>55.7800000000011</v>
      </c>
      <c r="AE195" s="36" t="n">
        <f aca="false">VLOOKUP($A195,'[1]Congest May01-Oct01'!$A$1:$I$1048576,COLUMN('[1]Congest May01-Oct01'!H$1:H$1048576),FALSE())-VLOOKUP($E195,'[1]Congest May01-Oct01'!$A$1:$I$1048576,COLUMN('[1]Congest May01-Oct01'!H$1:H$1048576),FALSE())</f>
        <v>30.27</v>
      </c>
      <c r="AF195" s="36" t="n">
        <f aca="false">VLOOKUP($A195,'[1]Congest May01-Oct01'!$A$1:$I$1048576,COLUMN('[1]Congest May01-Oct01'!I$1:I$1048576),FALSE())-VLOOKUP($E195,'[1]Congest May01-Oct01'!$A$1:$I$1048576,COLUMN('[1]Congest May01-Oct01'!I$1:I$1048576),FALSE())</f>
        <v>2.65000000000001</v>
      </c>
      <c r="AG195" s="6" t="n">
        <f aca="false">+SUM(S195:AD195)</f>
        <v>1867.03</v>
      </c>
      <c r="AI195" s="39" t="n">
        <v>-750</v>
      </c>
      <c r="AJ195" s="39" t="n">
        <f aca="false">+I195*SUM(AA195:AE195)</f>
        <v>-1443.29999999998</v>
      </c>
      <c r="AK195" s="39" t="n">
        <f aca="false">+AJ195-AI195</f>
        <v>-693.299999999983</v>
      </c>
      <c r="AL195" s="39"/>
      <c r="AQ195" s="36"/>
    </row>
    <row r="196" customFormat="false" ht="12.75" hidden="false" customHeight="false" outlineLevel="0" collapsed="false">
      <c r="A196" s="7" t="n">
        <v>61752</v>
      </c>
      <c r="B196" s="7" t="s">
        <v>92</v>
      </c>
      <c r="C196" s="7" t="str">
        <f aca="false">+VLOOKUP(A196,[1]Congest!$A$1:$C$1048576,3,FALSE())</f>
        <v>WEST</v>
      </c>
      <c r="D196" s="7"/>
      <c r="E196" s="4" t="n">
        <v>23582</v>
      </c>
      <c r="F196" s="5" t="s">
        <v>171</v>
      </c>
      <c r="G196" s="7" t="str">
        <f aca="false">+VLOOKUP(E196,[1]Congest!$A$1:$C$1048576,3,FALSE())</f>
        <v>CENTRL</v>
      </c>
      <c r="H196" s="4" t="n">
        <v>10</v>
      </c>
      <c r="I196" s="4" t="n">
        <v>10</v>
      </c>
      <c r="O196" s="35" t="n">
        <f aca="false">VLOOKUP($A196,'[1]Congest May00-Oct00'!$A$1:$I$1048576,COLUMN('[1]Congest May00-Oct00'!D$1:D$1048576),FALSE())-VLOOKUP($E196,'[1]Congest May00-Oct00'!$A$1:$I$1048576,COLUMN('[1]Congest May00-Oct00'!D$1:D$1048576),FALSE())</f>
        <v>411.45</v>
      </c>
      <c r="P196" s="36" t="n">
        <f aca="false">VLOOKUP($A196,'[1]Congest May00-Oct00'!$A$1:$I$1048576,COLUMN('[1]Congest May00-Oct00'!E$1:E$1048576),FALSE())-VLOOKUP($E196,'[1]Congest May00-Oct00'!$A$1:$I$1048576,COLUMN('[1]Congest May00-Oct00'!E$1:E$1048576),FALSE())</f>
        <v>854.49</v>
      </c>
      <c r="Q196" s="36" t="n">
        <f aca="false">VLOOKUP($A196,'[1]Congest May00-Oct00'!$A$1:$I$1048576,COLUMN('[1]Congest May00-Oct00'!F$1:F$1048576),FALSE())-VLOOKUP($E196,'[1]Congest May00-Oct00'!$A$1:$I$1048576,COLUMN('[1]Congest May00-Oct00'!F$1:F$1048576),FALSE())</f>
        <v>712.97</v>
      </c>
      <c r="R196" s="36" t="n">
        <f aca="false">VLOOKUP($A196,'[1]Congest May00-Oct00'!$A$1:$I$1048576,COLUMN('[1]Congest May00-Oct00'!G$1:G$1048576),FALSE())-VLOOKUP($E196,'[1]Congest May00-Oct00'!$A$1:$I$1048576,COLUMN('[1]Congest May00-Oct00'!G$1:G$1048576),FALSE())</f>
        <v>1006.46</v>
      </c>
      <c r="S196" s="36" t="n">
        <f aca="false">VLOOKUP($A196,'[1]Congest May00-Oct00'!$A$1:$I$1048576,COLUMN('[1]Congest May00-Oct00'!H$1:H$1048576),FALSE())-VLOOKUP($E196,'[1]Congest May00-Oct00'!$A$1:$I$1048576,COLUMN('[1]Congest May00-Oct00'!H$1:H$1048576),FALSE())</f>
        <v>53.05</v>
      </c>
      <c r="T196" s="36" t="n">
        <f aca="false">VLOOKUP($A196,'[1]Congest May00-Oct00'!$A$1:$I$1048576,COLUMN('[1]Congest May00-Oct00'!I$1:I$1048576),FALSE())-VLOOKUP($E196,'[1]Congest May00-Oct00'!$A$1:$I$1048576,COLUMN('[1]Congest May00-Oct00'!I$1:I$1048576),FALSE())</f>
        <v>118.09</v>
      </c>
      <c r="U196" s="37" t="n">
        <f aca="false">VLOOKUP($A196,'[1]Congest Nov00-Apr01'!$A$1:$I$1048576,COLUMN('[1]Congest Nov00-Apr01'!D$1:D$1048576),FALSE())-VLOOKUP($E196,'[1]Congest Nov00-Apr01'!$A$1:$I$1048576,COLUMN('[1]Congest Nov00-Apr01'!D$1:D$1048576),FALSE())</f>
        <v>76.3799999999999</v>
      </c>
      <c r="V196" s="37" t="n">
        <f aca="false">VLOOKUP($A196,'[1]Congest Nov00-Apr01'!$A$1:$I$1048576,COLUMN('[1]Congest Nov00-Apr01'!E$1:E$1048576),FALSE())-VLOOKUP($E196,'[1]Congest Nov00-Apr01'!$A$1:$I$1048576,COLUMN('[1]Congest Nov00-Apr01'!E$1:E$1048576),FALSE())</f>
        <v>10.6</v>
      </c>
      <c r="W196" s="37" t="n">
        <f aca="false">VLOOKUP($A196,'[1]Congest Nov00-Apr01'!$A$1:$I$1048576,COLUMN('[1]Congest Nov00-Apr01'!F$1:F$1048576),FALSE())-VLOOKUP($E196,'[1]Congest Nov00-Apr01'!$A$1:$I$1048576,COLUMN('[1]Congest Nov00-Apr01'!F$1:F$1048576),FALSE())</f>
        <v>95.9399999999998</v>
      </c>
      <c r="X196" s="37" t="n">
        <f aca="false">VLOOKUP($A196,'[1]Congest Nov00-Apr01'!$A$1:$I$1048576,COLUMN('[1]Congest Nov00-Apr01'!G$1:G$1048576),FALSE())-VLOOKUP($E196,'[1]Congest Nov00-Apr01'!$A$1:$I$1048576,COLUMN('[1]Congest Nov00-Apr01'!G$1:G$1048576),FALSE())</f>
        <v>48.37</v>
      </c>
      <c r="Y196" s="37" t="n">
        <f aca="false">VLOOKUP($A196,'[1]Congest Nov00-Apr01'!$A$1:$I$1048576,COLUMN('[1]Congest Nov00-Apr01'!H$1:H$1048576),FALSE())-VLOOKUP($E196,'[1]Congest Nov00-Apr01'!$A$1:$I$1048576,COLUMN('[1]Congest Nov00-Apr01'!H$1:H$1048576),FALSE())</f>
        <v>69.87</v>
      </c>
      <c r="Z196" s="37" t="n">
        <f aca="false">VLOOKUP($A196,'[1]Congest Nov00-Apr01'!$A$1:$I$1048576,COLUMN('[1]Congest Nov00-Apr01'!I$1:I$1048576),FALSE())-VLOOKUP($E196,'[1]Congest Nov00-Apr01'!$A$1:$I$1048576,COLUMN('[1]Congest Nov00-Apr01'!I$1:I$1048576),FALSE())</f>
        <v>19.2</v>
      </c>
      <c r="AA196" s="36" t="n">
        <f aca="false">VLOOKUP($A196,'[1]Congest May01-Oct01'!$A$1:$I$1048576,COLUMN('[1]Congest May01-Oct01'!D$1:D$1048576),FALSE())-VLOOKUP($E196,'[1]Congest May01-Oct01'!$A$1:$I$1048576,COLUMN('[1]Congest May01-Oct01'!D$1:D$1048576),FALSE())</f>
        <v>247.52</v>
      </c>
      <c r="AB196" s="36" t="n">
        <f aca="false">VLOOKUP($A196,'[1]Congest May01-Oct01'!$A$1:$I$1048576,COLUMN('[1]Congest May01-Oct01'!E$1:E$1048576),FALSE())-VLOOKUP($E196,'[1]Congest May01-Oct01'!$A$1:$I$1048576,COLUMN('[1]Congest May01-Oct01'!E$1:E$1048576),FALSE())</f>
        <v>128.4</v>
      </c>
      <c r="AC196" s="36" t="n">
        <f aca="false">VLOOKUP($A196,'[1]Congest May01-Oct01'!$A$1:$I$1048576,COLUMN('[1]Congest May01-Oct01'!F$1:F$1048576),FALSE())-VLOOKUP($E196,'[1]Congest May01-Oct01'!$A$1:$I$1048576,COLUMN('[1]Congest May01-Oct01'!F$1:F$1048576),FALSE())</f>
        <v>26.35</v>
      </c>
      <c r="AD196" s="36" t="n">
        <f aca="false">VLOOKUP($A196,'[1]Congest May01-Oct01'!$A$1:$I$1048576,COLUMN('[1]Congest May01-Oct01'!G$1:G$1048576),FALSE())-VLOOKUP($E196,'[1]Congest May01-Oct01'!$A$1:$I$1048576,COLUMN('[1]Congest May01-Oct01'!G$1:G$1048576),FALSE())</f>
        <v>55.53</v>
      </c>
      <c r="AE196" s="36" t="n">
        <f aca="false">VLOOKUP($A196,'[1]Congest May01-Oct01'!$A$1:$I$1048576,COLUMN('[1]Congest May01-Oct01'!H$1:H$1048576),FALSE())-VLOOKUP($E196,'[1]Congest May01-Oct01'!$A$1:$I$1048576,COLUMN('[1]Congest May01-Oct01'!H$1:H$1048576),FALSE())</f>
        <v>0</v>
      </c>
      <c r="AF196" s="36" t="n">
        <f aca="false">VLOOKUP($A196,'[1]Congest May01-Oct01'!$A$1:$I$1048576,COLUMN('[1]Congest May01-Oct01'!I$1:I$1048576),FALSE())-VLOOKUP($E196,'[1]Congest May01-Oct01'!$A$1:$I$1048576,COLUMN('[1]Congest May01-Oct01'!I$1:I$1048576),FALSE())</f>
        <v>3.6</v>
      </c>
      <c r="AG196" s="6" t="n">
        <f aca="false">+SUM(S196:AD196)</f>
        <v>949.3</v>
      </c>
      <c r="AI196" s="39" t="n">
        <v>15239.2</v>
      </c>
      <c r="AJ196" s="39" t="n">
        <f aca="false">+I196*SUM(AA196:AE196)</f>
        <v>4578</v>
      </c>
      <c r="AK196" s="39" t="n">
        <f aca="false">+AJ196-AI196</f>
        <v>-10661.2</v>
      </c>
      <c r="AL196" s="39"/>
      <c r="AQ196" s="36"/>
    </row>
    <row r="197" customFormat="false" ht="12.75" hidden="false" customHeight="false" outlineLevel="0" collapsed="false">
      <c r="A197" s="7" t="n">
        <v>61752</v>
      </c>
      <c r="B197" s="7" t="s">
        <v>92</v>
      </c>
      <c r="C197" s="7" t="str">
        <f aca="false">+VLOOKUP(A197,[1]Congest!$A$1:$C$1048576,3,FALSE())</f>
        <v>WEST</v>
      </c>
      <c r="D197" s="7"/>
      <c r="E197" s="4" t="n">
        <v>23646</v>
      </c>
      <c r="F197" s="5" t="s">
        <v>119</v>
      </c>
      <c r="G197" s="7" t="str">
        <f aca="false">+VLOOKUP(E197,[1]Congest!$A$1:$C$1048576,3,FALSE())</f>
        <v>WEST</v>
      </c>
      <c r="H197" s="4" t="n">
        <v>48</v>
      </c>
      <c r="I197" s="4" t="n">
        <v>48</v>
      </c>
      <c r="O197" s="35" t="n">
        <f aca="false">VLOOKUP($A197,'[1]Congest May00-Oct00'!$A$1:$I$1048576,COLUMN('[1]Congest May00-Oct00'!D$1:D$1048576),FALSE())-VLOOKUP($E197,'[1]Congest May00-Oct00'!$A$1:$I$1048576,COLUMN('[1]Congest May00-Oct00'!D$1:D$1048576),FALSE())</f>
        <v>195.66</v>
      </c>
      <c r="P197" s="36" t="n">
        <f aca="false">VLOOKUP($A197,'[1]Congest May00-Oct00'!$A$1:$I$1048576,COLUMN('[1]Congest May00-Oct00'!E$1:E$1048576),FALSE())-VLOOKUP($E197,'[1]Congest May00-Oct00'!$A$1:$I$1048576,COLUMN('[1]Congest May00-Oct00'!E$1:E$1048576),FALSE())</f>
        <v>829.14</v>
      </c>
      <c r="Q197" s="36" t="n">
        <f aca="false">VLOOKUP($A197,'[1]Congest May00-Oct00'!$A$1:$I$1048576,COLUMN('[1]Congest May00-Oct00'!F$1:F$1048576),FALSE())-VLOOKUP($E197,'[1]Congest May00-Oct00'!$A$1:$I$1048576,COLUMN('[1]Congest May00-Oct00'!F$1:F$1048576),FALSE())</f>
        <v>700.63</v>
      </c>
      <c r="R197" s="36" t="n">
        <f aca="false">VLOOKUP($A197,'[1]Congest May00-Oct00'!$A$1:$I$1048576,COLUMN('[1]Congest May00-Oct00'!G$1:G$1048576),FALSE())-VLOOKUP($E197,'[1]Congest May00-Oct00'!$A$1:$I$1048576,COLUMN('[1]Congest May00-Oct00'!G$1:G$1048576),FALSE())</f>
        <v>966.93</v>
      </c>
      <c r="S197" s="36" t="n">
        <f aca="false">VLOOKUP($A197,'[1]Congest May00-Oct00'!$A$1:$I$1048576,COLUMN('[1]Congest May00-Oct00'!H$1:H$1048576),FALSE())-VLOOKUP($E197,'[1]Congest May00-Oct00'!$A$1:$I$1048576,COLUMN('[1]Congest May00-Oct00'!H$1:H$1048576),FALSE())</f>
        <v>12.38</v>
      </c>
      <c r="T197" s="36" t="n">
        <f aca="false">VLOOKUP($A197,'[1]Congest May00-Oct00'!$A$1:$I$1048576,COLUMN('[1]Congest May00-Oct00'!I$1:I$1048576),FALSE())-VLOOKUP($E197,'[1]Congest May00-Oct00'!$A$1:$I$1048576,COLUMN('[1]Congest May00-Oct00'!I$1:I$1048576),FALSE())</f>
        <v>11.26</v>
      </c>
      <c r="U197" s="37" t="n">
        <f aca="false">VLOOKUP($A197,'[1]Congest Nov00-Apr01'!$A$1:$I$1048576,COLUMN('[1]Congest Nov00-Apr01'!D$1:D$1048576),FALSE())-VLOOKUP($E197,'[1]Congest Nov00-Apr01'!$A$1:$I$1048576,COLUMN('[1]Congest Nov00-Apr01'!D$1:D$1048576),FALSE())</f>
        <v>17.4799999999999</v>
      </c>
      <c r="V197" s="37" t="n">
        <f aca="false">VLOOKUP($A197,'[1]Congest Nov00-Apr01'!$A$1:$I$1048576,COLUMN('[1]Congest Nov00-Apr01'!E$1:E$1048576),FALSE())-VLOOKUP($E197,'[1]Congest Nov00-Apr01'!$A$1:$I$1048576,COLUMN('[1]Congest Nov00-Apr01'!E$1:E$1048576),FALSE())</f>
        <v>1.92999999999999</v>
      </c>
      <c r="W197" s="37" t="n">
        <f aca="false">VLOOKUP($A197,'[1]Congest Nov00-Apr01'!$A$1:$I$1048576,COLUMN('[1]Congest Nov00-Apr01'!F$1:F$1048576),FALSE())-VLOOKUP($E197,'[1]Congest Nov00-Apr01'!$A$1:$I$1048576,COLUMN('[1]Congest Nov00-Apr01'!F$1:F$1048576),FALSE())</f>
        <v>20.74</v>
      </c>
      <c r="X197" s="37" t="n">
        <f aca="false">VLOOKUP($A197,'[1]Congest Nov00-Apr01'!$A$1:$I$1048576,COLUMN('[1]Congest Nov00-Apr01'!G$1:G$1048576),FALSE())-VLOOKUP($E197,'[1]Congest Nov00-Apr01'!$A$1:$I$1048576,COLUMN('[1]Congest Nov00-Apr01'!G$1:G$1048576),FALSE())</f>
        <v>11.94</v>
      </c>
      <c r="Y197" s="37" t="n">
        <f aca="false">VLOOKUP($A197,'[1]Congest Nov00-Apr01'!$A$1:$I$1048576,COLUMN('[1]Congest Nov00-Apr01'!H$1:H$1048576),FALSE())-VLOOKUP($E197,'[1]Congest Nov00-Apr01'!$A$1:$I$1048576,COLUMN('[1]Congest Nov00-Apr01'!H$1:H$1048576),FALSE())</f>
        <v>16.73</v>
      </c>
      <c r="Z197" s="37" t="n">
        <f aca="false">VLOOKUP($A197,'[1]Congest Nov00-Apr01'!$A$1:$I$1048576,COLUMN('[1]Congest Nov00-Apr01'!I$1:I$1048576),FALSE())-VLOOKUP($E197,'[1]Congest Nov00-Apr01'!$A$1:$I$1048576,COLUMN('[1]Congest Nov00-Apr01'!I$1:I$1048576),FALSE())</f>
        <v>4.10000000000001</v>
      </c>
      <c r="AA197" s="36" t="n">
        <f aca="false">VLOOKUP($A197,'[1]Congest May01-Oct01'!$A$1:$I$1048576,COLUMN('[1]Congest May01-Oct01'!D$1:D$1048576),FALSE())-VLOOKUP($E197,'[1]Congest May01-Oct01'!$A$1:$I$1048576,COLUMN('[1]Congest May01-Oct01'!D$1:D$1048576),FALSE())</f>
        <v>87.6</v>
      </c>
      <c r="AB197" s="36" t="n">
        <f aca="false">VLOOKUP($A197,'[1]Congest May01-Oct01'!$A$1:$I$1048576,COLUMN('[1]Congest May01-Oct01'!E$1:E$1048576),FALSE())-VLOOKUP($E197,'[1]Congest May01-Oct01'!$A$1:$I$1048576,COLUMN('[1]Congest May01-Oct01'!E$1:E$1048576),FALSE())</f>
        <v>21.23</v>
      </c>
      <c r="AC197" s="36" t="n">
        <f aca="false">VLOOKUP($A197,'[1]Congest May01-Oct01'!$A$1:$I$1048576,COLUMN('[1]Congest May01-Oct01'!F$1:F$1048576),FALSE())-VLOOKUP($E197,'[1]Congest May01-Oct01'!$A$1:$I$1048576,COLUMN('[1]Congest May01-Oct01'!F$1:F$1048576),FALSE())</f>
        <v>2.87</v>
      </c>
      <c r="AD197" s="36" t="n">
        <f aca="false">VLOOKUP($A197,'[1]Congest May01-Oct01'!$A$1:$I$1048576,COLUMN('[1]Congest May01-Oct01'!G$1:G$1048576),FALSE())-VLOOKUP($E197,'[1]Congest May01-Oct01'!$A$1:$I$1048576,COLUMN('[1]Congest May01-Oct01'!G$1:G$1048576),FALSE())</f>
        <v>155.36</v>
      </c>
      <c r="AE197" s="36" t="n">
        <f aca="false">VLOOKUP($A197,'[1]Congest May01-Oct01'!$A$1:$I$1048576,COLUMN('[1]Congest May01-Oct01'!H$1:H$1048576),FALSE())-VLOOKUP($E197,'[1]Congest May01-Oct01'!$A$1:$I$1048576,COLUMN('[1]Congest May01-Oct01'!H$1:H$1048576),FALSE())</f>
        <v>0</v>
      </c>
      <c r="AF197" s="36" t="n">
        <f aca="false">VLOOKUP($A197,'[1]Congest May01-Oct01'!$A$1:$I$1048576,COLUMN('[1]Congest May01-Oct01'!I$1:I$1048576),FALSE())-VLOOKUP($E197,'[1]Congest May01-Oct01'!$A$1:$I$1048576,COLUMN('[1]Congest May01-Oct01'!I$1:I$1048576),FALSE())</f>
        <v>0.59</v>
      </c>
      <c r="AG197" s="6" t="n">
        <f aca="false">+SUM(S197:AD197)</f>
        <v>363.62</v>
      </c>
      <c r="AI197" s="39" t="n">
        <v>44957.8</v>
      </c>
      <c r="AJ197" s="39" t="n">
        <f aca="false">+I197*SUM(AA197:AE197)</f>
        <v>12818.88</v>
      </c>
      <c r="AK197" s="39" t="n">
        <f aca="false">+AJ197-AI197</f>
        <v>-32138.92</v>
      </c>
      <c r="AL197" s="39"/>
      <c r="AQ197" s="36"/>
    </row>
    <row r="198" customFormat="false" ht="12.75" hidden="false" customHeight="false" outlineLevel="0" collapsed="false">
      <c r="A198" s="7" t="n">
        <v>61752</v>
      </c>
      <c r="B198" s="7" t="s">
        <v>92</v>
      </c>
      <c r="C198" s="7" t="str">
        <f aca="false">+VLOOKUP(A198,[1]Congest!$A$1:$C$1048576,3,FALSE())</f>
        <v>WEST</v>
      </c>
      <c r="D198" s="7"/>
      <c r="E198" s="4" t="n">
        <v>61754</v>
      </c>
      <c r="F198" s="5" t="s">
        <v>122</v>
      </c>
      <c r="G198" s="7" t="str">
        <f aca="false">+VLOOKUP(E198,[1]Congest!$A$1:$C$1048576,3,FALSE())</f>
        <v>CENTRL</v>
      </c>
      <c r="H198" s="4" t="n">
        <v>-121</v>
      </c>
      <c r="I198" s="4" t="n">
        <v>-121</v>
      </c>
      <c r="O198" s="35" t="n">
        <f aca="false">VLOOKUP($A198,'[1]Congest May00-Oct00'!$A$1:$I$1048576,COLUMN('[1]Congest May00-Oct00'!D$1:D$1048576),FALSE())-VLOOKUP($E198,'[1]Congest May00-Oct00'!$A$1:$I$1048576,COLUMN('[1]Congest May00-Oct00'!D$1:D$1048576),FALSE())</f>
        <v>26.6799999999998</v>
      </c>
      <c r="P198" s="36" t="n">
        <f aca="false">VLOOKUP($A198,'[1]Congest May00-Oct00'!$A$1:$I$1048576,COLUMN('[1]Congest May00-Oct00'!E$1:E$1048576),FALSE())-VLOOKUP($E198,'[1]Congest May00-Oct00'!$A$1:$I$1048576,COLUMN('[1]Congest May00-Oct00'!E$1:E$1048576),FALSE())</f>
        <v>-331.58</v>
      </c>
      <c r="Q198" s="36" t="n">
        <f aca="false">VLOOKUP($A198,'[1]Congest May00-Oct00'!$A$1:$I$1048576,COLUMN('[1]Congest May00-Oct00'!F$1:F$1048576),FALSE())-VLOOKUP($E198,'[1]Congest May00-Oct00'!$A$1:$I$1048576,COLUMN('[1]Congest May00-Oct00'!F$1:F$1048576),FALSE())</f>
        <v>-13.4400000000001</v>
      </c>
      <c r="R198" s="36" t="n">
        <f aca="false">VLOOKUP($A198,'[1]Congest May00-Oct00'!$A$1:$I$1048576,COLUMN('[1]Congest May00-Oct00'!G$1:G$1048576),FALSE())-VLOOKUP($E198,'[1]Congest May00-Oct00'!$A$1:$I$1048576,COLUMN('[1]Congest May00-Oct00'!G$1:G$1048576),FALSE())</f>
        <v>-179.92</v>
      </c>
      <c r="S198" s="36" t="n">
        <f aca="false">VLOOKUP($A198,'[1]Congest May00-Oct00'!$A$1:$I$1048576,COLUMN('[1]Congest May00-Oct00'!H$1:H$1048576),FALSE())-VLOOKUP($E198,'[1]Congest May00-Oct00'!$A$1:$I$1048576,COLUMN('[1]Congest May00-Oct00'!H$1:H$1048576),FALSE())</f>
        <v>-56.4600000000001</v>
      </c>
      <c r="T198" s="36" t="n">
        <f aca="false">VLOOKUP($A198,'[1]Congest May00-Oct00'!$A$1:$I$1048576,COLUMN('[1]Congest May00-Oct00'!I$1:I$1048576),FALSE())-VLOOKUP($E198,'[1]Congest May00-Oct00'!$A$1:$I$1048576,COLUMN('[1]Congest May00-Oct00'!I$1:I$1048576),FALSE())</f>
        <v>71.21</v>
      </c>
      <c r="U198" s="37" t="n">
        <f aca="false">VLOOKUP($A198,'[1]Congest Nov00-Apr01'!$A$1:$I$1048576,COLUMN('[1]Congest Nov00-Apr01'!D$1:D$1048576),FALSE())-VLOOKUP($E198,'[1]Congest Nov00-Apr01'!$A$1:$I$1048576,COLUMN('[1]Congest Nov00-Apr01'!D$1:D$1048576),FALSE())</f>
        <v>-63.0400000000001</v>
      </c>
      <c r="V198" s="37" t="n">
        <f aca="false">VLOOKUP($A198,'[1]Congest Nov00-Apr01'!$A$1:$I$1048576,COLUMN('[1]Congest Nov00-Apr01'!E$1:E$1048576),FALSE())-VLOOKUP($E198,'[1]Congest Nov00-Apr01'!$A$1:$I$1048576,COLUMN('[1]Congest Nov00-Apr01'!E$1:E$1048576),FALSE())</f>
        <v>-48.94</v>
      </c>
      <c r="W198" s="37" t="n">
        <f aca="false">VLOOKUP($A198,'[1]Congest Nov00-Apr01'!$A$1:$I$1048576,COLUMN('[1]Congest Nov00-Apr01'!F$1:F$1048576),FALSE())-VLOOKUP($E198,'[1]Congest Nov00-Apr01'!$A$1:$I$1048576,COLUMN('[1]Congest Nov00-Apr01'!F$1:F$1048576),FALSE())</f>
        <v>-76.9300000000001</v>
      </c>
      <c r="X198" s="37" t="n">
        <f aca="false">VLOOKUP($A198,'[1]Congest Nov00-Apr01'!$A$1:$I$1048576,COLUMN('[1]Congest Nov00-Apr01'!G$1:G$1048576),FALSE())-VLOOKUP($E198,'[1]Congest Nov00-Apr01'!$A$1:$I$1048576,COLUMN('[1]Congest Nov00-Apr01'!G$1:G$1048576),FALSE())</f>
        <v>-45.56</v>
      </c>
      <c r="Y198" s="37" t="n">
        <f aca="false">VLOOKUP($A198,'[1]Congest Nov00-Apr01'!$A$1:$I$1048576,COLUMN('[1]Congest Nov00-Apr01'!H$1:H$1048576),FALSE())-VLOOKUP($E198,'[1]Congest Nov00-Apr01'!$A$1:$I$1048576,COLUMN('[1]Congest Nov00-Apr01'!H$1:H$1048576),FALSE())</f>
        <v>-64.77</v>
      </c>
      <c r="Z198" s="37" t="n">
        <f aca="false">VLOOKUP($A198,'[1]Congest Nov00-Apr01'!$A$1:$I$1048576,COLUMN('[1]Congest Nov00-Apr01'!I$1:I$1048576),FALSE())-VLOOKUP($E198,'[1]Congest Nov00-Apr01'!$A$1:$I$1048576,COLUMN('[1]Congest Nov00-Apr01'!I$1:I$1048576),FALSE())</f>
        <v>-17.14</v>
      </c>
      <c r="AA198" s="36" t="n">
        <f aca="false">VLOOKUP($A198,'[1]Congest May01-Oct01'!$A$1:$I$1048576,COLUMN('[1]Congest May01-Oct01'!D$1:D$1048576),FALSE())-VLOOKUP($E198,'[1]Congest May01-Oct01'!$A$1:$I$1048576,COLUMN('[1]Congest May01-Oct01'!D$1:D$1048576),FALSE())</f>
        <v>150.48</v>
      </c>
      <c r="AB198" s="36" t="n">
        <f aca="false">VLOOKUP($A198,'[1]Congest May01-Oct01'!$A$1:$I$1048576,COLUMN('[1]Congest May01-Oct01'!E$1:E$1048576),FALSE())-VLOOKUP($E198,'[1]Congest May01-Oct01'!$A$1:$I$1048576,COLUMN('[1]Congest May01-Oct01'!E$1:E$1048576),FALSE())</f>
        <v>-42.03</v>
      </c>
      <c r="AC198" s="36" t="n">
        <f aca="false">VLOOKUP($A198,'[1]Congest May01-Oct01'!$A$1:$I$1048576,COLUMN('[1]Congest May01-Oct01'!F$1:F$1048576),FALSE())-VLOOKUP($E198,'[1]Congest May01-Oct01'!$A$1:$I$1048576,COLUMN('[1]Congest May01-Oct01'!F$1:F$1048576),FALSE())</f>
        <v>-27.53</v>
      </c>
      <c r="AD198" s="36" t="n">
        <f aca="false">VLOOKUP($A198,'[1]Congest May01-Oct01'!$A$1:$I$1048576,COLUMN('[1]Congest May01-Oct01'!G$1:G$1048576),FALSE())-VLOOKUP($E198,'[1]Congest May01-Oct01'!$A$1:$I$1048576,COLUMN('[1]Congest May01-Oct01'!G$1:G$1048576),FALSE())</f>
        <v>-59.53</v>
      </c>
      <c r="AE198" s="36" t="n">
        <f aca="false">VLOOKUP($A198,'[1]Congest May01-Oct01'!$A$1:$I$1048576,COLUMN('[1]Congest May01-Oct01'!H$1:H$1048576),FALSE())-VLOOKUP($E198,'[1]Congest May01-Oct01'!$A$1:$I$1048576,COLUMN('[1]Congest May01-Oct01'!H$1:H$1048576),FALSE())</f>
        <v>0</v>
      </c>
      <c r="AF198" s="36" t="n">
        <f aca="false">VLOOKUP($A198,'[1]Congest May01-Oct01'!$A$1:$I$1048576,COLUMN('[1]Congest May01-Oct01'!I$1:I$1048576),FALSE())-VLOOKUP($E198,'[1]Congest May01-Oct01'!$A$1:$I$1048576,COLUMN('[1]Congest May01-Oct01'!I$1:I$1048576),FALSE())</f>
        <v>2.71</v>
      </c>
      <c r="AG198" s="6" t="n">
        <f aca="false">+SUM(S198:AD198)</f>
        <v>-280.24</v>
      </c>
      <c r="AI198" s="39" t="n">
        <v>-43750.45</v>
      </c>
      <c r="AJ198" s="39" t="n">
        <f aca="false">+I198*SUM(AA198:AE198)</f>
        <v>-2588.19</v>
      </c>
      <c r="AK198" s="39" t="n">
        <f aca="false">+AJ198-AI198</f>
        <v>41162.26</v>
      </c>
      <c r="AL198" s="39"/>
      <c r="AQ198" s="36"/>
    </row>
    <row r="199" customFormat="false" ht="12.75" hidden="false" customHeight="false" outlineLevel="0" collapsed="false">
      <c r="A199" s="7" t="n">
        <v>61752</v>
      </c>
      <c r="B199" s="7" t="s">
        <v>92</v>
      </c>
      <c r="C199" s="7" t="str">
        <f aca="false">+VLOOKUP(A199,[1]Congest!$A$1:$C$1048576,3,FALSE())</f>
        <v>WEST</v>
      </c>
      <c r="D199" s="7"/>
      <c r="E199" s="4" t="n">
        <v>61846</v>
      </c>
      <c r="F199" s="5" t="s">
        <v>90</v>
      </c>
      <c r="G199" s="7" t="str">
        <f aca="false">+VLOOKUP(E199,[1]Congest!$A$1:$C$1048576,3,FALSE())</f>
        <v>O H</v>
      </c>
      <c r="H199" s="41" t="n">
        <v>25</v>
      </c>
      <c r="I199" s="41" t="n">
        <v>25</v>
      </c>
      <c r="O199" s="35" t="n">
        <f aca="false">VLOOKUP($A199,'[1]Congest May00-Oct00'!$A$1:$I$1048576,COLUMN('[1]Congest May00-Oct00'!D$1:D$1048576),FALSE())-VLOOKUP($E199,'[1]Congest May00-Oct00'!$A$1:$I$1048576,COLUMN('[1]Congest May00-Oct00'!D$1:D$1048576),FALSE())</f>
        <v>194.47</v>
      </c>
      <c r="P199" s="36" t="n">
        <f aca="false">VLOOKUP($A199,'[1]Congest May00-Oct00'!$A$1:$I$1048576,COLUMN('[1]Congest May00-Oct00'!E$1:E$1048576),FALSE())-VLOOKUP($E199,'[1]Congest May00-Oct00'!$A$1:$I$1048576,COLUMN('[1]Congest May00-Oct00'!E$1:E$1048576),FALSE())</f>
        <v>-440.899999999999</v>
      </c>
      <c r="Q199" s="36" t="n">
        <f aca="false">VLOOKUP($A199,'[1]Congest May00-Oct00'!$A$1:$I$1048576,COLUMN('[1]Congest May00-Oct00'!F$1:F$1048576),FALSE())-VLOOKUP($E199,'[1]Congest May00-Oct00'!$A$1:$I$1048576,COLUMN('[1]Congest May00-Oct00'!F$1:F$1048576),FALSE())</f>
        <v>-676.2</v>
      </c>
      <c r="R199" s="36" t="n">
        <f aca="false">VLOOKUP($A199,'[1]Congest May00-Oct00'!$A$1:$I$1048576,COLUMN('[1]Congest May00-Oct00'!G$1:G$1048576),FALSE())-VLOOKUP($E199,'[1]Congest May00-Oct00'!$A$1:$I$1048576,COLUMN('[1]Congest May00-Oct00'!G$1:G$1048576),FALSE())</f>
        <v>-1921.94</v>
      </c>
      <c r="S199" s="36" t="n">
        <f aca="false">VLOOKUP($A199,'[1]Congest May00-Oct00'!$A$1:$I$1048576,COLUMN('[1]Congest May00-Oct00'!H$1:H$1048576),FALSE())-VLOOKUP($E199,'[1]Congest May00-Oct00'!$A$1:$I$1048576,COLUMN('[1]Congest May00-Oct00'!H$1:H$1048576),FALSE())</f>
        <v>-175.56</v>
      </c>
      <c r="T199" s="36" t="n">
        <f aca="false">VLOOKUP($A199,'[1]Congest May00-Oct00'!$A$1:$I$1048576,COLUMN('[1]Congest May00-Oct00'!I$1:I$1048576),FALSE())-VLOOKUP($E199,'[1]Congest May00-Oct00'!$A$1:$I$1048576,COLUMN('[1]Congest May00-Oct00'!I$1:I$1048576),FALSE())</f>
        <v>-98.79</v>
      </c>
      <c r="U199" s="37" t="n">
        <f aca="false">VLOOKUP($A199,'[1]Congest Nov00-Apr01'!$A$1:$I$1048576,COLUMN('[1]Congest Nov00-Apr01'!D$1:D$1048576),FALSE())-VLOOKUP($E199,'[1]Congest Nov00-Apr01'!$A$1:$I$1048576,COLUMN('[1]Congest Nov00-Apr01'!D$1:D$1048576),FALSE())</f>
        <v>-35.52</v>
      </c>
      <c r="V199" s="37" t="n">
        <f aca="false">VLOOKUP($A199,'[1]Congest Nov00-Apr01'!$A$1:$I$1048576,COLUMN('[1]Congest Nov00-Apr01'!E$1:E$1048576),FALSE())-VLOOKUP($E199,'[1]Congest Nov00-Apr01'!$A$1:$I$1048576,COLUMN('[1]Congest Nov00-Apr01'!E$1:E$1048576),FALSE())</f>
        <v>-73.37</v>
      </c>
      <c r="W199" s="37" t="n">
        <f aca="false">VLOOKUP($A199,'[1]Congest Nov00-Apr01'!$A$1:$I$1048576,COLUMN('[1]Congest Nov00-Apr01'!F$1:F$1048576),FALSE())-VLOOKUP($E199,'[1]Congest Nov00-Apr01'!$A$1:$I$1048576,COLUMN('[1]Congest Nov00-Apr01'!F$1:F$1048576),FALSE())</f>
        <v>-49.8100000000002</v>
      </c>
      <c r="X199" s="37" t="n">
        <f aca="false">VLOOKUP($A199,'[1]Congest Nov00-Apr01'!$A$1:$I$1048576,COLUMN('[1]Congest Nov00-Apr01'!G$1:G$1048576),FALSE())-VLOOKUP($E199,'[1]Congest Nov00-Apr01'!$A$1:$I$1048576,COLUMN('[1]Congest Nov00-Apr01'!G$1:G$1048576),FALSE())</f>
        <v>-23.6300000000001</v>
      </c>
      <c r="Y199" s="37" t="n">
        <f aca="false">VLOOKUP($A199,'[1]Congest Nov00-Apr01'!$A$1:$I$1048576,COLUMN('[1]Congest Nov00-Apr01'!H$1:H$1048576),FALSE())-VLOOKUP($E199,'[1]Congest Nov00-Apr01'!$A$1:$I$1048576,COLUMN('[1]Congest Nov00-Apr01'!H$1:H$1048576),FALSE())</f>
        <v>-16.22</v>
      </c>
      <c r="Z199" s="37" t="n">
        <f aca="false">VLOOKUP($A199,'[1]Congest Nov00-Apr01'!$A$1:$I$1048576,COLUMN('[1]Congest Nov00-Apr01'!I$1:I$1048576),FALSE())-VLOOKUP($E199,'[1]Congest Nov00-Apr01'!$A$1:$I$1048576,COLUMN('[1]Congest Nov00-Apr01'!I$1:I$1048576),FALSE())</f>
        <v>-16.94</v>
      </c>
      <c r="AA199" s="36" t="n">
        <f aca="false">VLOOKUP($A199,'[1]Congest May01-Oct01'!$A$1:$I$1048576,COLUMN('[1]Congest May01-Oct01'!D$1:D$1048576),FALSE())-VLOOKUP($E199,'[1]Congest May01-Oct01'!$A$1:$I$1048576,COLUMN('[1]Congest May01-Oct01'!D$1:D$1048576),FALSE())</f>
        <v>-191.54</v>
      </c>
      <c r="AB199" s="36" t="n">
        <f aca="false">VLOOKUP($A199,'[1]Congest May01-Oct01'!$A$1:$I$1048576,COLUMN('[1]Congest May01-Oct01'!E$1:E$1048576),FALSE())-VLOOKUP($E199,'[1]Congest May01-Oct01'!$A$1:$I$1048576,COLUMN('[1]Congest May01-Oct01'!E$1:E$1048576),FALSE())</f>
        <v>-55.29</v>
      </c>
      <c r="AC199" s="36" t="n">
        <f aca="false">VLOOKUP($A199,'[1]Congest May01-Oct01'!$A$1:$I$1048576,COLUMN('[1]Congest May01-Oct01'!F$1:F$1048576),FALSE())-VLOOKUP($E199,'[1]Congest May01-Oct01'!$A$1:$I$1048576,COLUMN('[1]Congest May01-Oct01'!F$1:F$1048576),FALSE())</f>
        <v>-33.85</v>
      </c>
      <c r="AD199" s="36" t="n">
        <f aca="false">VLOOKUP($A199,'[1]Congest May01-Oct01'!$A$1:$I$1048576,COLUMN('[1]Congest May01-Oct01'!G$1:G$1048576),FALSE())-VLOOKUP($E199,'[1]Congest May01-Oct01'!$A$1:$I$1048576,COLUMN('[1]Congest May01-Oct01'!G$1:G$1048576),FALSE())</f>
        <v>-510.92</v>
      </c>
      <c r="AE199" s="36" t="n">
        <f aca="false">VLOOKUP($A199,'[1]Congest May01-Oct01'!$A$1:$I$1048576,COLUMN('[1]Congest May01-Oct01'!H$1:H$1048576),FALSE())-VLOOKUP($E199,'[1]Congest May01-Oct01'!$A$1:$I$1048576,COLUMN('[1]Congest May01-Oct01'!H$1:H$1048576),FALSE())</f>
        <v>-66.78</v>
      </c>
      <c r="AF199" s="36" t="n">
        <f aca="false">VLOOKUP($A199,'[1]Congest May01-Oct01'!$A$1:$I$1048576,COLUMN('[1]Congest May01-Oct01'!I$1:I$1048576),FALSE())-VLOOKUP($E199,'[1]Congest May01-Oct01'!$A$1:$I$1048576,COLUMN('[1]Congest May01-Oct01'!I$1:I$1048576),FALSE())</f>
        <v>-191.3</v>
      </c>
      <c r="AG199" s="6" t="n">
        <f aca="false">+SUM(S199:AD199)</f>
        <v>-1281.44</v>
      </c>
      <c r="AI199" s="39" t="n">
        <v>-35543.5</v>
      </c>
      <c r="AJ199" s="39" t="n">
        <f aca="false">+I199*SUM(AA199:AE199)</f>
        <v>-21459.5</v>
      </c>
      <c r="AK199" s="39" t="n">
        <f aca="false">+AJ199-AI199</f>
        <v>14084</v>
      </c>
      <c r="AL199" s="39"/>
      <c r="AQ199" s="36"/>
    </row>
    <row r="200" customFormat="false" ht="12.75" hidden="false" customHeight="false" outlineLevel="0" collapsed="false">
      <c r="A200" s="7" t="n">
        <v>61752</v>
      </c>
      <c r="B200" s="7" t="s">
        <v>92</v>
      </c>
      <c r="C200" s="7" t="str">
        <f aca="false">+VLOOKUP(A200,[1]Congest!$A$1:$C$1048576,3,FALSE())</f>
        <v>WEST</v>
      </c>
      <c r="D200" s="7"/>
      <c r="E200" s="4" t="n">
        <v>61847</v>
      </c>
      <c r="F200" s="5" t="s">
        <v>91</v>
      </c>
      <c r="G200" s="7" t="str">
        <f aca="false">+VLOOKUP(E200,[1]Congest!$A$1:$C$1048576,3,FALSE())</f>
        <v>PJM</v>
      </c>
      <c r="H200" s="41" t="n">
        <v>40</v>
      </c>
      <c r="I200" s="41" t="n">
        <v>40</v>
      </c>
      <c r="O200" s="35" t="n">
        <f aca="false">VLOOKUP($A200,'[1]Congest May00-Oct00'!$A$1:$I$1048576,COLUMN('[1]Congest May00-Oct00'!D$1:D$1048576),FALSE())-VLOOKUP($E200,'[1]Congest May00-Oct00'!$A$1:$I$1048576,COLUMN('[1]Congest May00-Oct00'!D$1:D$1048576),FALSE())</f>
        <v>494.82</v>
      </c>
      <c r="P200" s="36" t="n">
        <f aca="false">VLOOKUP($A200,'[1]Congest May00-Oct00'!$A$1:$I$1048576,COLUMN('[1]Congest May00-Oct00'!E$1:E$1048576),FALSE())-VLOOKUP($E200,'[1]Congest May00-Oct00'!$A$1:$I$1048576,COLUMN('[1]Congest May00-Oct00'!E$1:E$1048576),FALSE())</f>
        <v>1749.86</v>
      </c>
      <c r="Q200" s="36" t="n">
        <f aca="false">VLOOKUP($A200,'[1]Congest May00-Oct00'!$A$1:$I$1048576,COLUMN('[1]Congest May00-Oct00'!F$1:F$1048576),FALSE())-VLOOKUP($E200,'[1]Congest May00-Oct00'!$A$1:$I$1048576,COLUMN('[1]Congest May00-Oct00'!F$1:F$1048576),FALSE())</f>
        <v>1469.77</v>
      </c>
      <c r="R200" s="36" t="n">
        <f aca="false">VLOOKUP($A200,'[1]Congest May00-Oct00'!$A$1:$I$1048576,COLUMN('[1]Congest May00-Oct00'!G$1:G$1048576),FALSE())-VLOOKUP($E200,'[1]Congest May00-Oct00'!$A$1:$I$1048576,COLUMN('[1]Congest May00-Oct00'!G$1:G$1048576),FALSE())</f>
        <v>2352.41</v>
      </c>
      <c r="S200" s="36" t="n">
        <f aca="false">VLOOKUP($A200,'[1]Congest May00-Oct00'!$A$1:$I$1048576,COLUMN('[1]Congest May00-Oct00'!H$1:H$1048576),FALSE())-VLOOKUP($E200,'[1]Congest May00-Oct00'!$A$1:$I$1048576,COLUMN('[1]Congest May00-Oct00'!H$1:H$1048576),FALSE())</f>
        <v>-3470.59</v>
      </c>
      <c r="T200" s="36" t="n">
        <f aca="false">VLOOKUP($A200,'[1]Congest May00-Oct00'!$A$1:$I$1048576,COLUMN('[1]Congest May00-Oct00'!I$1:I$1048576),FALSE())-VLOOKUP($E200,'[1]Congest May00-Oct00'!$A$1:$I$1048576,COLUMN('[1]Congest May00-Oct00'!I$1:I$1048576),FALSE())</f>
        <v>-5379.91</v>
      </c>
      <c r="U200" s="37" t="n">
        <f aca="false">VLOOKUP($A200,'[1]Congest Nov00-Apr01'!$A$1:$I$1048576,COLUMN('[1]Congest Nov00-Apr01'!D$1:D$1048576),FALSE())-VLOOKUP($E200,'[1]Congest Nov00-Apr01'!$A$1:$I$1048576,COLUMN('[1]Congest Nov00-Apr01'!D$1:D$1048576),FALSE())</f>
        <v>-6032.31</v>
      </c>
      <c r="V200" s="37" t="n">
        <f aca="false">VLOOKUP($A200,'[1]Congest Nov00-Apr01'!$A$1:$I$1048576,COLUMN('[1]Congest Nov00-Apr01'!E$1:E$1048576),FALSE())-VLOOKUP($E200,'[1]Congest Nov00-Apr01'!$A$1:$I$1048576,COLUMN('[1]Congest Nov00-Apr01'!E$1:E$1048576),FALSE())</f>
        <v>-1181</v>
      </c>
      <c r="W200" s="37" t="n">
        <f aca="false">VLOOKUP($A200,'[1]Congest Nov00-Apr01'!$A$1:$I$1048576,COLUMN('[1]Congest Nov00-Apr01'!F$1:F$1048576),FALSE())-VLOOKUP($E200,'[1]Congest Nov00-Apr01'!$A$1:$I$1048576,COLUMN('[1]Congest Nov00-Apr01'!F$1:F$1048576),FALSE())</f>
        <v>-525.5</v>
      </c>
      <c r="X200" s="37" t="n">
        <f aca="false">VLOOKUP($A200,'[1]Congest Nov00-Apr01'!$A$1:$I$1048576,COLUMN('[1]Congest Nov00-Apr01'!G$1:G$1048576),FALSE())-VLOOKUP($E200,'[1]Congest Nov00-Apr01'!$A$1:$I$1048576,COLUMN('[1]Congest Nov00-Apr01'!G$1:G$1048576),FALSE())</f>
        <v>-765.04</v>
      </c>
      <c r="Y200" s="37" t="n">
        <f aca="false">VLOOKUP($A200,'[1]Congest Nov00-Apr01'!$A$1:$I$1048576,COLUMN('[1]Congest Nov00-Apr01'!H$1:H$1048576),FALSE())-VLOOKUP($E200,'[1]Congest Nov00-Apr01'!$A$1:$I$1048576,COLUMN('[1]Congest Nov00-Apr01'!H$1:H$1048576),FALSE())</f>
        <v>-10.15</v>
      </c>
      <c r="Z200" s="37" t="n">
        <f aca="false">VLOOKUP($A200,'[1]Congest Nov00-Apr01'!$A$1:$I$1048576,COLUMN('[1]Congest Nov00-Apr01'!I$1:I$1048576),FALSE())-VLOOKUP($E200,'[1]Congest Nov00-Apr01'!$A$1:$I$1048576,COLUMN('[1]Congest Nov00-Apr01'!I$1:I$1048576),FALSE())</f>
        <v>-60.73</v>
      </c>
      <c r="AA200" s="36" t="n">
        <f aca="false">VLOOKUP($A200,'[1]Congest May01-Oct01'!$A$1:$I$1048576,COLUMN('[1]Congest May01-Oct01'!D$1:D$1048576),FALSE())-VLOOKUP($E200,'[1]Congest May01-Oct01'!$A$1:$I$1048576,COLUMN('[1]Congest May01-Oct01'!D$1:D$1048576),FALSE())</f>
        <v>-875.39</v>
      </c>
      <c r="AB200" s="36" t="n">
        <f aca="false">VLOOKUP($A200,'[1]Congest May01-Oct01'!$A$1:$I$1048576,COLUMN('[1]Congest May01-Oct01'!E$1:E$1048576),FALSE())-VLOOKUP($E200,'[1]Congest May01-Oct01'!$A$1:$I$1048576,COLUMN('[1]Congest May01-Oct01'!E$1:E$1048576),FALSE())</f>
        <v>238.14</v>
      </c>
      <c r="AC200" s="36" t="n">
        <f aca="false">VLOOKUP($A200,'[1]Congest May01-Oct01'!$A$1:$I$1048576,COLUMN('[1]Congest May01-Oct01'!F$1:F$1048576),FALSE())-VLOOKUP($E200,'[1]Congest May01-Oct01'!$A$1:$I$1048576,COLUMN('[1]Congest May01-Oct01'!F$1:F$1048576),FALSE())</f>
        <v>28.87</v>
      </c>
      <c r="AD200" s="36" t="n">
        <f aca="false">VLOOKUP($A200,'[1]Congest May01-Oct01'!$A$1:$I$1048576,COLUMN('[1]Congest May01-Oct01'!G$1:G$1048576),FALSE())-VLOOKUP($E200,'[1]Congest May01-Oct01'!$A$1:$I$1048576,COLUMN('[1]Congest May01-Oct01'!G$1:G$1048576),FALSE())</f>
        <v>-181.6</v>
      </c>
      <c r="AE200" s="36" t="n">
        <f aca="false">VLOOKUP($A200,'[1]Congest May01-Oct01'!$A$1:$I$1048576,COLUMN('[1]Congest May01-Oct01'!H$1:H$1048576),FALSE())-VLOOKUP($E200,'[1]Congest May01-Oct01'!$A$1:$I$1048576,COLUMN('[1]Congest May01-Oct01'!H$1:H$1048576),FALSE())</f>
        <v>-167.76</v>
      </c>
      <c r="AF200" s="36" t="n">
        <f aca="false">VLOOKUP($A200,'[1]Congest May01-Oct01'!$A$1:$I$1048576,COLUMN('[1]Congest May01-Oct01'!I$1:I$1048576),FALSE())-VLOOKUP($E200,'[1]Congest May01-Oct01'!$A$1:$I$1048576,COLUMN('[1]Congest May01-Oct01'!I$1:I$1048576),FALSE())</f>
        <v>-211.24</v>
      </c>
      <c r="AG200" s="6" t="n">
        <f aca="false">+SUM(S200:AD200)</f>
        <v>-18215.21</v>
      </c>
      <c r="AI200" s="39" t="n">
        <v>131954.4</v>
      </c>
      <c r="AJ200" s="39" t="n">
        <f aca="false">+I200*SUM(AA200:AE200)</f>
        <v>-38309.6</v>
      </c>
      <c r="AK200" s="39" t="n">
        <f aca="false">+AJ200-AI200</f>
        <v>-170264</v>
      </c>
      <c r="AL200" s="39"/>
      <c r="AQ200" s="36"/>
    </row>
    <row r="201" customFormat="false" ht="12.75" hidden="false" customHeight="false" outlineLevel="0" collapsed="false">
      <c r="A201" s="7" t="n">
        <v>61753</v>
      </c>
      <c r="B201" s="7" t="s">
        <v>152</v>
      </c>
      <c r="C201" s="7" t="str">
        <f aca="false">+VLOOKUP(A201,[1]Congest!$A$1:$C$1048576,3,FALSE())</f>
        <v>GENESE</v>
      </c>
      <c r="D201" s="7"/>
      <c r="E201" s="4" t="n">
        <v>23652</v>
      </c>
      <c r="F201" s="5" t="s">
        <v>56</v>
      </c>
      <c r="G201" s="7" t="str">
        <f aca="false">+VLOOKUP(E201,[1]Congest!$A$1:$C$1048576,3,FALSE())</f>
        <v>GENESE</v>
      </c>
      <c r="H201" s="4" t="n">
        <v>-73</v>
      </c>
      <c r="I201" s="4" t="n">
        <v>-73</v>
      </c>
      <c r="O201" s="35" t="n">
        <f aca="false">VLOOKUP($A201,'[1]Congest May00-Oct00'!$A$1:$I$1048576,COLUMN('[1]Congest May00-Oct00'!D$1:D$1048576),FALSE())-VLOOKUP($E201,'[1]Congest May00-Oct00'!$A$1:$I$1048576,COLUMN('[1]Congest May00-Oct00'!D$1:D$1048576),FALSE())</f>
        <v>-31.73</v>
      </c>
      <c r="P201" s="36" t="n">
        <f aca="false">VLOOKUP($A201,'[1]Congest May00-Oct00'!$A$1:$I$1048576,COLUMN('[1]Congest May00-Oct00'!E$1:E$1048576),FALSE())-VLOOKUP($E201,'[1]Congest May00-Oct00'!$A$1:$I$1048576,COLUMN('[1]Congest May00-Oct00'!E$1:E$1048576),FALSE())</f>
        <v>-121.59</v>
      </c>
      <c r="Q201" s="36" t="n">
        <f aca="false">VLOOKUP($A201,'[1]Congest May00-Oct00'!$A$1:$I$1048576,COLUMN('[1]Congest May00-Oct00'!F$1:F$1048576),FALSE())-VLOOKUP($E201,'[1]Congest May00-Oct00'!$A$1:$I$1048576,COLUMN('[1]Congest May00-Oct00'!F$1:F$1048576),FALSE())</f>
        <v>-87.2600000000002</v>
      </c>
      <c r="R201" s="36" t="n">
        <f aca="false">VLOOKUP($A201,'[1]Congest May00-Oct00'!$A$1:$I$1048576,COLUMN('[1]Congest May00-Oct00'!G$1:G$1048576),FALSE())-VLOOKUP($E201,'[1]Congest May00-Oct00'!$A$1:$I$1048576,COLUMN('[1]Congest May00-Oct00'!G$1:G$1048576),FALSE())</f>
        <v>-123.02</v>
      </c>
      <c r="S201" s="36" t="n">
        <f aca="false">VLOOKUP($A201,'[1]Congest May00-Oct00'!$A$1:$I$1048576,COLUMN('[1]Congest May00-Oct00'!H$1:H$1048576),FALSE())-VLOOKUP($E201,'[1]Congest May00-Oct00'!$A$1:$I$1048576,COLUMN('[1]Congest May00-Oct00'!H$1:H$1048576),FALSE())</f>
        <v>-8.12000000000001</v>
      </c>
      <c r="T201" s="36" t="n">
        <f aca="false">VLOOKUP($A201,'[1]Congest May00-Oct00'!$A$1:$I$1048576,COLUMN('[1]Congest May00-Oct00'!I$1:I$1048576),FALSE())-VLOOKUP($E201,'[1]Congest May00-Oct00'!$A$1:$I$1048576,COLUMN('[1]Congest May00-Oct00'!I$1:I$1048576),FALSE())</f>
        <v>-5.54999999999993</v>
      </c>
      <c r="U201" s="37" t="n">
        <f aca="false">VLOOKUP($A201,'[1]Congest Nov00-Apr01'!$A$1:$I$1048576,COLUMN('[1]Congest Nov00-Apr01'!D$1:D$1048576),FALSE())-VLOOKUP($E201,'[1]Congest Nov00-Apr01'!$A$1:$I$1048576,COLUMN('[1]Congest Nov00-Apr01'!D$1:D$1048576),FALSE())</f>
        <v>-10.9599999999999</v>
      </c>
      <c r="V201" s="37" t="n">
        <f aca="false">VLOOKUP($A201,'[1]Congest Nov00-Apr01'!$A$1:$I$1048576,COLUMN('[1]Congest Nov00-Apr01'!E$1:E$1048576),FALSE())-VLOOKUP($E201,'[1]Congest Nov00-Apr01'!$A$1:$I$1048576,COLUMN('[1]Congest Nov00-Apr01'!E$1:E$1048576),FALSE())</f>
        <v>-1.3</v>
      </c>
      <c r="W201" s="37" t="n">
        <f aca="false">VLOOKUP($A201,'[1]Congest Nov00-Apr01'!$A$1:$I$1048576,COLUMN('[1]Congest Nov00-Apr01'!F$1:F$1048576),FALSE())-VLOOKUP($E201,'[1]Congest Nov00-Apr01'!$A$1:$I$1048576,COLUMN('[1]Congest Nov00-Apr01'!F$1:F$1048576),FALSE())</f>
        <v>-13.1799999999999</v>
      </c>
      <c r="X201" s="37" t="n">
        <f aca="false">VLOOKUP($A201,'[1]Congest Nov00-Apr01'!$A$1:$I$1048576,COLUMN('[1]Congest Nov00-Apr01'!G$1:G$1048576),FALSE())-VLOOKUP($E201,'[1]Congest Nov00-Apr01'!$A$1:$I$1048576,COLUMN('[1]Congest Nov00-Apr01'!G$1:G$1048576),FALSE())</f>
        <v>-8.47999999999999</v>
      </c>
      <c r="Y201" s="37" t="n">
        <f aca="false">VLOOKUP($A201,'[1]Congest Nov00-Apr01'!$A$1:$I$1048576,COLUMN('[1]Congest Nov00-Apr01'!H$1:H$1048576),FALSE())-VLOOKUP($E201,'[1]Congest Nov00-Apr01'!$A$1:$I$1048576,COLUMN('[1]Congest Nov00-Apr01'!H$1:H$1048576),FALSE())</f>
        <v>-9.97000000000003</v>
      </c>
      <c r="Z201" s="37" t="n">
        <f aca="false">VLOOKUP($A201,'[1]Congest Nov00-Apr01'!$A$1:$I$1048576,COLUMN('[1]Congest Nov00-Apr01'!I$1:I$1048576),FALSE())-VLOOKUP($E201,'[1]Congest Nov00-Apr01'!$A$1:$I$1048576,COLUMN('[1]Congest Nov00-Apr01'!I$1:I$1048576),FALSE())</f>
        <v>-2.69999999999998</v>
      </c>
      <c r="AA201" s="36" t="n">
        <f aca="false">VLOOKUP($A201,'[1]Congest May01-Oct01'!$A$1:$I$1048576,COLUMN('[1]Congest May01-Oct01'!D$1:D$1048576),FALSE())-VLOOKUP($E201,'[1]Congest May01-Oct01'!$A$1:$I$1048576,COLUMN('[1]Congest May01-Oct01'!D$1:D$1048576),FALSE())</f>
        <v>-13.96</v>
      </c>
      <c r="AB201" s="36" t="n">
        <f aca="false">VLOOKUP($A201,'[1]Congest May01-Oct01'!$A$1:$I$1048576,COLUMN('[1]Congest May01-Oct01'!E$1:E$1048576),FALSE())-VLOOKUP($E201,'[1]Congest May01-Oct01'!$A$1:$I$1048576,COLUMN('[1]Congest May01-Oct01'!E$1:E$1048576),FALSE())</f>
        <v>-16.55</v>
      </c>
      <c r="AC201" s="36" t="n">
        <f aca="false">VLOOKUP($A201,'[1]Congest May01-Oct01'!$A$1:$I$1048576,COLUMN('[1]Congest May01-Oct01'!F$1:F$1048576),FALSE())-VLOOKUP($E201,'[1]Congest May01-Oct01'!$A$1:$I$1048576,COLUMN('[1]Congest May01-Oct01'!F$1:F$1048576),FALSE())</f>
        <v>-0.450000000000003</v>
      </c>
      <c r="AD201" s="36" t="n">
        <f aca="false">VLOOKUP($A201,'[1]Congest May01-Oct01'!$A$1:$I$1048576,COLUMN('[1]Congest May01-Oct01'!G$1:G$1048576),FALSE())-VLOOKUP($E201,'[1]Congest May01-Oct01'!$A$1:$I$1048576,COLUMN('[1]Congest May01-Oct01'!G$1:G$1048576),FALSE())</f>
        <v>-12.2</v>
      </c>
      <c r="AE201" s="36" t="n">
        <f aca="false">VLOOKUP($A201,'[1]Congest May01-Oct01'!$A$1:$I$1048576,COLUMN('[1]Congest May01-Oct01'!H$1:H$1048576),FALSE())-VLOOKUP($E201,'[1]Congest May01-Oct01'!$A$1:$I$1048576,COLUMN('[1]Congest May01-Oct01'!H$1:H$1048576),FALSE())</f>
        <v>0</v>
      </c>
      <c r="AF201" s="36" t="n">
        <f aca="false">VLOOKUP($A201,'[1]Congest May01-Oct01'!$A$1:$I$1048576,COLUMN('[1]Congest May01-Oct01'!I$1:I$1048576),FALSE())-VLOOKUP($E201,'[1]Congest May01-Oct01'!$A$1:$I$1048576,COLUMN('[1]Congest May01-Oct01'!I$1:I$1048576),FALSE())</f>
        <v>-0.17</v>
      </c>
      <c r="AG201" s="6" t="n">
        <f aca="false">+SUM(S201:AD201)</f>
        <v>-103.42</v>
      </c>
      <c r="AI201" s="39" t="n">
        <v>950.18</v>
      </c>
      <c r="AJ201" s="39" t="n">
        <f aca="false">+I201*SUM(AA201:AE201)</f>
        <v>3150.68</v>
      </c>
      <c r="AK201" s="39" t="n">
        <f aca="false">+AJ201-AI201</f>
        <v>2200.5</v>
      </c>
      <c r="AL201" s="39"/>
      <c r="AQ201" s="36"/>
    </row>
    <row r="202" customFormat="false" ht="12.75" hidden="false" customHeight="false" outlineLevel="0" collapsed="false">
      <c r="A202" s="7" t="n">
        <v>61754</v>
      </c>
      <c r="B202" s="7" t="s">
        <v>122</v>
      </c>
      <c r="C202" s="7" t="str">
        <f aca="false">+VLOOKUP(A202,[1]Congest!$A$1:$C$1048576,3,FALSE())</f>
        <v>CENTRL</v>
      </c>
      <c r="D202" s="7"/>
      <c r="E202" s="4" t="n">
        <v>23584</v>
      </c>
      <c r="F202" s="5" t="s">
        <v>52</v>
      </c>
      <c r="G202" s="7" t="str">
        <f aca="false">+VLOOKUP(E202,[1]Congest!$A$1:$C$1048576,3,FALSE())</f>
        <v>CENTRL</v>
      </c>
      <c r="H202" s="4" t="n">
        <v>90</v>
      </c>
      <c r="I202" s="4" t="n">
        <v>90</v>
      </c>
      <c r="O202" s="35" t="n">
        <f aca="false">VLOOKUP($A202,'[1]Congest May00-Oct00'!$A$1:$I$1048576,COLUMN('[1]Congest May00-Oct00'!D$1:D$1048576),FALSE())-VLOOKUP($E202,'[1]Congest May00-Oct00'!$A$1:$I$1048576,COLUMN('[1]Congest May00-Oct00'!D$1:D$1048576),FALSE())</f>
        <v>295.4</v>
      </c>
      <c r="P202" s="36" t="n">
        <f aca="false">VLOOKUP($A202,'[1]Congest May00-Oct00'!$A$1:$I$1048576,COLUMN('[1]Congest May00-Oct00'!E$1:E$1048576),FALSE())-VLOOKUP($E202,'[1]Congest May00-Oct00'!$A$1:$I$1048576,COLUMN('[1]Congest May00-Oct00'!E$1:E$1048576),FALSE())</f>
        <v>770.04</v>
      </c>
      <c r="Q202" s="36" t="n">
        <f aca="false">VLOOKUP($A202,'[1]Congest May00-Oct00'!$A$1:$I$1048576,COLUMN('[1]Congest May00-Oct00'!F$1:F$1048576),FALSE())-VLOOKUP($E202,'[1]Congest May00-Oct00'!$A$1:$I$1048576,COLUMN('[1]Congest May00-Oct00'!F$1:F$1048576),FALSE())</f>
        <v>680.810000000001</v>
      </c>
      <c r="R202" s="36" t="n">
        <f aca="false">VLOOKUP($A202,'[1]Congest May00-Oct00'!$A$1:$I$1048576,COLUMN('[1]Congest May00-Oct00'!G$1:G$1048576),FALSE())-VLOOKUP($E202,'[1]Congest May00-Oct00'!$A$1:$I$1048576,COLUMN('[1]Congest May00-Oct00'!G$1:G$1048576),FALSE())</f>
        <v>718.3</v>
      </c>
      <c r="S202" s="36" t="n">
        <f aca="false">VLOOKUP($A202,'[1]Congest May00-Oct00'!$A$1:$I$1048576,COLUMN('[1]Congest May00-Oct00'!H$1:H$1048576),FALSE())-VLOOKUP($E202,'[1]Congest May00-Oct00'!$A$1:$I$1048576,COLUMN('[1]Congest May00-Oct00'!H$1:H$1048576),FALSE())</f>
        <v>68.58</v>
      </c>
      <c r="T202" s="36" t="n">
        <f aca="false">VLOOKUP($A202,'[1]Congest May00-Oct00'!$A$1:$I$1048576,COLUMN('[1]Congest May00-Oct00'!I$1:I$1048576),FALSE())-VLOOKUP($E202,'[1]Congest May00-Oct00'!$A$1:$I$1048576,COLUMN('[1]Congest May00-Oct00'!I$1:I$1048576),FALSE())</f>
        <v>109.8</v>
      </c>
      <c r="U202" s="37" t="n">
        <f aca="false">VLOOKUP($A202,'[1]Congest Nov00-Apr01'!$A$1:$I$1048576,COLUMN('[1]Congest Nov00-Apr01'!D$1:D$1048576),FALSE())-VLOOKUP($E202,'[1]Congest Nov00-Apr01'!$A$1:$I$1048576,COLUMN('[1]Congest Nov00-Apr01'!D$1:D$1048576),FALSE())</f>
        <v>85.7700000000001</v>
      </c>
      <c r="V202" s="37" t="n">
        <f aca="false">VLOOKUP($A202,'[1]Congest Nov00-Apr01'!$A$1:$I$1048576,COLUMN('[1]Congest Nov00-Apr01'!E$1:E$1048576),FALSE())-VLOOKUP($E202,'[1]Congest Nov00-Apr01'!$A$1:$I$1048576,COLUMN('[1]Congest Nov00-Apr01'!E$1:E$1048576),FALSE())</f>
        <v>55.11</v>
      </c>
      <c r="W202" s="37" t="n">
        <f aca="false">VLOOKUP($A202,'[1]Congest Nov00-Apr01'!$A$1:$I$1048576,COLUMN('[1]Congest Nov00-Apr01'!F$1:F$1048576),FALSE())-VLOOKUP($E202,'[1]Congest Nov00-Apr01'!$A$1:$I$1048576,COLUMN('[1]Congest Nov00-Apr01'!F$1:F$1048576),FALSE())</f>
        <v>114.46</v>
      </c>
      <c r="X202" s="37" t="n">
        <f aca="false">VLOOKUP($A202,'[1]Congest Nov00-Apr01'!$A$1:$I$1048576,COLUMN('[1]Congest Nov00-Apr01'!G$1:G$1048576),FALSE())-VLOOKUP($E202,'[1]Congest Nov00-Apr01'!$A$1:$I$1048576,COLUMN('[1]Congest Nov00-Apr01'!G$1:G$1048576),FALSE())</f>
        <v>65.2</v>
      </c>
      <c r="Y202" s="37" t="n">
        <f aca="false">VLOOKUP($A202,'[1]Congest Nov00-Apr01'!$A$1:$I$1048576,COLUMN('[1]Congest Nov00-Apr01'!H$1:H$1048576),FALSE())-VLOOKUP($E202,'[1]Congest Nov00-Apr01'!$A$1:$I$1048576,COLUMN('[1]Congest Nov00-Apr01'!H$1:H$1048576),FALSE())</f>
        <v>89.5299999999999</v>
      </c>
      <c r="Z202" s="37" t="n">
        <f aca="false">VLOOKUP($A202,'[1]Congest Nov00-Apr01'!$A$1:$I$1048576,COLUMN('[1]Congest Nov00-Apr01'!I$1:I$1048576),FALSE())-VLOOKUP($E202,'[1]Congest Nov00-Apr01'!$A$1:$I$1048576,COLUMN('[1]Congest Nov00-Apr01'!I$1:I$1048576),FALSE())</f>
        <v>25.79</v>
      </c>
      <c r="AA202" s="36" t="n">
        <f aca="false">VLOOKUP($A202,'[1]Congest May01-Oct01'!$A$1:$I$1048576,COLUMN('[1]Congest May01-Oct01'!D$1:D$1048576),FALSE())-VLOOKUP($E202,'[1]Congest May01-Oct01'!$A$1:$I$1048576,COLUMN('[1]Congest May01-Oct01'!D$1:D$1048576),FALSE())</f>
        <v>49.61</v>
      </c>
      <c r="AB202" s="36" t="n">
        <f aca="false">VLOOKUP($A202,'[1]Congest May01-Oct01'!$A$1:$I$1048576,COLUMN('[1]Congest May01-Oct01'!E$1:E$1048576),FALSE())-VLOOKUP($E202,'[1]Congest May01-Oct01'!$A$1:$I$1048576,COLUMN('[1]Congest May01-Oct01'!E$1:E$1048576),FALSE())</f>
        <v>116.55</v>
      </c>
      <c r="AC202" s="36" t="n">
        <f aca="false">VLOOKUP($A202,'[1]Congest May01-Oct01'!$A$1:$I$1048576,COLUMN('[1]Congest May01-Oct01'!F$1:F$1048576),FALSE())-VLOOKUP($E202,'[1]Congest May01-Oct01'!$A$1:$I$1048576,COLUMN('[1]Congest May01-Oct01'!F$1:F$1048576),FALSE())</f>
        <v>35.51</v>
      </c>
      <c r="AD202" s="36" t="n">
        <f aca="false">VLOOKUP($A202,'[1]Congest May01-Oct01'!$A$1:$I$1048576,COLUMN('[1]Congest May01-Oct01'!G$1:G$1048576),FALSE())-VLOOKUP($E202,'[1]Congest May01-Oct01'!$A$1:$I$1048576,COLUMN('[1]Congest May01-Oct01'!G$1:G$1048576),FALSE())</f>
        <v>58.09</v>
      </c>
      <c r="AE202" s="36" t="n">
        <f aca="false">VLOOKUP($A202,'[1]Congest May01-Oct01'!$A$1:$I$1048576,COLUMN('[1]Congest May01-Oct01'!H$1:H$1048576),FALSE())-VLOOKUP($E202,'[1]Congest May01-Oct01'!$A$1:$I$1048576,COLUMN('[1]Congest May01-Oct01'!H$1:H$1048576),FALSE())</f>
        <v>0</v>
      </c>
      <c r="AF202" s="36" t="n">
        <f aca="false">VLOOKUP($A202,'[1]Congest May01-Oct01'!$A$1:$I$1048576,COLUMN('[1]Congest May01-Oct01'!I$1:I$1048576),FALSE())-VLOOKUP($E202,'[1]Congest May01-Oct01'!$A$1:$I$1048576,COLUMN('[1]Congest May01-Oct01'!I$1:I$1048576),FALSE())</f>
        <v>2.32</v>
      </c>
      <c r="AG202" s="6" t="n">
        <f aca="false">+SUM(S202:AD202)</f>
        <v>874</v>
      </c>
      <c r="AI202" s="39" t="n">
        <v>50088.2</v>
      </c>
      <c r="AJ202" s="39" t="n">
        <f aca="false">+I202*SUM(AA202:AE202)</f>
        <v>23378.4</v>
      </c>
      <c r="AK202" s="39" t="n">
        <f aca="false">+AJ202-AI202</f>
        <v>-26709.8</v>
      </c>
      <c r="AL202" s="39"/>
      <c r="AQ202" s="36"/>
    </row>
    <row r="203" customFormat="false" ht="12.75" hidden="false" customHeight="false" outlineLevel="0" collapsed="false">
      <c r="A203" s="7" t="n">
        <v>61755</v>
      </c>
      <c r="B203" s="7" t="s">
        <v>87</v>
      </c>
      <c r="C203" s="7" t="str">
        <f aca="false">+VLOOKUP(A203,[1]Congest!$A$1:$C$1048576,3,FALSE())</f>
        <v>NORTH</v>
      </c>
      <c r="D203" s="7"/>
      <c r="E203" s="4" t="n">
        <v>24008</v>
      </c>
      <c r="F203" s="5" t="s">
        <v>61</v>
      </c>
      <c r="G203" s="7" t="str">
        <f aca="false">+VLOOKUP(E203,[1]Congest!$A$1:$C$1048576,3,FALSE())</f>
        <v>MHK VL</v>
      </c>
      <c r="H203" s="41" t="n">
        <v>40</v>
      </c>
      <c r="I203" s="41" t="n">
        <v>40</v>
      </c>
      <c r="O203" s="35" t="n">
        <f aca="false">VLOOKUP($A203,'[1]Congest May00-Oct00'!$A$1:$I$1048576,COLUMN('[1]Congest May00-Oct00'!D$1:D$1048576),FALSE())-VLOOKUP($E203,'[1]Congest May00-Oct00'!$A$1:$I$1048576,COLUMN('[1]Congest May00-Oct00'!D$1:D$1048576),FALSE())</f>
        <v>1017.88</v>
      </c>
      <c r="P203" s="36" t="n">
        <f aca="false">VLOOKUP($A203,'[1]Congest May00-Oct00'!$A$1:$I$1048576,COLUMN('[1]Congest May00-Oct00'!E$1:E$1048576),FALSE())-VLOOKUP($E203,'[1]Congest May00-Oct00'!$A$1:$I$1048576,COLUMN('[1]Congest May00-Oct00'!E$1:E$1048576),FALSE())</f>
        <v>564.84</v>
      </c>
      <c r="Q203" s="36" t="n">
        <f aca="false">VLOOKUP($A203,'[1]Congest May00-Oct00'!$A$1:$I$1048576,COLUMN('[1]Congest May00-Oct00'!F$1:F$1048576),FALSE())-VLOOKUP($E203,'[1]Congest May00-Oct00'!$A$1:$I$1048576,COLUMN('[1]Congest May00-Oct00'!F$1:F$1048576),FALSE())</f>
        <v>1562.48</v>
      </c>
      <c r="R203" s="36" t="n">
        <f aca="false">VLOOKUP($A203,'[1]Congest May00-Oct00'!$A$1:$I$1048576,COLUMN('[1]Congest May00-Oct00'!G$1:G$1048576),FALSE())-VLOOKUP($E203,'[1]Congest May00-Oct00'!$A$1:$I$1048576,COLUMN('[1]Congest May00-Oct00'!G$1:G$1048576),FALSE())</f>
        <v>338.24</v>
      </c>
      <c r="S203" s="36" t="n">
        <f aca="false">VLOOKUP($A203,'[1]Congest May00-Oct00'!$A$1:$I$1048576,COLUMN('[1]Congest May00-Oct00'!H$1:H$1048576),FALSE())-VLOOKUP($E203,'[1]Congest May00-Oct00'!$A$1:$I$1048576,COLUMN('[1]Congest May00-Oct00'!H$1:H$1048576),FALSE())</f>
        <v>1111.1</v>
      </c>
      <c r="T203" s="36" t="n">
        <f aca="false">VLOOKUP($A203,'[1]Congest May00-Oct00'!$A$1:$I$1048576,COLUMN('[1]Congest May00-Oct00'!I$1:I$1048576),FALSE())-VLOOKUP($E203,'[1]Congest May00-Oct00'!$A$1:$I$1048576,COLUMN('[1]Congest May00-Oct00'!I$1:I$1048576),FALSE())</f>
        <v>35.98</v>
      </c>
      <c r="U203" s="37" t="n">
        <f aca="false">VLOOKUP($A203,'[1]Congest Nov00-Apr01'!$A$1:$I$1048576,COLUMN('[1]Congest Nov00-Apr01'!D$1:D$1048576),FALSE())-VLOOKUP($E203,'[1]Congest Nov00-Apr01'!$A$1:$I$1048576,COLUMN('[1]Congest Nov00-Apr01'!D$1:D$1048576),FALSE())</f>
        <v>81.5</v>
      </c>
      <c r="V203" s="37" t="n">
        <f aca="false">VLOOKUP($A203,'[1]Congest Nov00-Apr01'!$A$1:$I$1048576,COLUMN('[1]Congest Nov00-Apr01'!E$1:E$1048576),FALSE())-VLOOKUP($E203,'[1]Congest Nov00-Apr01'!$A$1:$I$1048576,COLUMN('[1]Congest Nov00-Apr01'!E$1:E$1048576),FALSE())</f>
        <v>14.92</v>
      </c>
      <c r="W203" s="37" t="n">
        <f aca="false">VLOOKUP($A203,'[1]Congest Nov00-Apr01'!$A$1:$I$1048576,COLUMN('[1]Congest Nov00-Apr01'!F$1:F$1048576),FALSE())-VLOOKUP($E203,'[1]Congest Nov00-Apr01'!$A$1:$I$1048576,COLUMN('[1]Congest Nov00-Apr01'!F$1:F$1048576),FALSE())</f>
        <v>51.71</v>
      </c>
      <c r="X203" s="37" t="n">
        <f aca="false">VLOOKUP($A203,'[1]Congest Nov00-Apr01'!$A$1:$I$1048576,COLUMN('[1]Congest Nov00-Apr01'!G$1:G$1048576),FALSE())-VLOOKUP($E203,'[1]Congest Nov00-Apr01'!$A$1:$I$1048576,COLUMN('[1]Congest Nov00-Apr01'!G$1:G$1048576),FALSE())</f>
        <v>41.96</v>
      </c>
      <c r="Y203" s="37" t="n">
        <f aca="false">VLOOKUP($A203,'[1]Congest Nov00-Apr01'!$A$1:$I$1048576,COLUMN('[1]Congest Nov00-Apr01'!H$1:H$1048576),FALSE())-VLOOKUP($E203,'[1]Congest Nov00-Apr01'!$A$1:$I$1048576,COLUMN('[1]Congest Nov00-Apr01'!H$1:H$1048576),FALSE())</f>
        <v>42.34</v>
      </c>
      <c r="Z203" s="37" t="n">
        <f aca="false">VLOOKUP($A203,'[1]Congest Nov00-Apr01'!$A$1:$I$1048576,COLUMN('[1]Congest Nov00-Apr01'!I$1:I$1048576),FALSE())-VLOOKUP($E203,'[1]Congest Nov00-Apr01'!$A$1:$I$1048576,COLUMN('[1]Congest Nov00-Apr01'!I$1:I$1048576),FALSE())</f>
        <v>74.91</v>
      </c>
      <c r="AA203" s="36" t="n">
        <f aca="false">VLOOKUP($A203,'[1]Congest May01-Oct01'!$A$1:$I$1048576,COLUMN('[1]Congest May01-Oct01'!D$1:D$1048576),FALSE())-VLOOKUP($E203,'[1]Congest May01-Oct01'!$A$1:$I$1048576,COLUMN('[1]Congest May01-Oct01'!D$1:D$1048576),FALSE())</f>
        <v>23.77</v>
      </c>
      <c r="AB203" s="36" t="n">
        <f aca="false">VLOOKUP($A203,'[1]Congest May01-Oct01'!$A$1:$I$1048576,COLUMN('[1]Congest May01-Oct01'!E$1:E$1048576),FALSE())-VLOOKUP($E203,'[1]Congest May01-Oct01'!$A$1:$I$1048576,COLUMN('[1]Congest May01-Oct01'!E$1:E$1048576),FALSE())</f>
        <v>62.7</v>
      </c>
      <c r="AC203" s="36" t="n">
        <f aca="false">VLOOKUP($A203,'[1]Congest May01-Oct01'!$A$1:$I$1048576,COLUMN('[1]Congest May01-Oct01'!F$1:F$1048576),FALSE())-VLOOKUP($E203,'[1]Congest May01-Oct01'!$A$1:$I$1048576,COLUMN('[1]Congest May01-Oct01'!F$1:F$1048576),FALSE())</f>
        <v>10.42</v>
      </c>
      <c r="AD203" s="36" t="n">
        <f aca="false">VLOOKUP($A203,'[1]Congest May01-Oct01'!$A$1:$I$1048576,COLUMN('[1]Congest May01-Oct01'!G$1:G$1048576),FALSE())-VLOOKUP($E203,'[1]Congest May01-Oct01'!$A$1:$I$1048576,COLUMN('[1]Congest May01-Oct01'!G$1:G$1048576),FALSE())</f>
        <v>39.12</v>
      </c>
      <c r="AE203" s="36" t="n">
        <f aca="false">VLOOKUP($A203,'[1]Congest May01-Oct01'!$A$1:$I$1048576,COLUMN('[1]Congest May01-Oct01'!H$1:H$1048576),FALSE())-VLOOKUP($E203,'[1]Congest May01-Oct01'!$A$1:$I$1048576,COLUMN('[1]Congest May01-Oct01'!H$1:H$1048576),FALSE())</f>
        <v>0.88</v>
      </c>
      <c r="AF203" s="36" t="n">
        <f aca="false">VLOOKUP($A203,'[1]Congest May01-Oct01'!$A$1:$I$1048576,COLUMN('[1]Congest May01-Oct01'!I$1:I$1048576),FALSE())-VLOOKUP($E203,'[1]Congest May01-Oct01'!$A$1:$I$1048576,COLUMN('[1]Congest May01-Oct01'!I$1:I$1048576),FALSE())</f>
        <v>-0.02</v>
      </c>
      <c r="AG203" s="6" t="n">
        <f aca="false">+SUM(S203:AD203)</f>
        <v>1590.43</v>
      </c>
      <c r="AI203" s="39" t="n">
        <v>32919.4</v>
      </c>
      <c r="AJ203" s="39" t="n">
        <f aca="false">+I203*SUM(AA203:AE203)</f>
        <v>5475.6</v>
      </c>
      <c r="AK203" s="39" t="n">
        <f aca="false">+AJ203-AI203</f>
        <v>-27443.8</v>
      </c>
      <c r="AL203" s="39"/>
      <c r="AQ203" s="36"/>
    </row>
    <row r="204" customFormat="false" ht="12.75" hidden="false" customHeight="false" outlineLevel="0" collapsed="false">
      <c r="A204" s="7" t="n">
        <v>61756</v>
      </c>
      <c r="B204" s="7" t="s">
        <v>82</v>
      </c>
      <c r="C204" s="7" t="str">
        <f aca="false">+VLOOKUP(A204,[1]Congest!$A$1:$C$1048576,3,FALSE())</f>
        <v>MHK VL</v>
      </c>
      <c r="D204" s="7"/>
      <c r="E204" s="4" t="n">
        <v>23606</v>
      </c>
      <c r="F204" s="5" t="s">
        <v>55</v>
      </c>
      <c r="G204" s="7" t="str">
        <f aca="false">+VLOOKUP(E204,[1]Congest!$A$1:$C$1048576,3,FALSE())</f>
        <v>CENTRL</v>
      </c>
      <c r="H204" s="41" t="n">
        <v>23</v>
      </c>
      <c r="I204" s="41" t="n">
        <v>23</v>
      </c>
      <c r="O204" s="35" t="n">
        <f aca="false">VLOOKUP($A204,'[1]Congest May00-Oct00'!$A$1:$I$1048576,COLUMN('[1]Congest May00-Oct00'!D$1:D$1048576),FALSE())-VLOOKUP($E204,'[1]Congest May00-Oct00'!$A$1:$I$1048576,COLUMN('[1]Congest May00-Oct00'!D$1:D$1048576),FALSE())</f>
        <v>1124.33</v>
      </c>
      <c r="P204" s="36" t="n">
        <f aca="false">VLOOKUP($A204,'[1]Congest May00-Oct00'!$A$1:$I$1048576,COLUMN('[1]Congest May00-Oct00'!E$1:E$1048576),FALSE())-VLOOKUP($E204,'[1]Congest May00-Oct00'!$A$1:$I$1048576,COLUMN('[1]Congest May00-Oct00'!E$1:E$1048576),FALSE())</f>
        <v>583.38</v>
      </c>
      <c r="Q204" s="36" t="n">
        <f aca="false">VLOOKUP($A204,'[1]Congest May00-Oct00'!$A$1:$I$1048576,COLUMN('[1]Congest May00-Oct00'!F$1:F$1048576),FALSE())-VLOOKUP($E204,'[1]Congest May00-Oct00'!$A$1:$I$1048576,COLUMN('[1]Congest May00-Oct00'!F$1:F$1048576),FALSE())</f>
        <v>3692.92</v>
      </c>
      <c r="R204" s="36" t="n">
        <f aca="false">VLOOKUP($A204,'[1]Congest May00-Oct00'!$A$1:$I$1048576,COLUMN('[1]Congest May00-Oct00'!G$1:G$1048576),FALSE())-VLOOKUP($E204,'[1]Congest May00-Oct00'!$A$1:$I$1048576,COLUMN('[1]Congest May00-Oct00'!G$1:G$1048576),FALSE())</f>
        <v>991.81</v>
      </c>
      <c r="S204" s="36" t="n">
        <f aca="false">VLOOKUP($A204,'[1]Congest May00-Oct00'!$A$1:$I$1048576,COLUMN('[1]Congest May00-Oct00'!H$1:H$1048576),FALSE())-VLOOKUP($E204,'[1]Congest May00-Oct00'!$A$1:$I$1048576,COLUMN('[1]Congest May00-Oct00'!H$1:H$1048576),FALSE())</f>
        <v>204.38</v>
      </c>
      <c r="T204" s="36" t="n">
        <f aca="false">VLOOKUP($A204,'[1]Congest May00-Oct00'!$A$1:$I$1048576,COLUMN('[1]Congest May00-Oct00'!I$1:I$1048576),FALSE())-VLOOKUP($E204,'[1]Congest May00-Oct00'!$A$1:$I$1048576,COLUMN('[1]Congest May00-Oct00'!I$1:I$1048576),FALSE())</f>
        <v>734.55</v>
      </c>
      <c r="U204" s="37" t="n">
        <f aca="false">VLOOKUP($A204,'[1]Congest Nov00-Apr01'!$A$1:$I$1048576,COLUMN('[1]Congest Nov00-Apr01'!D$1:D$1048576),FALSE())-VLOOKUP($E204,'[1]Congest Nov00-Apr01'!$A$1:$I$1048576,COLUMN('[1]Congest Nov00-Apr01'!D$1:D$1048576),FALSE())</f>
        <v>107.56</v>
      </c>
      <c r="V204" s="37" t="n">
        <f aca="false">VLOOKUP($A204,'[1]Congest Nov00-Apr01'!$A$1:$I$1048576,COLUMN('[1]Congest Nov00-Apr01'!E$1:E$1048576),FALSE())-VLOOKUP($E204,'[1]Congest Nov00-Apr01'!$A$1:$I$1048576,COLUMN('[1]Congest Nov00-Apr01'!E$1:E$1048576),FALSE())</f>
        <v>54.01</v>
      </c>
      <c r="W204" s="37" t="n">
        <f aca="false">VLOOKUP($A204,'[1]Congest Nov00-Apr01'!$A$1:$I$1048576,COLUMN('[1]Congest Nov00-Apr01'!F$1:F$1048576),FALSE())-VLOOKUP($E204,'[1]Congest Nov00-Apr01'!$A$1:$I$1048576,COLUMN('[1]Congest Nov00-Apr01'!F$1:F$1048576),FALSE())</f>
        <v>92.6900000000001</v>
      </c>
      <c r="X204" s="37" t="n">
        <f aca="false">VLOOKUP($A204,'[1]Congest Nov00-Apr01'!$A$1:$I$1048576,COLUMN('[1]Congest Nov00-Apr01'!G$1:G$1048576),FALSE())-VLOOKUP($E204,'[1]Congest Nov00-Apr01'!$A$1:$I$1048576,COLUMN('[1]Congest Nov00-Apr01'!G$1:G$1048576),FALSE())</f>
        <v>82.13</v>
      </c>
      <c r="Y204" s="37" t="n">
        <f aca="false">VLOOKUP($A204,'[1]Congest Nov00-Apr01'!$A$1:$I$1048576,COLUMN('[1]Congest Nov00-Apr01'!H$1:H$1048576),FALSE())-VLOOKUP($E204,'[1]Congest Nov00-Apr01'!$A$1:$I$1048576,COLUMN('[1]Congest Nov00-Apr01'!H$1:H$1048576),FALSE())</f>
        <v>68.65</v>
      </c>
      <c r="Z204" s="37" t="n">
        <f aca="false">VLOOKUP($A204,'[1]Congest Nov00-Apr01'!$A$1:$I$1048576,COLUMN('[1]Congest Nov00-Apr01'!I$1:I$1048576),FALSE())-VLOOKUP($E204,'[1]Congest Nov00-Apr01'!$A$1:$I$1048576,COLUMN('[1]Congest Nov00-Apr01'!I$1:I$1048576),FALSE())</f>
        <v>18.79</v>
      </c>
      <c r="AA204" s="36" t="n">
        <f aca="false">VLOOKUP($A204,'[1]Congest May01-Oct01'!$A$1:$I$1048576,COLUMN('[1]Congest May01-Oct01'!D$1:D$1048576),FALSE())-VLOOKUP($E204,'[1]Congest May01-Oct01'!$A$1:$I$1048576,COLUMN('[1]Congest May01-Oct01'!D$1:D$1048576),FALSE())</f>
        <v>55.22</v>
      </c>
      <c r="AB204" s="36" t="n">
        <f aca="false">VLOOKUP($A204,'[1]Congest May01-Oct01'!$A$1:$I$1048576,COLUMN('[1]Congest May01-Oct01'!E$1:E$1048576),FALSE())-VLOOKUP($E204,'[1]Congest May01-Oct01'!$A$1:$I$1048576,COLUMN('[1]Congest May01-Oct01'!E$1:E$1048576),FALSE())</f>
        <v>58.56</v>
      </c>
      <c r="AC204" s="36" t="n">
        <f aca="false">VLOOKUP($A204,'[1]Congest May01-Oct01'!$A$1:$I$1048576,COLUMN('[1]Congest May01-Oct01'!F$1:F$1048576),FALSE())-VLOOKUP($E204,'[1]Congest May01-Oct01'!$A$1:$I$1048576,COLUMN('[1]Congest May01-Oct01'!F$1:F$1048576),FALSE())</f>
        <v>12.22</v>
      </c>
      <c r="AD204" s="36" t="n">
        <f aca="false">VLOOKUP($A204,'[1]Congest May01-Oct01'!$A$1:$I$1048576,COLUMN('[1]Congest May01-Oct01'!G$1:G$1048576),FALSE())-VLOOKUP($E204,'[1]Congest May01-Oct01'!$A$1:$I$1048576,COLUMN('[1]Congest May01-Oct01'!G$1:G$1048576),FALSE())</f>
        <v>55.73</v>
      </c>
      <c r="AE204" s="36" t="n">
        <f aca="false">VLOOKUP($A204,'[1]Congest May01-Oct01'!$A$1:$I$1048576,COLUMN('[1]Congest May01-Oct01'!H$1:H$1048576),FALSE())-VLOOKUP($E204,'[1]Congest May01-Oct01'!$A$1:$I$1048576,COLUMN('[1]Congest May01-Oct01'!H$1:H$1048576),FALSE())</f>
        <v>0.13</v>
      </c>
      <c r="AF204" s="36" t="n">
        <f aca="false">VLOOKUP($A204,'[1]Congest May01-Oct01'!$A$1:$I$1048576,COLUMN('[1]Congest May01-Oct01'!I$1:I$1048576),FALSE())-VLOOKUP($E204,'[1]Congest May01-Oct01'!$A$1:$I$1048576,COLUMN('[1]Congest May01-Oct01'!I$1:I$1048576),FALSE())</f>
        <v>23.24</v>
      </c>
      <c r="AG204" s="6" t="n">
        <f aca="false">+SUM(S204:AD204)</f>
        <v>1544.49</v>
      </c>
      <c r="AI204" s="39" t="n">
        <v>3106.95</v>
      </c>
      <c r="AJ204" s="39" t="n">
        <f aca="false">+I204*SUM(AA204:AE204)</f>
        <v>4182.78</v>
      </c>
      <c r="AK204" s="39" t="n">
        <f aca="false">+AJ204-AI204</f>
        <v>1075.83</v>
      </c>
      <c r="AL204" s="39"/>
      <c r="AQ204" s="36"/>
    </row>
    <row r="205" customFormat="false" ht="12.75" hidden="false" customHeight="false" outlineLevel="0" collapsed="false">
      <c r="A205" s="7" t="n">
        <v>61756</v>
      </c>
      <c r="B205" s="7" t="s">
        <v>82</v>
      </c>
      <c r="C205" s="7" t="str">
        <f aca="false">+VLOOKUP(A205,[1]Congest!$A$1:$C$1048576,3,FALSE())</f>
        <v>MHK VL</v>
      </c>
      <c r="D205" s="7"/>
      <c r="E205" s="4" t="n">
        <v>23619</v>
      </c>
      <c r="F205" s="5" t="s">
        <v>137</v>
      </c>
      <c r="G205" s="7" t="str">
        <f aca="false">+VLOOKUP(E205,[1]Congest!$A$1:$C$1048576,3,FALSE())</f>
        <v>GENESE</v>
      </c>
      <c r="H205" s="41" t="n">
        <v>130</v>
      </c>
      <c r="I205" s="41" t="n">
        <v>130</v>
      </c>
      <c r="O205" s="35" t="n">
        <f aca="false">VLOOKUP($A205,'[1]Congest May00-Oct00'!$A$1:$I$1048576,COLUMN('[1]Congest May00-Oct00'!D$1:D$1048576),FALSE())-VLOOKUP($E205,'[1]Congest May00-Oct00'!$A$1:$I$1048576,COLUMN('[1]Congest May00-Oct00'!D$1:D$1048576),FALSE())</f>
        <v>626.49</v>
      </c>
      <c r="P205" s="36" t="n">
        <f aca="false">VLOOKUP($A205,'[1]Congest May00-Oct00'!$A$1:$I$1048576,COLUMN('[1]Congest May00-Oct00'!E$1:E$1048576),FALSE())-VLOOKUP($E205,'[1]Congest May00-Oct00'!$A$1:$I$1048576,COLUMN('[1]Congest May00-Oct00'!E$1:E$1048576),FALSE())</f>
        <v>1323.93</v>
      </c>
      <c r="Q205" s="36" t="n">
        <f aca="false">VLOOKUP($A205,'[1]Congest May00-Oct00'!$A$1:$I$1048576,COLUMN('[1]Congest May00-Oct00'!F$1:F$1048576),FALSE())-VLOOKUP($E205,'[1]Congest May00-Oct00'!$A$1:$I$1048576,COLUMN('[1]Congest May00-Oct00'!F$1:F$1048576),FALSE())</f>
        <v>601.72</v>
      </c>
      <c r="R205" s="36" t="n">
        <f aca="false">VLOOKUP($A205,'[1]Congest May00-Oct00'!$A$1:$I$1048576,COLUMN('[1]Congest May00-Oct00'!G$1:G$1048576),FALSE())-VLOOKUP($E205,'[1]Congest May00-Oct00'!$A$1:$I$1048576,COLUMN('[1]Congest May00-Oct00'!G$1:G$1048576),FALSE())</f>
        <v>407.79</v>
      </c>
      <c r="S205" s="36" t="n">
        <f aca="false">VLOOKUP($A205,'[1]Congest May00-Oct00'!$A$1:$I$1048576,COLUMN('[1]Congest May00-Oct00'!H$1:H$1048576),FALSE())-VLOOKUP($E205,'[1]Congest May00-Oct00'!$A$1:$I$1048576,COLUMN('[1]Congest May00-Oct00'!H$1:H$1048576),FALSE())</f>
        <v>288.11</v>
      </c>
      <c r="T205" s="36" t="n">
        <f aca="false">VLOOKUP($A205,'[1]Congest May00-Oct00'!$A$1:$I$1048576,COLUMN('[1]Congest May00-Oct00'!I$1:I$1048576),FALSE())-VLOOKUP($E205,'[1]Congest May00-Oct00'!$A$1:$I$1048576,COLUMN('[1]Congest May00-Oct00'!I$1:I$1048576),FALSE())</f>
        <v>-214.82</v>
      </c>
      <c r="U205" s="37" t="n">
        <f aca="false">VLOOKUP($A205,'[1]Congest Nov00-Apr01'!$A$1:$I$1048576,COLUMN('[1]Congest Nov00-Apr01'!D$1:D$1048576),FALSE())-VLOOKUP($E205,'[1]Congest Nov00-Apr01'!$A$1:$I$1048576,COLUMN('[1]Congest Nov00-Apr01'!D$1:D$1048576),FALSE())</f>
        <v>205.54</v>
      </c>
      <c r="V205" s="37" t="n">
        <f aca="false">VLOOKUP($A205,'[1]Congest Nov00-Apr01'!$A$1:$I$1048576,COLUMN('[1]Congest Nov00-Apr01'!E$1:E$1048576),FALSE())-VLOOKUP($E205,'[1]Congest Nov00-Apr01'!$A$1:$I$1048576,COLUMN('[1]Congest Nov00-Apr01'!E$1:E$1048576),FALSE())</f>
        <v>85.66</v>
      </c>
      <c r="W205" s="37" t="n">
        <f aca="false">VLOOKUP($A205,'[1]Congest Nov00-Apr01'!$A$1:$I$1048576,COLUMN('[1]Congest Nov00-Apr01'!F$1:F$1048576),FALSE())-VLOOKUP($E205,'[1]Congest Nov00-Apr01'!$A$1:$I$1048576,COLUMN('[1]Congest Nov00-Apr01'!F$1:F$1048576),FALSE())</f>
        <v>215.3</v>
      </c>
      <c r="X205" s="37" t="n">
        <f aca="false">VLOOKUP($A205,'[1]Congest Nov00-Apr01'!$A$1:$I$1048576,COLUMN('[1]Congest Nov00-Apr01'!G$1:G$1048576),FALSE())-VLOOKUP($E205,'[1]Congest Nov00-Apr01'!$A$1:$I$1048576,COLUMN('[1]Congest Nov00-Apr01'!G$1:G$1048576),FALSE())</f>
        <v>133.7</v>
      </c>
      <c r="Y205" s="37" t="n">
        <f aca="false">VLOOKUP($A205,'[1]Congest Nov00-Apr01'!$A$1:$I$1048576,COLUMN('[1]Congest Nov00-Apr01'!H$1:H$1048576),FALSE())-VLOOKUP($E205,'[1]Congest Nov00-Apr01'!$A$1:$I$1048576,COLUMN('[1]Congest Nov00-Apr01'!H$1:H$1048576),FALSE())</f>
        <v>167.83</v>
      </c>
      <c r="Z205" s="37" t="n">
        <f aca="false">VLOOKUP($A205,'[1]Congest Nov00-Apr01'!$A$1:$I$1048576,COLUMN('[1]Congest Nov00-Apr01'!I$1:I$1048576),FALSE())-VLOOKUP($E205,'[1]Congest Nov00-Apr01'!$A$1:$I$1048576,COLUMN('[1]Congest Nov00-Apr01'!I$1:I$1048576),FALSE())</f>
        <v>47.19</v>
      </c>
      <c r="AA205" s="36" t="n">
        <f aca="false">VLOOKUP($A205,'[1]Congest May01-Oct01'!$A$1:$I$1048576,COLUMN('[1]Congest May01-Oct01'!D$1:D$1048576),FALSE())-VLOOKUP($E205,'[1]Congest May01-Oct01'!$A$1:$I$1048576,COLUMN('[1]Congest May01-Oct01'!D$1:D$1048576),FALSE())</f>
        <v>56.45</v>
      </c>
      <c r="AB205" s="36" t="n">
        <f aca="false">VLOOKUP($A205,'[1]Congest May01-Oct01'!$A$1:$I$1048576,COLUMN('[1]Congest May01-Oct01'!E$1:E$1048576),FALSE())-VLOOKUP($E205,'[1]Congest May01-Oct01'!$A$1:$I$1048576,COLUMN('[1]Congest May01-Oct01'!E$1:E$1048576),FALSE())</f>
        <v>-5.72999999999998</v>
      </c>
      <c r="AC205" s="36" t="n">
        <f aca="false">VLOOKUP($A205,'[1]Congest May01-Oct01'!$A$1:$I$1048576,COLUMN('[1]Congest May01-Oct01'!F$1:F$1048576),FALSE())-VLOOKUP($E205,'[1]Congest May01-Oct01'!$A$1:$I$1048576,COLUMN('[1]Congest May01-Oct01'!F$1:F$1048576),FALSE())</f>
        <v>44.93</v>
      </c>
      <c r="AD205" s="36" t="n">
        <f aca="false">VLOOKUP($A205,'[1]Congest May01-Oct01'!$A$1:$I$1048576,COLUMN('[1]Congest May01-Oct01'!G$1:G$1048576),FALSE())-VLOOKUP($E205,'[1]Congest May01-Oct01'!$A$1:$I$1048576,COLUMN('[1]Congest May01-Oct01'!G$1:G$1048576),FALSE())</f>
        <v>97.11</v>
      </c>
      <c r="AE205" s="36" t="n">
        <f aca="false">VLOOKUP($A205,'[1]Congest May01-Oct01'!$A$1:$I$1048576,COLUMN('[1]Congest May01-Oct01'!H$1:H$1048576),FALSE())-VLOOKUP($E205,'[1]Congest May01-Oct01'!$A$1:$I$1048576,COLUMN('[1]Congest May01-Oct01'!H$1:H$1048576),FALSE())</f>
        <v>0.13</v>
      </c>
      <c r="AF205" s="36" t="n">
        <f aca="false">VLOOKUP($A205,'[1]Congest May01-Oct01'!$A$1:$I$1048576,COLUMN('[1]Congest May01-Oct01'!I$1:I$1048576),FALSE())-VLOOKUP($E205,'[1]Congest May01-Oct01'!$A$1:$I$1048576,COLUMN('[1]Congest May01-Oct01'!I$1:I$1048576),FALSE())</f>
        <v>-1.58</v>
      </c>
      <c r="AG205" s="6" t="n">
        <f aca="false">+SUM(S205:AD205)</f>
        <v>1121.27</v>
      </c>
      <c r="AI205" s="39" t="n">
        <v>-27856.9</v>
      </c>
      <c r="AJ205" s="39" t="n">
        <f aca="false">+I205*SUM(AA205:AE205)</f>
        <v>25075.7</v>
      </c>
      <c r="AK205" s="39" t="n">
        <f aca="false">+AJ205-AI205</f>
        <v>52932.6</v>
      </c>
      <c r="AL205" s="39"/>
      <c r="AQ205" s="36"/>
    </row>
    <row r="206" customFormat="false" ht="12.75" hidden="false" customHeight="false" outlineLevel="0" collapsed="false">
      <c r="A206" s="7" t="n">
        <v>61756</v>
      </c>
      <c r="B206" s="7" t="s">
        <v>82</v>
      </c>
      <c r="C206" s="7" t="str">
        <f aca="false">+VLOOKUP(A206,[1]Congest!$A$1:$C$1048576,3,FALSE())</f>
        <v>MHK VL</v>
      </c>
      <c r="D206" s="7"/>
      <c r="E206" s="4" t="n">
        <v>23783</v>
      </c>
      <c r="F206" s="5" t="s">
        <v>134</v>
      </c>
      <c r="G206" s="7" t="str">
        <f aca="false">+VLOOKUP(E206,[1]Congest!$A$1:$C$1048576,3,FALSE())</f>
        <v>CENTRL</v>
      </c>
      <c r="H206" s="41" t="n">
        <v>40</v>
      </c>
      <c r="I206" s="41" t="n">
        <v>40</v>
      </c>
      <c r="O206" s="35" t="n">
        <f aca="false">VLOOKUP($A206,'[1]Congest May00-Oct00'!$A$1:$I$1048576,COLUMN('[1]Congest May00-Oct00'!D$1:D$1048576),FALSE())-VLOOKUP($E206,'[1]Congest May00-Oct00'!$A$1:$I$1048576,COLUMN('[1]Congest May00-Oct00'!D$1:D$1048576),FALSE())</f>
        <v>800.3</v>
      </c>
      <c r="P206" s="36" t="n">
        <f aca="false">VLOOKUP($A206,'[1]Congest May00-Oct00'!$A$1:$I$1048576,COLUMN('[1]Congest May00-Oct00'!E$1:E$1048576),FALSE())-VLOOKUP($E206,'[1]Congest May00-Oct00'!$A$1:$I$1048576,COLUMN('[1]Congest May00-Oct00'!E$1:E$1048576),FALSE())</f>
        <v>650.49</v>
      </c>
      <c r="Q206" s="36" t="n">
        <f aca="false">VLOOKUP($A206,'[1]Congest May00-Oct00'!$A$1:$I$1048576,COLUMN('[1]Congest May00-Oct00'!F$1:F$1048576),FALSE())-VLOOKUP($E206,'[1]Congest May00-Oct00'!$A$1:$I$1048576,COLUMN('[1]Congest May00-Oct00'!F$1:F$1048576),FALSE())</f>
        <v>2315.52</v>
      </c>
      <c r="R206" s="36" t="n">
        <f aca="false">VLOOKUP($A206,'[1]Congest May00-Oct00'!$A$1:$I$1048576,COLUMN('[1]Congest May00-Oct00'!G$1:G$1048576),FALSE())-VLOOKUP($E206,'[1]Congest May00-Oct00'!$A$1:$I$1048576,COLUMN('[1]Congest May00-Oct00'!G$1:G$1048576),FALSE())</f>
        <v>654.83</v>
      </c>
      <c r="S206" s="36" t="n">
        <f aca="false">VLOOKUP($A206,'[1]Congest May00-Oct00'!$A$1:$I$1048576,COLUMN('[1]Congest May00-Oct00'!H$1:H$1048576),FALSE())-VLOOKUP($E206,'[1]Congest May00-Oct00'!$A$1:$I$1048576,COLUMN('[1]Congest May00-Oct00'!H$1:H$1048576),FALSE())</f>
        <v>202.17</v>
      </c>
      <c r="T206" s="36" t="n">
        <f aca="false">VLOOKUP($A206,'[1]Congest May00-Oct00'!$A$1:$I$1048576,COLUMN('[1]Congest May00-Oct00'!I$1:I$1048576),FALSE())-VLOOKUP($E206,'[1]Congest May00-Oct00'!$A$1:$I$1048576,COLUMN('[1]Congest May00-Oct00'!I$1:I$1048576),FALSE())</f>
        <v>346.73</v>
      </c>
      <c r="U206" s="37" t="n">
        <f aca="false">VLOOKUP($A206,'[1]Congest Nov00-Apr01'!$A$1:$I$1048576,COLUMN('[1]Congest Nov00-Apr01'!D$1:D$1048576),FALSE())-VLOOKUP($E206,'[1]Congest Nov00-Apr01'!$A$1:$I$1048576,COLUMN('[1]Congest Nov00-Apr01'!D$1:D$1048576),FALSE())</f>
        <v>108.75</v>
      </c>
      <c r="V206" s="37" t="n">
        <f aca="false">VLOOKUP($A206,'[1]Congest Nov00-Apr01'!$A$1:$I$1048576,COLUMN('[1]Congest Nov00-Apr01'!E$1:E$1048576),FALSE())-VLOOKUP($E206,'[1]Congest Nov00-Apr01'!$A$1:$I$1048576,COLUMN('[1]Congest Nov00-Apr01'!E$1:E$1048576),FALSE())</f>
        <v>55.16</v>
      </c>
      <c r="W206" s="37" t="n">
        <f aca="false">VLOOKUP($A206,'[1]Congest Nov00-Apr01'!$A$1:$I$1048576,COLUMN('[1]Congest Nov00-Apr01'!F$1:F$1048576),FALSE())-VLOOKUP($E206,'[1]Congest Nov00-Apr01'!$A$1:$I$1048576,COLUMN('[1]Congest Nov00-Apr01'!F$1:F$1048576),FALSE())</f>
        <v>99.59</v>
      </c>
      <c r="X206" s="37" t="n">
        <f aca="false">VLOOKUP($A206,'[1]Congest Nov00-Apr01'!$A$1:$I$1048576,COLUMN('[1]Congest Nov00-Apr01'!G$1:G$1048576),FALSE())-VLOOKUP($E206,'[1]Congest Nov00-Apr01'!$A$1:$I$1048576,COLUMN('[1]Congest Nov00-Apr01'!G$1:G$1048576),FALSE())</f>
        <v>77.33</v>
      </c>
      <c r="Y206" s="37" t="n">
        <f aca="false">VLOOKUP($A206,'[1]Congest Nov00-Apr01'!$A$1:$I$1048576,COLUMN('[1]Congest Nov00-Apr01'!H$1:H$1048576),FALSE())-VLOOKUP($E206,'[1]Congest Nov00-Apr01'!$A$1:$I$1048576,COLUMN('[1]Congest Nov00-Apr01'!H$1:H$1048576),FALSE())</f>
        <v>70.78</v>
      </c>
      <c r="Z206" s="37" t="n">
        <f aca="false">VLOOKUP($A206,'[1]Congest Nov00-Apr01'!$A$1:$I$1048576,COLUMN('[1]Congest Nov00-Apr01'!I$1:I$1048576),FALSE())-VLOOKUP($E206,'[1]Congest Nov00-Apr01'!$A$1:$I$1048576,COLUMN('[1]Congest Nov00-Apr01'!I$1:I$1048576),FALSE())</f>
        <v>19.22</v>
      </c>
      <c r="AA206" s="36" t="n">
        <f aca="false">VLOOKUP($A206,'[1]Congest May01-Oct01'!$A$1:$I$1048576,COLUMN('[1]Congest May01-Oct01'!D$1:D$1048576),FALSE())-VLOOKUP($E206,'[1]Congest May01-Oct01'!$A$1:$I$1048576,COLUMN('[1]Congest May01-Oct01'!D$1:D$1048576),FALSE())</f>
        <v>55.29</v>
      </c>
      <c r="AB206" s="36" t="n">
        <f aca="false">VLOOKUP($A206,'[1]Congest May01-Oct01'!$A$1:$I$1048576,COLUMN('[1]Congest May01-Oct01'!E$1:E$1048576),FALSE())-VLOOKUP($E206,'[1]Congest May01-Oct01'!$A$1:$I$1048576,COLUMN('[1]Congest May01-Oct01'!E$1:E$1048576),FALSE())</f>
        <v>5.39</v>
      </c>
      <c r="AC206" s="36" t="n">
        <f aca="false">VLOOKUP($A206,'[1]Congest May01-Oct01'!$A$1:$I$1048576,COLUMN('[1]Congest May01-Oct01'!F$1:F$1048576),FALSE())-VLOOKUP($E206,'[1]Congest May01-Oct01'!$A$1:$I$1048576,COLUMN('[1]Congest May01-Oct01'!F$1:F$1048576),FALSE())</f>
        <v>12.74</v>
      </c>
      <c r="AD206" s="36" t="n">
        <f aca="false">VLOOKUP($A206,'[1]Congest May01-Oct01'!$A$1:$I$1048576,COLUMN('[1]Congest May01-Oct01'!G$1:G$1048576),FALSE())-VLOOKUP($E206,'[1]Congest May01-Oct01'!$A$1:$I$1048576,COLUMN('[1]Congest May01-Oct01'!G$1:G$1048576),FALSE())</f>
        <v>58.99</v>
      </c>
      <c r="AE206" s="36" t="n">
        <f aca="false">VLOOKUP($A206,'[1]Congest May01-Oct01'!$A$1:$I$1048576,COLUMN('[1]Congest May01-Oct01'!H$1:H$1048576),FALSE())-VLOOKUP($E206,'[1]Congest May01-Oct01'!$A$1:$I$1048576,COLUMN('[1]Congest May01-Oct01'!H$1:H$1048576),FALSE())</f>
        <v>0.13</v>
      </c>
      <c r="AF206" s="36" t="n">
        <f aca="false">VLOOKUP($A206,'[1]Congest May01-Oct01'!$A$1:$I$1048576,COLUMN('[1]Congest May01-Oct01'!I$1:I$1048576),FALSE())-VLOOKUP($E206,'[1]Congest May01-Oct01'!$A$1:$I$1048576,COLUMN('[1]Congest May01-Oct01'!I$1:I$1048576),FALSE())</f>
        <v>12.56</v>
      </c>
      <c r="AG206" s="6" t="n">
        <f aca="false">+SUM(S206:AD206)</f>
        <v>1112.14</v>
      </c>
      <c r="AI206" s="39" t="n">
        <v>6354.2</v>
      </c>
      <c r="AJ206" s="39" t="n">
        <f aca="false">+I206*SUM(AA206:AE206)</f>
        <v>5301.6</v>
      </c>
      <c r="AK206" s="39" t="n">
        <f aca="false">+AJ206-AI206</f>
        <v>-1052.6</v>
      </c>
      <c r="AL206" s="39"/>
      <c r="AQ206" s="36"/>
    </row>
    <row r="207" customFormat="false" ht="12.75" hidden="false" customHeight="false" outlineLevel="0" collapsed="false">
      <c r="A207" s="7" t="n">
        <v>61756</v>
      </c>
      <c r="B207" s="7" t="s">
        <v>82</v>
      </c>
      <c r="C207" s="7" t="str">
        <f aca="false">+VLOOKUP(A207,[1]Congest!$A$1:$C$1048576,3,FALSE())</f>
        <v>MHK VL</v>
      </c>
      <c r="D207" s="7"/>
      <c r="E207" s="4" t="n">
        <v>23791</v>
      </c>
      <c r="F207" s="5" t="s">
        <v>135</v>
      </c>
      <c r="G207" s="7" t="str">
        <f aca="false">+VLOOKUP(E207,[1]Congest!$A$1:$C$1048576,3,FALSE())</f>
        <v>WEST</v>
      </c>
      <c r="H207" s="41" t="n">
        <v>50</v>
      </c>
      <c r="I207" s="41" t="n">
        <v>50</v>
      </c>
      <c r="O207" s="35" t="n">
        <f aca="false">VLOOKUP($A207,'[1]Congest May00-Oct00'!$A$1:$I$1048576,COLUMN('[1]Congest May00-Oct00'!D$1:D$1048576),FALSE())-VLOOKUP($E207,'[1]Congest May00-Oct00'!$A$1:$I$1048576,COLUMN('[1]Congest May00-Oct00'!D$1:D$1048576),FALSE())</f>
        <v>818.56</v>
      </c>
      <c r="P207" s="36" t="n">
        <f aca="false">VLOOKUP($A207,'[1]Congest May00-Oct00'!$A$1:$I$1048576,COLUMN('[1]Congest May00-Oct00'!E$1:E$1048576),FALSE())-VLOOKUP($E207,'[1]Congest May00-Oct00'!$A$1:$I$1048576,COLUMN('[1]Congest May00-Oct00'!E$1:E$1048576),FALSE())</f>
        <v>2074.59</v>
      </c>
      <c r="Q207" s="36" t="n">
        <f aca="false">VLOOKUP($A207,'[1]Congest May00-Oct00'!$A$1:$I$1048576,COLUMN('[1]Congest May00-Oct00'!F$1:F$1048576),FALSE())-VLOOKUP($E207,'[1]Congest May00-Oct00'!$A$1:$I$1048576,COLUMN('[1]Congest May00-Oct00'!F$1:F$1048576),FALSE())</f>
        <v>995.51</v>
      </c>
      <c r="R207" s="36" t="n">
        <f aca="false">VLOOKUP($A207,'[1]Congest May00-Oct00'!$A$1:$I$1048576,COLUMN('[1]Congest May00-Oct00'!G$1:G$1048576),FALSE())-VLOOKUP($E207,'[1]Congest May00-Oct00'!$A$1:$I$1048576,COLUMN('[1]Congest May00-Oct00'!G$1:G$1048576),FALSE())</f>
        <v>789.51</v>
      </c>
      <c r="S207" s="36" t="n">
        <f aca="false">VLOOKUP($A207,'[1]Congest May00-Oct00'!$A$1:$I$1048576,COLUMN('[1]Congest May00-Oct00'!H$1:H$1048576),FALSE())-VLOOKUP($E207,'[1]Congest May00-Oct00'!$A$1:$I$1048576,COLUMN('[1]Congest May00-Oct00'!H$1:H$1048576),FALSE())</f>
        <v>336.62</v>
      </c>
      <c r="T207" s="36" t="n">
        <f aca="false">VLOOKUP($A207,'[1]Congest May00-Oct00'!$A$1:$I$1048576,COLUMN('[1]Congest May00-Oct00'!I$1:I$1048576),FALSE())-VLOOKUP($E207,'[1]Congest May00-Oct00'!$A$1:$I$1048576,COLUMN('[1]Congest May00-Oct00'!I$1:I$1048576),FALSE())</f>
        <v>-190.54</v>
      </c>
      <c r="U207" s="37" t="n">
        <f aca="false">VLOOKUP($A207,'[1]Congest Nov00-Apr01'!$A$1:$I$1048576,COLUMN('[1]Congest Nov00-Apr01'!D$1:D$1048576),FALSE())-VLOOKUP($E207,'[1]Congest Nov00-Apr01'!$A$1:$I$1048576,COLUMN('[1]Congest Nov00-Apr01'!D$1:D$1048576),FALSE())</f>
        <v>267.21</v>
      </c>
      <c r="V207" s="37" t="n">
        <f aca="false">VLOOKUP($A207,'[1]Congest Nov00-Apr01'!$A$1:$I$1048576,COLUMN('[1]Congest Nov00-Apr01'!E$1:E$1048576),FALSE())-VLOOKUP($E207,'[1]Congest Nov00-Apr01'!$A$1:$I$1048576,COLUMN('[1]Congest Nov00-Apr01'!E$1:E$1048576),FALSE())</f>
        <v>91.91</v>
      </c>
      <c r="W207" s="37" t="n">
        <f aca="false">VLOOKUP($A207,'[1]Congest Nov00-Apr01'!$A$1:$I$1048576,COLUMN('[1]Congest Nov00-Apr01'!F$1:F$1048576),FALSE())-VLOOKUP($E207,'[1]Congest Nov00-Apr01'!$A$1:$I$1048576,COLUMN('[1]Congest Nov00-Apr01'!F$1:F$1048576),FALSE())</f>
        <v>292.8</v>
      </c>
      <c r="X207" s="37" t="n">
        <f aca="false">VLOOKUP($A207,'[1]Congest Nov00-Apr01'!$A$1:$I$1048576,COLUMN('[1]Congest Nov00-Apr01'!G$1:G$1048576),FALSE())-VLOOKUP($E207,'[1]Congest Nov00-Apr01'!$A$1:$I$1048576,COLUMN('[1]Congest Nov00-Apr01'!G$1:G$1048576),FALSE())</f>
        <v>179.04</v>
      </c>
      <c r="Y207" s="37" t="n">
        <f aca="false">VLOOKUP($A207,'[1]Congest Nov00-Apr01'!$A$1:$I$1048576,COLUMN('[1]Congest Nov00-Apr01'!H$1:H$1048576),FALSE())-VLOOKUP($E207,'[1]Congest Nov00-Apr01'!$A$1:$I$1048576,COLUMN('[1]Congest Nov00-Apr01'!H$1:H$1048576),FALSE())</f>
        <v>223.26</v>
      </c>
      <c r="Z207" s="37" t="n">
        <f aca="false">VLOOKUP($A207,'[1]Congest Nov00-Apr01'!$A$1:$I$1048576,COLUMN('[1]Congest Nov00-Apr01'!I$1:I$1048576),FALSE())-VLOOKUP($E207,'[1]Congest Nov00-Apr01'!$A$1:$I$1048576,COLUMN('[1]Congest Nov00-Apr01'!I$1:I$1048576),FALSE())</f>
        <v>62.13</v>
      </c>
      <c r="AA207" s="36" t="n">
        <f aca="false">VLOOKUP($A207,'[1]Congest May01-Oct01'!$A$1:$I$1048576,COLUMN('[1]Congest May01-Oct01'!D$1:D$1048576),FALSE())-VLOOKUP($E207,'[1]Congest May01-Oct01'!$A$1:$I$1048576,COLUMN('[1]Congest May01-Oct01'!D$1:D$1048576),FALSE())</f>
        <v>-103.39</v>
      </c>
      <c r="AB207" s="36" t="n">
        <f aca="false">VLOOKUP($A207,'[1]Congest May01-Oct01'!$A$1:$I$1048576,COLUMN('[1]Congest May01-Oct01'!E$1:E$1048576),FALSE())-VLOOKUP($E207,'[1]Congest May01-Oct01'!$A$1:$I$1048576,COLUMN('[1]Congest May01-Oct01'!E$1:E$1048576),FALSE())</f>
        <v>75.56</v>
      </c>
      <c r="AC207" s="36" t="n">
        <f aca="false">VLOOKUP($A207,'[1]Congest May01-Oct01'!$A$1:$I$1048576,COLUMN('[1]Congest May01-Oct01'!F$1:F$1048576),FALSE())-VLOOKUP($E207,'[1]Congest May01-Oct01'!$A$1:$I$1048576,COLUMN('[1]Congest May01-Oct01'!F$1:F$1048576),FALSE())</f>
        <v>70.39</v>
      </c>
      <c r="AD207" s="36" t="n">
        <f aca="false">VLOOKUP($A207,'[1]Congest May01-Oct01'!$A$1:$I$1048576,COLUMN('[1]Congest May01-Oct01'!G$1:G$1048576),FALSE())-VLOOKUP($E207,'[1]Congest May01-Oct01'!$A$1:$I$1048576,COLUMN('[1]Congest May01-Oct01'!G$1:G$1048576),FALSE())</f>
        <v>147.39</v>
      </c>
      <c r="AE207" s="36" t="n">
        <f aca="false">VLOOKUP($A207,'[1]Congest May01-Oct01'!$A$1:$I$1048576,COLUMN('[1]Congest May01-Oct01'!H$1:H$1048576),FALSE())-VLOOKUP($E207,'[1]Congest May01-Oct01'!$A$1:$I$1048576,COLUMN('[1]Congest May01-Oct01'!H$1:H$1048576),FALSE())</f>
        <v>0.13</v>
      </c>
      <c r="AF207" s="36" t="n">
        <f aca="false">VLOOKUP($A207,'[1]Congest May01-Oct01'!$A$1:$I$1048576,COLUMN('[1]Congest May01-Oct01'!I$1:I$1048576),FALSE())-VLOOKUP($E207,'[1]Congest May01-Oct01'!$A$1:$I$1048576,COLUMN('[1]Congest May01-Oct01'!I$1:I$1048576),FALSE())</f>
        <v>-0.62</v>
      </c>
      <c r="AG207" s="6" t="n">
        <f aca="false">+SUM(S207:AD207)</f>
        <v>1452.38</v>
      </c>
      <c r="AI207" s="39" t="n">
        <v>13965.7</v>
      </c>
      <c r="AJ207" s="39" t="n">
        <f aca="false">+I207*SUM(AA207:AE207)</f>
        <v>9504</v>
      </c>
      <c r="AK207" s="39" t="n">
        <f aca="false">+AJ207-AI207</f>
        <v>-4461.7</v>
      </c>
      <c r="AL207" s="39"/>
      <c r="AQ207" s="36"/>
    </row>
    <row r="208" customFormat="false" ht="12.75" hidden="false" customHeight="false" outlineLevel="0" collapsed="false">
      <c r="A208" s="7" t="n">
        <v>61756</v>
      </c>
      <c r="B208" s="7" t="s">
        <v>82</v>
      </c>
      <c r="C208" s="7" t="str">
        <f aca="false">+VLOOKUP(A208,[1]Congest!$A$1:$C$1048576,3,FALSE())</f>
        <v>MHK VL</v>
      </c>
      <c r="D208" s="7"/>
      <c r="E208" s="4" t="n">
        <v>23856</v>
      </c>
      <c r="F208" s="5" t="s">
        <v>117</v>
      </c>
      <c r="G208" s="7" t="str">
        <f aca="false">+VLOOKUP(E208,[1]Congest!$A$1:$C$1048576,3,FALSE())</f>
        <v>CENTRL</v>
      </c>
      <c r="H208" s="4" t="n">
        <v>20</v>
      </c>
      <c r="I208" s="4" t="n">
        <v>20</v>
      </c>
      <c r="O208" s="35" t="n">
        <f aca="false">VLOOKUP($A208,'[1]Congest May00-Oct00'!$A$1:$I$1048576,COLUMN('[1]Congest May00-Oct00'!D$1:D$1048576),FALSE())-VLOOKUP($E208,'[1]Congest May00-Oct00'!$A$1:$I$1048576,COLUMN('[1]Congest May00-Oct00'!D$1:D$1048576),FALSE())</f>
        <v>703.13</v>
      </c>
      <c r="P208" s="36" t="n">
        <f aca="false">VLOOKUP($A208,'[1]Congest May00-Oct00'!$A$1:$I$1048576,COLUMN('[1]Congest May00-Oct00'!E$1:E$1048576),FALSE())-VLOOKUP($E208,'[1]Congest May00-Oct00'!$A$1:$I$1048576,COLUMN('[1]Congest May00-Oct00'!E$1:E$1048576),FALSE())</f>
        <v>1016.57</v>
      </c>
      <c r="Q208" s="36" t="n">
        <f aca="false">VLOOKUP($A208,'[1]Congest May00-Oct00'!$A$1:$I$1048576,COLUMN('[1]Congest May00-Oct00'!F$1:F$1048576),FALSE())-VLOOKUP($E208,'[1]Congest May00-Oct00'!$A$1:$I$1048576,COLUMN('[1]Congest May00-Oct00'!F$1:F$1048576),FALSE())</f>
        <v>1522.37</v>
      </c>
      <c r="R208" s="36" t="n">
        <f aca="false">VLOOKUP($A208,'[1]Congest May00-Oct00'!$A$1:$I$1048576,COLUMN('[1]Congest May00-Oct00'!G$1:G$1048576),FALSE())-VLOOKUP($E208,'[1]Congest May00-Oct00'!$A$1:$I$1048576,COLUMN('[1]Congest May00-Oct00'!G$1:G$1048576),FALSE())</f>
        <v>627.27</v>
      </c>
      <c r="S208" s="36" t="n">
        <f aca="false">VLOOKUP($A208,'[1]Congest May00-Oct00'!$A$1:$I$1048576,COLUMN('[1]Congest May00-Oct00'!H$1:H$1048576),FALSE())-VLOOKUP($E208,'[1]Congest May00-Oct00'!$A$1:$I$1048576,COLUMN('[1]Congest May00-Oct00'!H$1:H$1048576),FALSE())</f>
        <v>244.65</v>
      </c>
      <c r="T208" s="36" t="n">
        <f aca="false">VLOOKUP($A208,'[1]Congest May00-Oct00'!$A$1:$I$1048576,COLUMN('[1]Congest May00-Oct00'!I$1:I$1048576),FALSE())-VLOOKUP($E208,'[1]Congest May00-Oct00'!$A$1:$I$1048576,COLUMN('[1]Congest May00-Oct00'!I$1:I$1048576),FALSE())</f>
        <v>27.29</v>
      </c>
      <c r="U208" s="37" t="n">
        <f aca="false">VLOOKUP($A208,'[1]Congest Nov00-Apr01'!$A$1:$I$1048576,COLUMN('[1]Congest Nov00-Apr01'!D$1:D$1048576),FALSE())-VLOOKUP($E208,'[1]Congest Nov00-Apr01'!$A$1:$I$1048576,COLUMN('[1]Congest Nov00-Apr01'!D$1:D$1048576),FALSE())</f>
        <v>161.59</v>
      </c>
      <c r="V208" s="37" t="n">
        <f aca="false">VLOOKUP($A208,'[1]Congest Nov00-Apr01'!$A$1:$I$1048576,COLUMN('[1]Congest Nov00-Apr01'!E$1:E$1048576),FALSE())-VLOOKUP($E208,'[1]Congest Nov00-Apr01'!$A$1:$I$1048576,COLUMN('[1]Congest Nov00-Apr01'!E$1:E$1048576),FALSE())</f>
        <v>70.55</v>
      </c>
      <c r="W208" s="37" t="n">
        <f aca="false">VLOOKUP($A208,'[1]Congest Nov00-Apr01'!$A$1:$I$1048576,COLUMN('[1]Congest Nov00-Apr01'!F$1:F$1048576),FALSE())-VLOOKUP($E208,'[1]Congest Nov00-Apr01'!$A$1:$I$1048576,COLUMN('[1]Congest Nov00-Apr01'!F$1:F$1048576),FALSE())</f>
        <v>161.93</v>
      </c>
      <c r="X208" s="37" t="n">
        <f aca="false">VLOOKUP($A208,'[1]Congest Nov00-Apr01'!$A$1:$I$1048576,COLUMN('[1]Congest Nov00-Apr01'!G$1:G$1048576),FALSE())-VLOOKUP($E208,'[1]Congest Nov00-Apr01'!$A$1:$I$1048576,COLUMN('[1]Congest Nov00-Apr01'!G$1:G$1048576),FALSE())</f>
        <v>107.02</v>
      </c>
      <c r="Y208" s="37" t="n">
        <f aca="false">VLOOKUP($A208,'[1]Congest Nov00-Apr01'!$A$1:$I$1048576,COLUMN('[1]Congest Nov00-Apr01'!H$1:H$1048576),FALSE())-VLOOKUP($E208,'[1]Congest Nov00-Apr01'!$A$1:$I$1048576,COLUMN('[1]Congest Nov00-Apr01'!H$1:H$1048576),FALSE())</f>
        <v>113.68</v>
      </c>
      <c r="Z208" s="37" t="n">
        <f aca="false">VLOOKUP($A208,'[1]Congest Nov00-Apr01'!$A$1:$I$1048576,COLUMN('[1]Congest Nov00-Apr01'!I$1:I$1048576),FALSE())-VLOOKUP($E208,'[1]Congest Nov00-Apr01'!$A$1:$I$1048576,COLUMN('[1]Congest Nov00-Apr01'!I$1:I$1048576),FALSE())</f>
        <v>35.02</v>
      </c>
      <c r="AA208" s="36" t="n">
        <f aca="false">VLOOKUP($A208,'[1]Congest May01-Oct01'!$A$1:$I$1048576,COLUMN('[1]Congest May01-Oct01'!D$1:D$1048576),FALSE())-VLOOKUP($E208,'[1]Congest May01-Oct01'!$A$1:$I$1048576,COLUMN('[1]Congest May01-Oct01'!D$1:D$1048576),FALSE())</f>
        <v>82.08</v>
      </c>
      <c r="AB208" s="36" t="n">
        <f aca="false">VLOOKUP($A208,'[1]Congest May01-Oct01'!$A$1:$I$1048576,COLUMN('[1]Congest May01-Oct01'!E$1:E$1048576),FALSE())-VLOOKUP($E208,'[1]Congest May01-Oct01'!$A$1:$I$1048576,COLUMN('[1]Congest May01-Oct01'!E$1:E$1048576),FALSE())</f>
        <v>9.73000000000004</v>
      </c>
      <c r="AC208" s="36" t="n">
        <f aca="false">VLOOKUP($A208,'[1]Congest May01-Oct01'!$A$1:$I$1048576,COLUMN('[1]Congest May01-Oct01'!F$1:F$1048576),FALSE())-VLOOKUP($E208,'[1]Congest May01-Oct01'!$A$1:$I$1048576,COLUMN('[1]Congest May01-Oct01'!F$1:F$1048576),FALSE())</f>
        <v>19.69</v>
      </c>
      <c r="AD208" s="36" t="n">
        <f aca="false">VLOOKUP($A208,'[1]Congest May01-Oct01'!$A$1:$I$1048576,COLUMN('[1]Congest May01-Oct01'!G$1:G$1048576),FALSE())-VLOOKUP($E208,'[1]Congest May01-Oct01'!$A$1:$I$1048576,COLUMN('[1]Congest May01-Oct01'!G$1:G$1048576),FALSE())</f>
        <v>89.65</v>
      </c>
      <c r="AE208" s="36" t="n">
        <f aca="false">VLOOKUP($A208,'[1]Congest May01-Oct01'!$A$1:$I$1048576,COLUMN('[1]Congest May01-Oct01'!H$1:H$1048576),FALSE())-VLOOKUP($E208,'[1]Congest May01-Oct01'!$A$1:$I$1048576,COLUMN('[1]Congest May01-Oct01'!H$1:H$1048576),FALSE())</f>
        <v>0.13</v>
      </c>
      <c r="AF208" s="36" t="n">
        <f aca="false">VLOOKUP($A208,'[1]Congest May01-Oct01'!$A$1:$I$1048576,COLUMN('[1]Congest May01-Oct01'!I$1:I$1048576),FALSE())-VLOOKUP($E208,'[1]Congest May01-Oct01'!$A$1:$I$1048576,COLUMN('[1]Congest May01-Oct01'!I$1:I$1048576),FALSE())</f>
        <v>6.72</v>
      </c>
      <c r="AG208" s="6" t="n">
        <f aca="false">+SUM(S208:AD208)</f>
        <v>1122.88</v>
      </c>
      <c r="AI208" s="39" t="n">
        <v>431.4</v>
      </c>
      <c r="AJ208" s="39" t="n">
        <f aca="false">+I208*SUM(AA208:AE208)</f>
        <v>4025.6</v>
      </c>
      <c r="AK208" s="39" t="n">
        <f aca="false">+AJ208-AI208</f>
        <v>3594.2</v>
      </c>
      <c r="AL208" s="39"/>
      <c r="AQ208" s="36"/>
    </row>
    <row r="209" customFormat="false" ht="12.75" hidden="false" customHeight="false" outlineLevel="0" collapsed="false">
      <c r="A209" s="7" t="n">
        <v>61756</v>
      </c>
      <c r="B209" s="7" t="s">
        <v>82</v>
      </c>
      <c r="C209" s="7" t="str">
        <f aca="false">+VLOOKUP(A209,[1]Congest!$A$1:$C$1048576,3,FALSE())</f>
        <v>MHK VL</v>
      </c>
      <c r="D209" s="7"/>
      <c r="E209" s="4" t="n">
        <v>23990</v>
      </c>
      <c r="F209" s="5" t="s">
        <v>121</v>
      </c>
      <c r="G209" s="7" t="str">
        <f aca="false">+VLOOKUP(E209,[1]Congest!$A$1:$C$1048576,3,FALSE())</f>
        <v>CENTRL</v>
      </c>
      <c r="H209" s="41" t="n">
        <v>90</v>
      </c>
      <c r="I209" s="41" t="n">
        <v>90</v>
      </c>
      <c r="O209" s="35" t="n">
        <f aca="false">VLOOKUP($A209,'[1]Congest May00-Oct00'!$A$1:$I$1048576,COLUMN('[1]Congest May00-Oct00'!D$1:D$1048576),FALSE())-VLOOKUP($E209,'[1]Congest May00-Oct00'!$A$1:$I$1048576,COLUMN('[1]Congest May00-Oct00'!D$1:D$1048576),FALSE())</f>
        <v>527.83</v>
      </c>
      <c r="P209" s="36" t="n">
        <f aca="false">VLOOKUP($A209,'[1]Congest May00-Oct00'!$A$1:$I$1048576,COLUMN('[1]Congest May00-Oct00'!E$1:E$1048576),FALSE())-VLOOKUP($E209,'[1]Congest May00-Oct00'!$A$1:$I$1048576,COLUMN('[1]Congest May00-Oct00'!E$1:E$1048576),FALSE())</f>
        <v>758.98</v>
      </c>
      <c r="Q209" s="36" t="n">
        <f aca="false">VLOOKUP($A209,'[1]Congest May00-Oct00'!$A$1:$I$1048576,COLUMN('[1]Congest May00-Oct00'!F$1:F$1048576),FALSE())-VLOOKUP($E209,'[1]Congest May00-Oct00'!$A$1:$I$1048576,COLUMN('[1]Congest May00-Oct00'!F$1:F$1048576),FALSE())</f>
        <v>926.5</v>
      </c>
      <c r="R209" s="36" t="n">
        <f aca="false">VLOOKUP($A209,'[1]Congest May00-Oct00'!$A$1:$I$1048576,COLUMN('[1]Congest May00-Oct00'!G$1:G$1048576),FALSE())-VLOOKUP($E209,'[1]Congest May00-Oct00'!$A$1:$I$1048576,COLUMN('[1]Congest May00-Oct00'!G$1:G$1048576),FALSE())</f>
        <v>366.6</v>
      </c>
      <c r="S209" s="36" t="n">
        <f aca="false">VLOOKUP($A209,'[1]Congest May00-Oct00'!$A$1:$I$1048576,COLUMN('[1]Congest May00-Oct00'!H$1:H$1048576),FALSE())-VLOOKUP($E209,'[1]Congest May00-Oct00'!$A$1:$I$1048576,COLUMN('[1]Congest May00-Oct00'!H$1:H$1048576),FALSE())</f>
        <v>218.08</v>
      </c>
      <c r="T209" s="36" t="n">
        <f aca="false">VLOOKUP($A209,'[1]Congest May00-Oct00'!$A$1:$I$1048576,COLUMN('[1]Congest May00-Oct00'!I$1:I$1048576),FALSE())-VLOOKUP($E209,'[1]Congest May00-Oct00'!$A$1:$I$1048576,COLUMN('[1]Congest May00-Oct00'!I$1:I$1048576),FALSE())</f>
        <v>-50.79</v>
      </c>
      <c r="U209" s="37" t="n">
        <f aca="false">VLOOKUP($A209,'[1]Congest Nov00-Apr01'!$A$1:$I$1048576,COLUMN('[1]Congest Nov00-Apr01'!D$1:D$1048576),FALSE())-VLOOKUP($E209,'[1]Congest Nov00-Apr01'!$A$1:$I$1048576,COLUMN('[1]Congest Nov00-Apr01'!D$1:D$1048576),FALSE())</f>
        <v>128.51</v>
      </c>
      <c r="V209" s="37" t="n">
        <f aca="false">VLOOKUP($A209,'[1]Congest Nov00-Apr01'!$A$1:$I$1048576,COLUMN('[1]Congest Nov00-Apr01'!E$1:E$1048576),FALSE())-VLOOKUP($E209,'[1]Congest Nov00-Apr01'!$A$1:$I$1048576,COLUMN('[1]Congest Nov00-Apr01'!E$1:E$1048576),FALSE())</f>
        <v>61.16</v>
      </c>
      <c r="W209" s="37" t="n">
        <f aca="false">VLOOKUP($A209,'[1]Congest Nov00-Apr01'!$A$1:$I$1048576,COLUMN('[1]Congest Nov00-Apr01'!F$1:F$1048576),FALSE())-VLOOKUP($E209,'[1]Congest Nov00-Apr01'!$A$1:$I$1048576,COLUMN('[1]Congest Nov00-Apr01'!F$1:F$1048576),FALSE())</f>
        <v>122.09</v>
      </c>
      <c r="X209" s="37" t="n">
        <f aca="false">VLOOKUP($A209,'[1]Congest Nov00-Apr01'!$A$1:$I$1048576,COLUMN('[1]Congest Nov00-Apr01'!G$1:G$1048576),FALSE())-VLOOKUP($E209,'[1]Congest Nov00-Apr01'!$A$1:$I$1048576,COLUMN('[1]Congest Nov00-Apr01'!G$1:G$1048576),FALSE())</f>
        <v>82.58</v>
      </c>
      <c r="Y209" s="37" t="n">
        <f aca="false">VLOOKUP($A209,'[1]Congest Nov00-Apr01'!$A$1:$I$1048576,COLUMN('[1]Congest Nov00-Apr01'!H$1:H$1048576),FALSE())-VLOOKUP($E209,'[1]Congest Nov00-Apr01'!$A$1:$I$1048576,COLUMN('[1]Congest Nov00-Apr01'!H$1:H$1048576),FALSE())</f>
        <v>86.8</v>
      </c>
      <c r="Z209" s="37" t="n">
        <f aca="false">VLOOKUP($A209,'[1]Congest Nov00-Apr01'!$A$1:$I$1048576,COLUMN('[1]Congest Nov00-Apr01'!I$1:I$1048576),FALSE())-VLOOKUP($E209,'[1]Congest Nov00-Apr01'!$A$1:$I$1048576,COLUMN('[1]Congest Nov00-Apr01'!I$1:I$1048576),FALSE())</f>
        <v>21.88</v>
      </c>
      <c r="AA209" s="36" t="n">
        <f aca="false">VLOOKUP($A209,'[1]Congest May01-Oct01'!$A$1:$I$1048576,COLUMN('[1]Congest May01-Oct01'!D$1:D$1048576),FALSE())-VLOOKUP($E209,'[1]Congest May01-Oct01'!$A$1:$I$1048576,COLUMN('[1]Congest May01-Oct01'!D$1:D$1048576),FALSE())</f>
        <v>65.6</v>
      </c>
      <c r="AB209" s="36" t="n">
        <f aca="false">VLOOKUP($A209,'[1]Congest May01-Oct01'!$A$1:$I$1048576,COLUMN('[1]Congest May01-Oct01'!E$1:E$1048576),FALSE())-VLOOKUP($E209,'[1]Congest May01-Oct01'!$A$1:$I$1048576,COLUMN('[1]Congest May01-Oct01'!E$1:E$1048576),FALSE())</f>
        <v>-54.55</v>
      </c>
      <c r="AC209" s="36" t="n">
        <f aca="false">VLOOKUP($A209,'[1]Congest May01-Oct01'!$A$1:$I$1048576,COLUMN('[1]Congest May01-Oct01'!F$1:F$1048576),FALSE())-VLOOKUP($E209,'[1]Congest May01-Oct01'!$A$1:$I$1048576,COLUMN('[1]Congest May01-Oct01'!F$1:F$1048576),FALSE())</f>
        <v>15.43</v>
      </c>
      <c r="AD209" s="36" t="n">
        <f aca="false">VLOOKUP($A209,'[1]Congest May01-Oct01'!$A$1:$I$1048576,COLUMN('[1]Congest May01-Oct01'!G$1:G$1048576),FALSE())-VLOOKUP($E209,'[1]Congest May01-Oct01'!$A$1:$I$1048576,COLUMN('[1]Congest May01-Oct01'!G$1:G$1048576),FALSE())</f>
        <v>68.97</v>
      </c>
      <c r="AE209" s="36" t="n">
        <f aca="false">VLOOKUP($A209,'[1]Congest May01-Oct01'!$A$1:$I$1048576,COLUMN('[1]Congest May01-Oct01'!H$1:H$1048576),FALSE())-VLOOKUP($E209,'[1]Congest May01-Oct01'!$A$1:$I$1048576,COLUMN('[1]Congest May01-Oct01'!H$1:H$1048576),FALSE())</f>
        <v>0.13</v>
      </c>
      <c r="AF209" s="36" t="n">
        <f aca="false">VLOOKUP($A209,'[1]Congest May01-Oct01'!$A$1:$I$1048576,COLUMN('[1]Congest May01-Oct01'!I$1:I$1048576),FALSE())-VLOOKUP($E209,'[1]Congest May01-Oct01'!$A$1:$I$1048576,COLUMN('[1]Congest May01-Oct01'!I$1:I$1048576),FALSE())</f>
        <v>-0.24</v>
      </c>
      <c r="AG209" s="6" t="n">
        <f aca="false">+SUM(S209:AD209)</f>
        <v>765.76</v>
      </c>
      <c r="AI209" s="39" t="n">
        <v>-61750.05</v>
      </c>
      <c r="AJ209" s="39" t="n">
        <f aca="false">+I209*SUM(AA209:AE209)</f>
        <v>8602.2</v>
      </c>
      <c r="AK209" s="39" t="n">
        <f aca="false">+AJ209-AI209</f>
        <v>70352.25</v>
      </c>
      <c r="AL209" s="39"/>
      <c r="AQ209" s="36"/>
    </row>
    <row r="210" customFormat="false" ht="12.75" hidden="false" customHeight="false" outlineLevel="0" collapsed="false">
      <c r="A210" s="7" t="n">
        <v>61756</v>
      </c>
      <c r="B210" s="7" t="s">
        <v>82</v>
      </c>
      <c r="C210" s="7" t="str">
        <f aca="false">+VLOOKUP(A210,[1]Congest!$A$1:$C$1048576,3,FALSE())</f>
        <v>MHK VL</v>
      </c>
      <c r="D210" s="7"/>
      <c r="E210" s="4" t="n">
        <v>24014</v>
      </c>
      <c r="F210" s="5" t="s">
        <v>149</v>
      </c>
      <c r="G210" s="7" t="str">
        <f aca="false">+VLOOKUP(E210,[1]Congest!$A$1:$C$1048576,3,FALSE())</f>
        <v>CENTRL</v>
      </c>
      <c r="H210" s="41" t="n">
        <v>120</v>
      </c>
      <c r="I210" s="41" t="n">
        <v>120</v>
      </c>
      <c r="O210" s="35" t="n">
        <f aca="false">VLOOKUP($A210,'[1]Congest May00-Oct00'!$A$1:$I$1048576,COLUMN('[1]Congest May00-Oct00'!D$1:D$1048576),FALSE())-VLOOKUP($E210,'[1]Congest May00-Oct00'!$A$1:$I$1048576,COLUMN('[1]Congest May00-Oct00'!D$1:D$1048576),FALSE())</f>
        <v>733.83</v>
      </c>
      <c r="P210" s="36" t="n">
        <f aca="false">VLOOKUP($A210,'[1]Congest May00-Oct00'!$A$1:$I$1048576,COLUMN('[1]Congest May00-Oct00'!E$1:E$1048576),FALSE())-VLOOKUP($E210,'[1]Congest May00-Oct00'!$A$1:$I$1048576,COLUMN('[1]Congest May00-Oct00'!E$1:E$1048576),FALSE())</f>
        <v>677.1</v>
      </c>
      <c r="Q210" s="36" t="n">
        <f aca="false">VLOOKUP($A210,'[1]Congest May00-Oct00'!$A$1:$I$1048576,COLUMN('[1]Congest May00-Oct00'!F$1:F$1048576),FALSE())-VLOOKUP($E210,'[1]Congest May00-Oct00'!$A$1:$I$1048576,COLUMN('[1]Congest May00-Oct00'!F$1:F$1048576),FALSE())</f>
        <v>1939.7</v>
      </c>
      <c r="R210" s="36" t="n">
        <f aca="false">VLOOKUP($A210,'[1]Congest May00-Oct00'!$A$1:$I$1048576,COLUMN('[1]Congest May00-Oct00'!G$1:G$1048576),FALSE())-VLOOKUP($E210,'[1]Congest May00-Oct00'!$A$1:$I$1048576,COLUMN('[1]Congest May00-Oct00'!G$1:G$1048576),FALSE())</f>
        <v>571.63</v>
      </c>
      <c r="S210" s="36" t="n">
        <f aca="false">VLOOKUP($A210,'[1]Congest May00-Oct00'!$A$1:$I$1048576,COLUMN('[1]Congest May00-Oct00'!H$1:H$1048576),FALSE())-VLOOKUP($E210,'[1]Congest May00-Oct00'!$A$1:$I$1048576,COLUMN('[1]Congest May00-Oct00'!H$1:H$1048576),FALSE())</f>
        <v>208.61</v>
      </c>
      <c r="T210" s="36" t="n">
        <f aca="false">VLOOKUP($A210,'[1]Congest May00-Oct00'!$A$1:$I$1048576,COLUMN('[1]Congest May00-Oct00'!I$1:I$1048576),FALSE())-VLOOKUP($E210,'[1]Congest May00-Oct00'!$A$1:$I$1048576,COLUMN('[1]Congest May00-Oct00'!I$1:I$1048576),FALSE())</f>
        <v>228.17</v>
      </c>
      <c r="U210" s="37" t="n">
        <f aca="false">VLOOKUP($A210,'[1]Congest Nov00-Apr01'!$A$1:$I$1048576,COLUMN('[1]Congest Nov00-Apr01'!D$1:D$1048576),FALSE())-VLOOKUP($E210,'[1]Congest Nov00-Apr01'!$A$1:$I$1048576,COLUMN('[1]Congest Nov00-Apr01'!D$1:D$1048576),FALSE())</f>
        <v>117.3</v>
      </c>
      <c r="V210" s="37" t="n">
        <f aca="false">VLOOKUP($A210,'[1]Congest Nov00-Apr01'!$A$1:$I$1048576,COLUMN('[1]Congest Nov00-Apr01'!E$1:E$1048576),FALSE())-VLOOKUP($E210,'[1]Congest Nov00-Apr01'!$A$1:$I$1048576,COLUMN('[1]Congest Nov00-Apr01'!E$1:E$1048576),FALSE())</f>
        <v>59.78</v>
      </c>
      <c r="W210" s="37" t="n">
        <f aca="false">VLOOKUP($A210,'[1]Congest Nov00-Apr01'!$A$1:$I$1048576,COLUMN('[1]Congest Nov00-Apr01'!F$1:F$1048576),FALSE())-VLOOKUP($E210,'[1]Congest Nov00-Apr01'!$A$1:$I$1048576,COLUMN('[1]Congest Nov00-Apr01'!F$1:F$1048576),FALSE())</f>
        <v>106.37</v>
      </c>
      <c r="X210" s="37" t="n">
        <f aca="false">VLOOKUP($A210,'[1]Congest Nov00-Apr01'!$A$1:$I$1048576,COLUMN('[1]Congest Nov00-Apr01'!G$1:G$1048576),FALSE())-VLOOKUP($E210,'[1]Congest Nov00-Apr01'!$A$1:$I$1048576,COLUMN('[1]Congest Nov00-Apr01'!G$1:G$1048576),FALSE())</f>
        <v>79.08</v>
      </c>
      <c r="Y210" s="37" t="n">
        <f aca="false">VLOOKUP($A210,'[1]Congest Nov00-Apr01'!$A$1:$I$1048576,COLUMN('[1]Congest Nov00-Apr01'!H$1:H$1048576),FALSE())-VLOOKUP($E210,'[1]Congest Nov00-Apr01'!$A$1:$I$1048576,COLUMN('[1]Congest Nov00-Apr01'!H$1:H$1048576),FALSE())</f>
        <v>76.42</v>
      </c>
      <c r="Z210" s="37" t="n">
        <f aca="false">VLOOKUP($A210,'[1]Congest Nov00-Apr01'!$A$1:$I$1048576,COLUMN('[1]Congest Nov00-Apr01'!I$1:I$1048576),FALSE())-VLOOKUP($E210,'[1]Congest Nov00-Apr01'!$A$1:$I$1048576,COLUMN('[1]Congest Nov00-Apr01'!I$1:I$1048576),FALSE())</f>
        <v>20.26</v>
      </c>
      <c r="AA210" s="36" t="n">
        <f aca="false">VLOOKUP($A210,'[1]Congest May01-Oct01'!$A$1:$I$1048576,COLUMN('[1]Congest May01-Oct01'!D$1:D$1048576),FALSE())-VLOOKUP($E210,'[1]Congest May01-Oct01'!$A$1:$I$1048576,COLUMN('[1]Congest May01-Oct01'!D$1:D$1048576),FALSE())</f>
        <v>59.33</v>
      </c>
      <c r="AB210" s="36" t="n">
        <f aca="false">VLOOKUP($A210,'[1]Congest May01-Oct01'!$A$1:$I$1048576,COLUMN('[1]Congest May01-Oct01'!E$1:E$1048576),FALSE())-VLOOKUP($E210,'[1]Congest May01-Oct01'!$A$1:$I$1048576,COLUMN('[1]Congest May01-Oct01'!E$1:E$1048576),FALSE())</f>
        <v>-15.15</v>
      </c>
      <c r="AC210" s="36" t="n">
        <f aca="false">VLOOKUP($A210,'[1]Congest May01-Oct01'!$A$1:$I$1048576,COLUMN('[1]Congest May01-Oct01'!F$1:F$1048576),FALSE())-VLOOKUP($E210,'[1]Congest May01-Oct01'!$A$1:$I$1048576,COLUMN('[1]Congest May01-Oct01'!F$1:F$1048576),FALSE())</f>
        <v>13.73</v>
      </c>
      <c r="AD210" s="36" t="n">
        <f aca="false">VLOOKUP($A210,'[1]Congest May01-Oct01'!$A$1:$I$1048576,COLUMN('[1]Congest May01-Oct01'!G$1:G$1048576),FALSE())-VLOOKUP($E210,'[1]Congest May01-Oct01'!$A$1:$I$1048576,COLUMN('[1]Congest May01-Oct01'!G$1:G$1048576),FALSE())</f>
        <v>61.61</v>
      </c>
      <c r="AE210" s="36" t="n">
        <f aca="false">VLOOKUP($A210,'[1]Congest May01-Oct01'!$A$1:$I$1048576,COLUMN('[1]Congest May01-Oct01'!H$1:H$1048576),FALSE())-VLOOKUP($E210,'[1]Congest May01-Oct01'!$A$1:$I$1048576,COLUMN('[1]Congest May01-Oct01'!H$1:H$1048576),FALSE())</f>
        <v>0.13</v>
      </c>
      <c r="AF210" s="36" t="n">
        <f aca="false">VLOOKUP($A210,'[1]Congest May01-Oct01'!$A$1:$I$1048576,COLUMN('[1]Congest May01-Oct01'!I$1:I$1048576),FALSE())-VLOOKUP($E210,'[1]Congest May01-Oct01'!$A$1:$I$1048576,COLUMN('[1]Congest May01-Oct01'!I$1:I$1048576),FALSE())</f>
        <v>9.33</v>
      </c>
      <c r="AG210" s="6" t="n">
        <f aca="false">+SUM(S210:AD210)</f>
        <v>1015.51</v>
      </c>
      <c r="AI210" s="39" t="n">
        <v>21606</v>
      </c>
      <c r="AJ210" s="39" t="n">
        <f aca="false">+I210*SUM(AA210:AE210)</f>
        <v>14358</v>
      </c>
      <c r="AK210" s="39" t="n">
        <f aca="false">+AJ210-AI210</f>
        <v>-7248</v>
      </c>
      <c r="AL210" s="39"/>
      <c r="AQ210" s="36"/>
    </row>
    <row r="211" customFormat="false" ht="12.75" hidden="false" customHeight="false" outlineLevel="0" collapsed="false">
      <c r="A211" s="7" t="n">
        <v>61756</v>
      </c>
      <c r="B211" s="7" t="s">
        <v>82</v>
      </c>
      <c r="C211" s="7" t="str">
        <f aca="false">+VLOOKUP(A211,[1]Congest!$A$1:$C$1048576,3,FALSE())</f>
        <v>MHK VL</v>
      </c>
      <c r="D211" s="7"/>
      <c r="E211" s="4" t="n">
        <v>61754</v>
      </c>
      <c r="F211" s="5" t="s">
        <v>122</v>
      </c>
      <c r="G211" s="7" t="str">
        <f aca="false">+VLOOKUP(E211,[1]Congest!$A$1:$C$1048576,3,FALSE())</f>
        <v>CENTRL</v>
      </c>
      <c r="H211" s="4" t="n">
        <v>50</v>
      </c>
      <c r="I211" s="4" t="n">
        <v>50</v>
      </c>
      <c r="O211" s="35" t="n">
        <f aca="false">VLOOKUP($A211,'[1]Congest May00-Oct00'!$A$1:$I$1048576,COLUMN('[1]Congest May00-Oct00'!D$1:D$1048576),FALSE())-VLOOKUP($E211,'[1]Congest May00-Oct00'!$A$1:$I$1048576,COLUMN('[1]Congest May00-Oct00'!D$1:D$1048576),FALSE())</f>
        <v>742.75</v>
      </c>
      <c r="P211" s="36" t="n">
        <f aca="false">VLOOKUP($A211,'[1]Congest May00-Oct00'!$A$1:$I$1048576,COLUMN('[1]Congest May00-Oct00'!E$1:E$1048576),FALSE())-VLOOKUP($E211,'[1]Congest May00-Oct00'!$A$1:$I$1048576,COLUMN('[1]Congest May00-Oct00'!E$1:E$1048576),FALSE())</f>
        <v>1541.57</v>
      </c>
      <c r="Q211" s="36" t="n">
        <f aca="false">VLOOKUP($A211,'[1]Congest May00-Oct00'!$A$1:$I$1048576,COLUMN('[1]Congest May00-Oct00'!F$1:F$1048576),FALSE())-VLOOKUP($E211,'[1]Congest May00-Oct00'!$A$1:$I$1048576,COLUMN('[1]Congest May00-Oct00'!F$1:F$1048576),FALSE())</f>
        <v>1230.6</v>
      </c>
      <c r="R211" s="36" t="n">
        <f aca="false">VLOOKUP($A211,'[1]Congest May00-Oct00'!$A$1:$I$1048576,COLUMN('[1]Congest May00-Oct00'!G$1:G$1048576),FALSE())-VLOOKUP($E211,'[1]Congest May00-Oct00'!$A$1:$I$1048576,COLUMN('[1]Congest May00-Oct00'!G$1:G$1048576),FALSE())</f>
        <v>1035.58</v>
      </c>
      <c r="S211" s="36" t="n">
        <f aca="false">VLOOKUP($A211,'[1]Congest May00-Oct00'!$A$1:$I$1048576,COLUMN('[1]Congest May00-Oct00'!H$1:H$1048576),FALSE())-VLOOKUP($E211,'[1]Congest May00-Oct00'!$A$1:$I$1048576,COLUMN('[1]Congest May00-Oct00'!H$1:H$1048576),FALSE())</f>
        <v>296.62</v>
      </c>
      <c r="T211" s="36" t="n">
        <f aca="false">VLOOKUP($A211,'[1]Congest May00-Oct00'!$A$1:$I$1048576,COLUMN('[1]Congest May00-Oct00'!I$1:I$1048576),FALSE())-VLOOKUP($E211,'[1]Congest May00-Oct00'!$A$1:$I$1048576,COLUMN('[1]Congest May00-Oct00'!I$1:I$1048576),FALSE())</f>
        <v>-107.83</v>
      </c>
      <c r="U211" s="37" t="n">
        <f aca="false">VLOOKUP($A211,'[1]Congest Nov00-Apr01'!$A$1:$I$1048576,COLUMN('[1]Congest Nov00-Apr01'!D$1:D$1048576),FALSE())-VLOOKUP($E211,'[1]Congest Nov00-Apr01'!$A$1:$I$1048576,COLUMN('[1]Congest Nov00-Apr01'!D$1:D$1048576),FALSE())</f>
        <v>226.03</v>
      </c>
      <c r="V211" s="37" t="n">
        <f aca="false">VLOOKUP($A211,'[1]Congest Nov00-Apr01'!$A$1:$I$1048576,COLUMN('[1]Congest Nov00-Apr01'!E$1:E$1048576),FALSE())-VLOOKUP($E211,'[1]Congest Nov00-Apr01'!$A$1:$I$1048576,COLUMN('[1]Congest Nov00-Apr01'!E$1:E$1048576),FALSE())</f>
        <v>45.75</v>
      </c>
      <c r="W211" s="37" t="n">
        <f aca="false">VLOOKUP($A211,'[1]Congest Nov00-Apr01'!$A$1:$I$1048576,COLUMN('[1]Congest Nov00-Apr01'!F$1:F$1048576),FALSE())-VLOOKUP($E211,'[1]Congest Nov00-Apr01'!$A$1:$I$1048576,COLUMN('[1]Congest Nov00-Apr01'!F$1:F$1048576),FALSE())</f>
        <v>241.77</v>
      </c>
      <c r="X211" s="37" t="n">
        <f aca="false">VLOOKUP($A211,'[1]Congest Nov00-Apr01'!$A$1:$I$1048576,COLUMN('[1]Congest Nov00-Apr01'!G$1:G$1048576),FALSE())-VLOOKUP($E211,'[1]Congest Nov00-Apr01'!$A$1:$I$1048576,COLUMN('[1]Congest Nov00-Apr01'!G$1:G$1048576),FALSE())</f>
        <v>148.68</v>
      </c>
      <c r="Y211" s="37" t="n">
        <f aca="false">VLOOKUP($A211,'[1]Congest Nov00-Apr01'!$A$1:$I$1048576,COLUMN('[1]Congest Nov00-Apr01'!H$1:H$1048576),FALSE())-VLOOKUP($E211,'[1]Congest Nov00-Apr01'!$A$1:$I$1048576,COLUMN('[1]Congest Nov00-Apr01'!H$1:H$1048576),FALSE())</f>
        <v>179.12</v>
      </c>
      <c r="Z211" s="37" t="n">
        <f aca="false">VLOOKUP($A211,'[1]Congest Nov00-Apr01'!$A$1:$I$1048576,COLUMN('[1]Congest Nov00-Apr01'!I$1:I$1048576),FALSE())-VLOOKUP($E211,'[1]Congest Nov00-Apr01'!$A$1:$I$1048576,COLUMN('[1]Congest Nov00-Apr01'!I$1:I$1048576),FALSE())</f>
        <v>50</v>
      </c>
      <c r="AA211" s="36" t="n">
        <f aca="false">VLOOKUP($A211,'[1]Congest May01-Oct01'!$A$1:$I$1048576,COLUMN('[1]Congest May01-Oct01'!D$1:D$1048576),FALSE())-VLOOKUP($E211,'[1]Congest May01-Oct01'!$A$1:$I$1048576,COLUMN('[1]Congest May01-Oct01'!D$1:D$1048576),FALSE())</f>
        <v>133.07</v>
      </c>
      <c r="AB211" s="36" t="n">
        <f aca="false">VLOOKUP($A211,'[1]Congest May01-Oct01'!$A$1:$I$1048576,COLUMN('[1]Congest May01-Oct01'!E$1:E$1048576),FALSE())-VLOOKUP($E211,'[1]Congest May01-Oct01'!$A$1:$I$1048576,COLUMN('[1]Congest May01-Oct01'!E$1:E$1048576),FALSE())</f>
        <v>63.06</v>
      </c>
      <c r="AC211" s="36" t="n">
        <f aca="false">VLOOKUP($A211,'[1]Congest May01-Oct01'!$A$1:$I$1048576,COLUMN('[1]Congest May01-Oct01'!F$1:F$1048576),FALSE())-VLOOKUP($E211,'[1]Congest May01-Oct01'!$A$1:$I$1048576,COLUMN('[1]Congest May01-Oct01'!F$1:F$1048576),FALSE())</f>
        <v>49.05</v>
      </c>
      <c r="AD211" s="36" t="n">
        <f aca="false">VLOOKUP($A211,'[1]Congest May01-Oct01'!$A$1:$I$1048576,COLUMN('[1]Congest May01-Oct01'!G$1:G$1048576),FALSE())-VLOOKUP($E211,'[1]Congest May01-Oct01'!$A$1:$I$1048576,COLUMN('[1]Congest May01-Oct01'!G$1:G$1048576),FALSE())</f>
        <v>139.52</v>
      </c>
      <c r="AE211" s="36" t="n">
        <f aca="false">VLOOKUP($A211,'[1]Congest May01-Oct01'!$A$1:$I$1048576,COLUMN('[1]Congest May01-Oct01'!H$1:H$1048576),FALSE())-VLOOKUP($E211,'[1]Congest May01-Oct01'!$A$1:$I$1048576,COLUMN('[1]Congest May01-Oct01'!H$1:H$1048576),FALSE())</f>
        <v>0.13</v>
      </c>
      <c r="AF211" s="36" t="n">
        <f aca="false">VLOOKUP($A211,'[1]Congest May01-Oct01'!$A$1:$I$1048576,COLUMN('[1]Congest May01-Oct01'!I$1:I$1048576),FALSE())-VLOOKUP($E211,'[1]Congest May01-Oct01'!$A$1:$I$1048576,COLUMN('[1]Congest May01-Oct01'!I$1:I$1048576),FALSE())</f>
        <v>2.02</v>
      </c>
      <c r="AG211" s="6" t="n">
        <f aca="false">+SUM(S211:AD211)</f>
        <v>1464.84</v>
      </c>
      <c r="AI211" s="39" t="n">
        <v>73147.5</v>
      </c>
      <c r="AJ211" s="39" t="n">
        <f aca="false">+I211*SUM(AA211:AE211)</f>
        <v>19241.5</v>
      </c>
      <c r="AK211" s="39" t="n">
        <f aca="false">+AJ211-AI211</f>
        <v>-53906</v>
      </c>
      <c r="AL211" s="39"/>
      <c r="AQ211" s="36"/>
    </row>
    <row r="212" customFormat="false" ht="12.75" hidden="false" customHeight="false" outlineLevel="0" collapsed="false">
      <c r="A212" s="7" t="n">
        <v>61757</v>
      </c>
      <c r="B212" s="7" t="s">
        <v>79</v>
      </c>
      <c r="C212" s="7" t="str">
        <f aca="false">+VLOOKUP(A212,[1]Congest!$A$1:$C$1048576,3,FALSE())</f>
        <v>CAPITL</v>
      </c>
      <c r="D212" s="7"/>
      <c r="E212" s="4" t="n">
        <v>23802</v>
      </c>
      <c r="F212" s="5" t="s">
        <v>172</v>
      </c>
      <c r="G212" s="7" t="str">
        <f aca="false">+VLOOKUP(E212,[1]Congest!$A$1:$C$1048576,3,FALSE())</f>
        <v>CAPITL</v>
      </c>
      <c r="H212" s="4" t="n">
        <v>80</v>
      </c>
      <c r="I212" s="4" t="n">
        <v>80</v>
      </c>
      <c r="O212" s="35" t="n">
        <f aca="false">VLOOKUP($A212,'[1]Congest May00-Oct00'!$A$1:$I$1048576,COLUMN('[1]Congest May00-Oct00'!D$1:D$1048576),FALSE())-VLOOKUP($E212,'[1]Congest May00-Oct00'!$A$1:$I$1048576,COLUMN('[1]Congest May00-Oct00'!D$1:D$1048576),FALSE())</f>
        <v>231.910000000005</v>
      </c>
      <c r="P212" s="36" t="n">
        <f aca="false">VLOOKUP($A212,'[1]Congest May00-Oct00'!$A$1:$I$1048576,COLUMN('[1]Congest May00-Oct00'!E$1:E$1048576),FALSE())-VLOOKUP($E212,'[1]Congest May00-Oct00'!$A$1:$I$1048576,COLUMN('[1]Congest May00-Oct00'!E$1:E$1048576),FALSE())</f>
        <v>518.27</v>
      </c>
      <c r="Q212" s="36" t="n">
        <f aca="false">VLOOKUP($A212,'[1]Congest May00-Oct00'!$A$1:$I$1048576,COLUMN('[1]Congest May00-Oct00'!F$1:F$1048576),FALSE())-VLOOKUP($E212,'[1]Congest May00-Oct00'!$A$1:$I$1048576,COLUMN('[1]Congest May00-Oct00'!F$1:F$1048576),FALSE())</f>
        <v>276.659999999996</v>
      </c>
      <c r="R212" s="36" t="n">
        <f aca="false">VLOOKUP($A212,'[1]Congest May00-Oct00'!$A$1:$I$1048576,COLUMN('[1]Congest May00-Oct00'!G$1:G$1048576),FALSE())-VLOOKUP($E212,'[1]Congest May00-Oct00'!$A$1:$I$1048576,COLUMN('[1]Congest May00-Oct00'!G$1:G$1048576),FALSE())</f>
        <v>287.060000000003</v>
      </c>
      <c r="S212" s="36" t="n">
        <f aca="false">VLOOKUP($A212,'[1]Congest May00-Oct00'!$A$1:$I$1048576,COLUMN('[1]Congest May00-Oct00'!H$1:H$1048576),FALSE())-VLOOKUP($E212,'[1]Congest May00-Oct00'!$A$1:$I$1048576,COLUMN('[1]Congest May00-Oct00'!H$1:H$1048576),FALSE())</f>
        <v>138.77</v>
      </c>
      <c r="T212" s="36" t="n">
        <f aca="false">VLOOKUP($A212,'[1]Congest May00-Oct00'!$A$1:$I$1048576,COLUMN('[1]Congest May00-Oct00'!I$1:I$1048576),FALSE())-VLOOKUP($E212,'[1]Congest May00-Oct00'!$A$1:$I$1048576,COLUMN('[1]Congest May00-Oct00'!I$1:I$1048576),FALSE())</f>
        <v>18.86</v>
      </c>
      <c r="U212" s="37" t="n">
        <f aca="false">VLOOKUP($A212,'[1]Congest Nov00-Apr01'!$A$1:$I$1048576,COLUMN('[1]Congest Nov00-Apr01'!D$1:D$1048576),FALSE())-VLOOKUP($E212,'[1]Congest Nov00-Apr01'!$A$1:$I$1048576,COLUMN('[1]Congest Nov00-Apr01'!D$1:D$1048576),FALSE())</f>
        <v>79.5300000000007</v>
      </c>
      <c r="V212" s="37" t="n">
        <f aca="false">VLOOKUP($A212,'[1]Congest Nov00-Apr01'!$A$1:$I$1048576,COLUMN('[1]Congest Nov00-Apr01'!E$1:E$1048576),FALSE())-VLOOKUP($E212,'[1]Congest Nov00-Apr01'!$A$1:$I$1048576,COLUMN('[1]Congest Nov00-Apr01'!E$1:E$1048576),FALSE())</f>
        <v>20.9999999999999</v>
      </c>
      <c r="W212" s="37" t="n">
        <f aca="false">VLOOKUP($A212,'[1]Congest Nov00-Apr01'!$A$1:$I$1048576,COLUMN('[1]Congest Nov00-Apr01'!F$1:F$1048576),FALSE())-VLOOKUP($E212,'[1]Congest Nov00-Apr01'!$A$1:$I$1048576,COLUMN('[1]Congest Nov00-Apr01'!F$1:F$1048576),FALSE())</f>
        <v>74.56</v>
      </c>
      <c r="X212" s="37" t="n">
        <f aca="false">VLOOKUP($A212,'[1]Congest Nov00-Apr01'!$A$1:$I$1048576,COLUMN('[1]Congest Nov00-Apr01'!G$1:G$1048576),FALSE())-VLOOKUP($E212,'[1]Congest Nov00-Apr01'!$A$1:$I$1048576,COLUMN('[1]Congest Nov00-Apr01'!G$1:G$1048576),FALSE())</f>
        <v>55.5899999999995</v>
      </c>
      <c r="Y212" s="37" t="n">
        <f aca="false">VLOOKUP($A212,'[1]Congest Nov00-Apr01'!$A$1:$I$1048576,COLUMN('[1]Congest Nov00-Apr01'!H$1:H$1048576),FALSE())-VLOOKUP($E212,'[1]Congest Nov00-Apr01'!$A$1:$I$1048576,COLUMN('[1]Congest Nov00-Apr01'!H$1:H$1048576),FALSE())</f>
        <v>91.0699999999997</v>
      </c>
      <c r="Z212" s="37" t="n">
        <f aca="false">VLOOKUP($A212,'[1]Congest Nov00-Apr01'!$A$1:$I$1048576,COLUMN('[1]Congest Nov00-Apr01'!I$1:I$1048576),FALSE())-VLOOKUP($E212,'[1]Congest Nov00-Apr01'!$A$1:$I$1048576,COLUMN('[1]Congest Nov00-Apr01'!I$1:I$1048576),FALSE())</f>
        <v>45.45</v>
      </c>
      <c r="AA212" s="36" t="n">
        <f aca="false">VLOOKUP($A212,'[1]Congest May01-Oct01'!$A$1:$I$1048576,COLUMN('[1]Congest May01-Oct01'!D$1:D$1048576),FALSE())-VLOOKUP($E212,'[1]Congest May01-Oct01'!$A$1:$I$1048576,COLUMN('[1]Congest May01-Oct01'!D$1:D$1048576),FALSE())</f>
        <v>216.890000000001</v>
      </c>
      <c r="AB212" s="36" t="n">
        <f aca="false">VLOOKUP($A212,'[1]Congest May01-Oct01'!$A$1:$I$1048576,COLUMN('[1]Congest May01-Oct01'!E$1:E$1048576),FALSE())-VLOOKUP($E212,'[1]Congest May01-Oct01'!$A$1:$I$1048576,COLUMN('[1]Congest May01-Oct01'!E$1:E$1048576),FALSE())</f>
        <v>85.28</v>
      </c>
      <c r="AC212" s="36" t="n">
        <f aca="false">VLOOKUP($A212,'[1]Congest May01-Oct01'!$A$1:$I$1048576,COLUMN('[1]Congest May01-Oct01'!F$1:F$1048576),FALSE())-VLOOKUP($E212,'[1]Congest May01-Oct01'!$A$1:$I$1048576,COLUMN('[1]Congest May01-Oct01'!F$1:F$1048576),FALSE())</f>
        <v>53.33</v>
      </c>
      <c r="AD212" s="36" t="n">
        <f aca="false">VLOOKUP($A212,'[1]Congest May01-Oct01'!$A$1:$I$1048576,COLUMN('[1]Congest May01-Oct01'!G$1:G$1048576),FALSE())-VLOOKUP($E212,'[1]Congest May01-Oct01'!$A$1:$I$1048576,COLUMN('[1]Congest May01-Oct01'!G$1:G$1048576),FALSE())</f>
        <v>42.6200000000003</v>
      </c>
      <c r="AE212" s="36" t="n">
        <f aca="false">VLOOKUP($A212,'[1]Congest May01-Oct01'!$A$1:$I$1048576,COLUMN('[1]Congest May01-Oct01'!H$1:H$1048576),FALSE())-VLOOKUP($E212,'[1]Congest May01-Oct01'!$A$1:$I$1048576,COLUMN('[1]Congest May01-Oct01'!H$1:H$1048576),FALSE())</f>
        <v>0.18</v>
      </c>
      <c r="AF212" s="36" t="n">
        <f aca="false">VLOOKUP($A212,'[1]Congest May01-Oct01'!$A$1:$I$1048576,COLUMN('[1]Congest May01-Oct01'!I$1:I$1048576),FALSE())-VLOOKUP($E212,'[1]Congest May01-Oct01'!$A$1:$I$1048576,COLUMN('[1]Congest May01-Oct01'!I$1:I$1048576),FALSE())</f>
        <v>-0.13</v>
      </c>
      <c r="AG212" s="6" t="n">
        <f aca="false">+SUM(S212:AD212)</f>
        <v>922.950000000001</v>
      </c>
      <c r="AI212" s="39" t="n">
        <v>-16114.8</v>
      </c>
      <c r="AJ212" s="39" t="n">
        <f aca="false">+I212*SUM(AA212:AE212)</f>
        <v>31864.0000000001</v>
      </c>
      <c r="AK212" s="39" t="n">
        <f aca="false">+AJ212-AI212</f>
        <v>47978.8000000001</v>
      </c>
      <c r="AL212" s="39"/>
      <c r="AQ212" s="36"/>
    </row>
    <row r="213" customFormat="false" ht="12.75" hidden="false" customHeight="false" outlineLevel="0" collapsed="false">
      <c r="A213" s="7" t="n">
        <v>61758</v>
      </c>
      <c r="B213" s="7" t="s">
        <v>143</v>
      </c>
      <c r="C213" s="7" t="str">
        <f aca="false">+VLOOKUP(A213,[1]Congest!$A$1:$C$1048576,3,FALSE())</f>
        <v>HUD VL</v>
      </c>
      <c r="D213" s="7"/>
      <c r="E213" s="4" t="n">
        <v>23586</v>
      </c>
      <c r="F213" s="5" t="s">
        <v>112</v>
      </c>
      <c r="G213" s="7" t="str">
        <f aca="false">+VLOOKUP(E213,[1]Congest!$A$1:$C$1048576,3,FALSE())</f>
        <v>HUD VL</v>
      </c>
      <c r="H213" s="4" t="n">
        <v>15</v>
      </c>
      <c r="I213" s="4" t="n">
        <v>15</v>
      </c>
      <c r="O213" s="35" t="n">
        <f aca="false">VLOOKUP($A213,'[1]Congest May00-Oct00'!$A$1:$I$1048576,COLUMN('[1]Congest May00-Oct00'!D$1:D$1048576),FALSE())-VLOOKUP($E213,'[1]Congest May00-Oct00'!$A$1:$I$1048576,COLUMN('[1]Congest May00-Oct00'!D$1:D$1048576),FALSE())</f>
        <v>191.440000000001</v>
      </c>
      <c r="P213" s="36" t="n">
        <f aca="false">VLOOKUP($A213,'[1]Congest May00-Oct00'!$A$1:$I$1048576,COLUMN('[1]Congest May00-Oct00'!E$1:E$1048576),FALSE())-VLOOKUP($E213,'[1]Congest May00-Oct00'!$A$1:$I$1048576,COLUMN('[1]Congest May00-Oct00'!E$1:E$1048576),FALSE())</f>
        <v>469.520000000004</v>
      </c>
      <c r="Q213" s="36" t="n">
        <f aca="false">VLOOKUP($A213,'[1]Congest May00-Oct00'!$A$1:$I$1048576,COLUMN('[1]Congest May00-Oct00'!F$1:F$1048576),FALSE())-VLOOKUP($E213,'[1]Congest May00-Oct00'!$A$1:$I$1048576,COLUMN('[1]Congest May00-Oct00'!F$1:F$1048576),FALSE())</f>
        <v>248.050000000003</v>
      </c>
      <c r="R213" s="36" t="n">
        <f aca="false">VLOOKUP($A213,'[1]Congest May00-Oct00'!$A$1:$I$1048576,COLUMN('[1]Congest May00-Oct00'!G$1:G$1048576),FALSE())-VLOOKUP($E213,'[1]Congest May00-Oct00'!$A$1:$I$1048576,COLUMN('[1]Congest May00-Oct00'!G$1:G$1048576),FALSE())</f>
        <v>2.79999999999563</v>
      </c>
      <c r="S213" s="36" t="n">
        <f aca="false">VLOOKUP($A213,'[1]Congest May00-Oct00'!$A$1:$I$1048576,COLUMN('[1]Congest May00-Oct00'!H$1:H$1048576),FALSE())-VLOOKUP($E213,'[1]Congest May00-Oct00'!$A$1:$I$1048576,COLUMN('[1]Congest May00-Oct00'!H$1:H$1048576),FALSE())</f>
        <v>260.87</v>
      </c>
      <c r="T213" s="36" t="n">
        <f aca="false">VLOOKUP($A213,'[1]Congest May00-Oct00'!$A$1:$I$1048576,COLUMN('[1]Congest May00-Oct00'!I$1:I$1048576),FALSE())-VLOOKUP($E213,'[1]Congest May00-Oct00'!$A$1:$I$1048576,COLUMN('[1]Congest May00-Oct00'!I$1:I$1048576),FALSE())</f>
        <v>722.1</v>
      </c>
      <c r="U213" s="37" t="n">
        <f aca="false">VLOOKUP($A213,'[1]Congest Nov00-Apr01'!$A$1:$I$1048576,COLUMN('[1]Congest Nov00-Apr01'!D$1:D$1048576),FALSE())-VLOOKUP($E213,'[1]Congest Nov00-Apr01'!$A$1:$I$1048576,COLUMN('[1]Congest Nov00-Apr01'!D$1:D$1048576),FALSE())</f>
        <v>53.4800000000005</v>
      </c>
      <c r="V213" s="37" t="n">
        <f aca="false">VLOOKUP($A213,'[1]Congest Nov00-Apr01'!$A$1:$I$1048576,COLUMN('[1]Congest Nov00-Apr01'!E$1:E$1048576),FALSE())-VLOOKUP($E213,'[1]Congest Nov00-Apr01'!$A$1:$I$1048576,COLUMN('[1]Congest Nov00-Apr01'!E$1:E$1048576),FALSE())</f>
        <v>145.77</v>
      </c>
      <c r="W213" s="37" t="n">
        <f aca="false">VLOOKUP($A213,'[1]Congest Nov00-Apr01'!$A$1:$I$1048576,COLUMN('[1]Congest Nov00-Apr01'!F$1:F$1048576),FALSE())-VLOOKUP($E213,'[1]Congest Nov00-Apr01'!$A$1:$I$1048576,COLUMN('[1]Congest Nov00-Apr01'!F$1:F$1048576),FALSE())</f>
        <v>69.1299999999997</v>
      </c>
      <c r="X213" s="37" t="n">
        <f aca="false">VLOOKUP($A213,'[1]Congest Nov00-Apr01'!$A$1:$I$1048576,COLUMN('[1]Congest Nov00-Apr01'!G$1:G$1048576),FALSE())-VLOOKUP($E213,'[1]Congest Nov00-Apr01'!$A$1:$I$1048576,COLUMN('[1]Congest Nov00-Apr01'!G$1:G$1048576),FALSE())</f>
        <v>28.77</v>
      </c>
      <c r="Y213" s="37" t="n">
        <f aca="false">VLOOKUP($A213,'[1]Congest Nov00-Apr01'!$A$1:$I$1048576,COLUMN('[1]Congest Nov00-Apr01'!H$1:H$1048576),FALSE())-VLOOKUP($E213,'[1]Congest Nov00-Apr01'!$A$1:$I$1048576,COLUMN('[1]Congest Nov00-Apr01'!H$1:H$1048576),FALSE())</f>
        <v>390.13</v>
      </c>
      <c r="Z213" s="37" t="n">
        <f aca="false">VLOOKUP($A213,'[1]Congest Nov00-Apr01'!$A$1:$I$1048576,COLUMN('[1]Congest Nov00-Apr01'!I$1:I$1048576),FALSE())-VLOOKUP($E213,'[1]Congest Nov00-Apr01'!$A$1:$I$1048576,COLUMN('[1]Congest Nov00-Apr01'!I$1:I$1048576),FALSE())</f>
        <v>124.37</v>
      </c>
      <c r="AA213" s="36" t="n">
        <f aca="false">VLOOKUP($A213,'[1]Congest May01-Oct01'!$A$1:$I$1048576,COLUMN('[1]Congest May01-Oct01'!D$1:D$1048576),FALSE())-VLOOKUP($E213,'[1]Congest May01-Oct01'!$A$1:$I$1048576,COLUMN('[1]Congest May01-Oct01'!D$1:D$1048576),FALSE())</f>
        <v>-45.9300000000007</v>
      </c>
      <c r="AB213" s="36" t="n">
        <f aca="false">VLOOKUP($A213,'[1]Congest May01-Oct01'!$A$1:$I$1048576,COLUMN('[1]Congest May01-Oct01'!E$1:E$1048576),FALSE())-VLOOKUP($E213,'[1]Congest May01-Oct01'!$A$1:$I$1048576,COLUMN('[1]Congest May01-Oct01'!E$1:E$1048576),FALSE())</f>
        <v>10.8500000000004</v>
      </c>
      <c r="AC213" s="36" t="n">
        <f aca="false">VLOOKUP($A213,'[1]Congest May01-Oct01'!$A$1:$I$1048576,COLUMN('[1]Congest May01-Oct01'!F$1:F$1048576),FALSE())-VLOOKUP($E213,'[1]Congest May01-Oct01'!$A$1:$I$1048576,COLUMN('[1]Congest May01-Oct01'!F$1:F$1048576),FALSE())</f>
        <v>49.7700000000002</v>
      </c>
      <c r="AD213" s="36" t="n">
        <f aca="false">VLOOKUP($A213,'[1]Congest May01-Oct01'!$A$1:$I$1048576,COLUMN('[1]Congest May01-Oct01'!G$1:G$1048576),FALSE())-VLOOKUP($E213,'[1]Congest May01-Oct01'!$A$1:$I$1048576,COLUMN('[1]Congest May01-Oct01'!G$1:G$1048576),FALSE())</f>
        <v>118.29</v>
      </c>
      <c r="AE213" s="36" t="n">
        <f aca="false">VLOOKUP($A213,'[1]Congest May01-Oct01'!$A$1:$I$1048576,COLUMN('[1]Congest May01-Oct01'!H$1:H$1048576),FALSE())-VLOOKUP($E213,'[1]Congest May01-Oct01'!$A$1:$I$1048576,COLUMN('[1]Congest May01-Oct01'!H$1:H$1048576),FALSE())</f>
        <v>56.18</v>
      </c>
      <c r="AF213" s="36" t="n">
        <f aca="false">VLOOKUP($A213,'[1]Congest May01-Oct01'!$A$1:$I$1048576,COLUMN('[1]Congest May01-Oct01'!I$1:I$1048576),FALSE())-VLOOKUP($E213,'[1]Congest May01-Oct01'!$A$1:$I$1048576,COLUMN('[1]Congest May01-Oct01'!I$1:I$1048576),FALSE())</f>
        <v>4.77</v>
      </c>
      <c r="AG213" s="6" t="n">
        <f aca="false">+SUM(S213:AD213)</f>
        <v>1927.6</v>
      </c>
      <c r="AI213" s="39" t="n">
        <v>14939.1</v>
      </c>
      <c r="AJ213" s="39" t="n">
        <f aca="false">+I213*SUM(AA213:AE213)</f>
        <v>2837.4</v>
      </c>
      <c r="AK213" s="39" t="n">
        <f aca="false">+AJ213-AI213</f>
        <v>-12101.7</v>
      </c>
      <c r="AL213" s="39"/>
      <c r="AQ213" s="36"/>
    </row>
    <row r="214" customFormat="false" ht="12.75" hidden="false" customHeight="false" outlineLevel="0" collapsed="false">
      <c r="A214" s="7" t="n">
        <v>61758</v>
      </c>
      <c r="B214" s="7" t="s">
        <v>143</v>
      </c>
      <c r="C214" s="7" t="str">
        <f aca="false">+VLOOKUP(A214,[1]Congest!$A$1:$C$1048576,3,FALSE())</f>
        <v>HUD VL</v>
      </c>
      <c r="D214" s="7"/>
      <c r="E214" s="4" t="n">
        <v>23588</v>
      </c>
      <c r="F214" s="5" t="s">
        <v>123</v>
      </c>
      <c r="G214" s="7" t="str">
        <f aca="false">+VLOOKUP(E214,[1]Congest!$A$1:$C$1048576,3,FALSE())</f>
        <v>HUD VL</v>
      </c>
      <c r="H214" s="41" t="n">
        <v>80</v>
      </c>
      <c r="I214" s="41" t="n">
        <v>80</v>
      </c>
      <c r="O214" s="35" t="n">
        <f aca="false">VLOOKUP($A214,'[1]Congest May00-Oct00'!$A$1:$I$1048576,COLUMN('[1]Congest May00-Oct00'!D$1:D$1048576),FALSE())-VLOOKUP($E214,'[1]Congest May00-Oct00'!$A$1:$I$1048576,COLUMN('[1]Congest May00-Oct00'!D$1:D$1048576),FALSE())</f>
        <v>20.7800000000016</v>
      </c>
      <c r="P214" s="36" t="n">
        <f aca="false">VLOOKUP($A214,'[1]Congest May00-Oct00'!$A$1:$I$1048576,COLUMN('[1]Congest May00-Oct00'!E$1:E$1048576),FALSE())-VLOOKUP($E214,'[1]Congest May00-Oct00'!$A$1:$I$1048576,COLUMN('[1]Congest May00-Oct00'!E$1:E$1048576),FALSE())</f>
        <v>-74.489999999998</v>
      </c>
      <c r="Q214" s="36" t="n">
        <f aca="false">VLOOKUP($A214,'[1]Congest May00-Oct00'!$A$1:$I$1048576,COLUMN('[1]Congest May00-Oct00'!F$1:F$1048576),FALSE())-VLOOKUP($E214,'[1]Congest May00-Oct00'!$A$1:$I$1048576,COLUMN('[1]Congest May00-Oct00'!F$1:F$1048576),FALSE())</f>
        <v>133.030000000004</v>
      </c>
      <c r="R214" s="36" t="n">
        <f aca="false">VLOOKUP($A214,'[1]Congest May00-Oct00'!$A$1:$I$1048576,COLUMN('[1]Congest May00-Oct00'!G$1:G$1048576),FALSE())-VLOOKUP($E214,'[1]Congest May00-Oct00'!$A$1:$I$1048576,COLUMN('[1]Congest May00-Oct00'!G$1:G$1048576),FALSE())</f>
        <v>97.3799999999992</v>
      </c>
      <c r="S214" s="36" t="n">
        <f aca="false">VLOOKUP($A214,'[1]Congest May00-Oct00'!$A$1:$I$1048576,COLUMN('[1]Congest May00-Oct00'!H$1:H$1048576),FALSE())-VLOOKUP($E214,'[1]Congest May00-Oct00'!$A$1:$I$1048576,COLUMN('[1]Congest May00-Oct00'!H$1:H$1048576),FALSE())</f>
        <v>271.67</v>
      </c>
      <c r="T214" s="36" t="n">
        <f aca="false">VLOOKUP($A214,'[1]Congest May00-Oct00'!$A$1:$I$1048576,COLUMN('[1]Congest May00-Oct00'!I$1:I$1048576),FALSE())-VLOOKUP($E214,'[1]Congest May00-Oct00'!$A$1:$I$1048576,COLUMN('[1]Congest May00-Oct00'!I$1:I$1048576),FALSE())</f>
        <v>748.59</v>
      </c>
      <c r="U214" s="37" t="n">
        <f aca="false">VLOOKUP($A214,'[1]Congest Nov00-Apr01'!$A$1:$I$1048576,COLUMN('[1]Congest Nov00-Apr01'!D$1:D$1048576),FALSE())-VLOOKUP($E214,'[1]Congest Nov00-Apr01'!$A$1:$I$1048576,COLUMN('[1]Congest Nov00-Apr01'!D$1:D$1048576),FALSE())</f>
        <v>-21.0799999999999</v>
      </c>
      <c r="V214" s="37" t="n">
        <f aca="false">VLOOKUP($A214,'[1]Congest Nov00-Apr01'!$A$1:$I$1048576,COLUMN('[1]Congest Nov00-Apr01'!E$1:E$1048576),FALSE())-VLOOKUP($E214,'[1]Congest Nov00-Apr01'!$A$1:$I$1048576,COLUMN('[1]Congest Nov00-Apr01'!E$1:E$1048576),FALSE())</f>
        <v>132.91</v>
      </c>
      <c r="W214" s="37" t="n">
        <f aca="false">VLOOKUP($A214,'[1]Congest Nov00-Apr01'!$A$1:$I$1048576,COLUMN('[1]Congest Nov00-Apr01'!F$1:F$1048576),FALSE())-VLOOKUP($E214,'[1]Congest Nov00-Apr01'!$A$1:$I$1048576,COLUMN('[1]Congest Nov00-Apr01'!F$1:F$1048576),FALSE())</f>
        <v>-9.42999999999893</v>
      </c>
      <c r="X214" s="37" t="n">
        <f aca="false">VLOOKUP($A214,'[1]Congest Nov00-Apr01'!$A$1:$I$1048576,COLUMN('[1]Congest Nov00-Apr01'!G$1:G$1048576),FALSE())-VLOOKUP($E214,'[1]Congest Nov00-Apr01'!$A$1:$I$1048576,COLUMN('[1]Congest Nov00-Apr01'!G$1:G$1048576),FALSE())</f>
        <v>-29.4000000000003</v>
      </c>
      <c r="Y214" s="37" t="n">
        <f aca="false">VLOOKUP($A214,'[1]Congest Nov00-Apr01'!$A$1:$I$1048576,COLUMN('[1]Congest Nov00-Apr01'!H$1:H$1048576),FALSE())-VLOOKUP($E214,'[1]Congest Nov00-Apr01'!$A$1:$I$1048576,COLUMN('[1]Congest Nov00-Apr01'!H$1:H$1048576),FALSE())</f>
        <v>519.449999999999</v>
      </c>
      <c r="Z214" s="37" t="n">
        <f aca="false">VLOOKUP($A214,'[1]Congest Nov00-Apr01'!$A$1:$I$1048576,COLUMN('[1]Congest Nov00-Apr01'!I$1:I$1048576),FALSE())-VLOOKUP($E214,'[1]Congest Nov00-Apr01'!$A$1:$I$1048576,COLUMN('[1]Congest Nov00-Apr01'!I$1:I$1048576),FALSE())</f>
        <v>153.93</v>
      </c>
      <c r="AA214" s="36" t="n">
        <f aca="false">VLOOKUP($A214,'[1]Congest May01-Oct01'!$A$1:$I$1048576,COLUMN('[1]Congest May01-Oct01'!D$1:D$1048576),FALSE())-VLOOKUP($E214,'[1]Congest May01-Oct01'!$A$1:$I$1048576,COLUMN('[1]Congest May01-Oct01'!D$1:D$1048576),FALSE())</f>
        <v>90.9200000000001</v>
      </c>
      <c r="AB214" s="36" t="n">
        <f aca="false">VLOOKUP($A214,'[1]Congest May01-Oct01'!$A$1:$I$1048576,COLUMN('[1]Congest May01-Oct01'!E$1:E$1048576),FALSE())-VLOOKUP($E214,'[1]Congest May01-Oct01'!$A$1:$I$1048576,COLUMN('[1]Congest May01-Oct01'!E$1:E$1048576),FALSE())</f>
        <v>357.27</v>
      </c>
      <c r="AC214" s="36" t="n">
        <f aca="false">VLOOKUP($A214,'[1]Congest May01-Oct01'!$A$1:$I$1048576,COLUMN('[1]Congest May01-Oct01'!F$1:F$1048576),FALSE())-VLOOKUP($E214,'[1]Congest May01-Oct01'!$A$1:$I$1048576,COLUMN('[1]Congest May01-Oct01'!F$1:F$1048576),FALSE())</f>
        <v>224.1</v>
      </c>
      <c r="AD214" s="36" t="n">
        <f aca="false">VLOOKUP($A214,'[1]Congest May01-Oct01'!$A$1:$I$1048576,COLUMN('[1]Congest May01-Oct01'!G$1:G$1048576),FALSE())-VLOOKUP($E214,'[1]Congest May01-Oct01'!$A$1:$I$1048576,COLUMN('[1]Congest May01-Oct01'!G$1:G$1048576),FALSE())</f>
        <v>81.4500000000001</v>
      </c>
      <c r="AE214" s="36" t="n">
        <f aca="false">VLOOKUP($A214,'[1]Congest May01-Oct01'!$A$1:$I$1048576,COLUMN('[1]Congest May01-Oct01'!H$1:H$1048576),FALSE())-VLOOKUP($E214,'[1]Congest May01-Oct01'!$A$1:$I$1048576,COLUMN('[1]Congest May01-Oct01'!H$1:H$1048576),FALSE())</f>
        <v>75.17</v>
      </c>
      <c r="AF214" s="36" t="n">
        <f aca="false">VLOOKUP($A214,'[1]Congest May01-Oct01'!$A$1:$I$1048576,COLUMN('[1]Congest May01-Oct01'!I$1:I$1048576),FALSE())-VLOOKUP($E214,'[1]Congest May01-Oct01'!$A$1:$I$1048576,COLUMN('[1]Congest May01-Oct01'!I$1:I$1048576),FALSE())</f>
        <v>8.23</v>
      </c>
      <c r="AG214" s="6" t="n">
        <f aca="false">+SUM(S214:AD214)</f>
        <v>2520.38</v>
      </c>
      <c r="AI214" s="39" t="n">
        <v>4222.75</v>
      </c>
      <c r="AJ214" s="39" t="n">
        <f aca="false">+I214*SUM(AA214:AE214)</f>
        <v>66312.8</v>
      </c>
      <c r="AK214" s="39" t="n">
        <f aca="false">+AJ214-AI214</f>
        <v>62090.05</v>
      </c>
      <c r="AL214" s="39"/>
      <c r="AQ214" s="36"/>
    </row>
    <row r="215" customFormat="false" ht="12.75" hidden="false" customHeight="false" outlineLevel="0" collapsed="false">
      <c r="A215" s="7" t="n">
        <v>61759</v>
      </c>
      <c r="B215" s="7" t="s">
        <v>49</v>
      </c>
      <c r="C215" s="7" t="str">
        <f aca="false">+VLOOKUP(A215,[1]Congest!$A$1:$C$1048576,3,FALSE())</f>
        <v>MILLWD</v>
      </c>
      <c r="D215" s="7"/>
      <c r="E215" s="4" t="n">
        <v>23653</v>
      </c>
      <c r="F215" s="5" t="s">
        <v>173</v>
      </c>
      <c r="G215" s="7" t="str">
        <f aca="false">+VLOOKUP(E215,[1]Congest!$A$1:$C$1048576,3,FALSE())</f>
        <v>MILLWD</v>
      </c>
      <c r="H215" s="4" t="n">
        <v>90</v>
      </c>
      <c r="I215" s="4" t="n">
        <v>90</v>
      </c>
      <c r="O215" s="35" t="n">
        <f aca="false">VLOOKUP($A215,'[1]Congest May00-Oct00'!$A$1:$I$1048576,COLUMN('[1]Congest May00-Oct00'!D$1:D$1048576),FALSE())-VLOOKUP($E215,'[1]Congest May00-Oct00'!$A$1:$I$1048576,COLUMN('[1]Congest May00-Oct00'!D$1:D$1048576),FALSE())</f>
        <v>48.8200000000006</v>
      </c>
      <c r="P215" s="36" t="n">
        <f aca="false">VLOOKUP($A215,'[1]Congest May00-Oct00'!$A$1:$I$1048576,COLUMN('[1]Congest May00-Oct00'!E$1:E$1048576),FALSE())-VLOOKUP($E215,'[1]Congest May00-Oct00'!$A$1:$I$1048576,COLUMN('[1]Congest May00-Oct00'!E$1:E$1048576),FALSE())</f>
        <v>786.900000000002</v>
      </c>
      <c r="Q215" s="36" t="n">
        <f aca="false">VLOOKUP($A215,'[1]Congest May00-Oct00'!$A$1:$I$1048576,COLUMN('[1]Congest May00-Oct00'!F$1:F$1048576),FALSE())-VLOOKUP($E215,'[1]Congest May00-Oct00'!$A$1:$I$1048576,COLUMN('[1]Congest May00-Oct00'!F$1:F$1048576),FALSE())</f>
        <v>61.3200000000034</v>
      </c>
      <c r="R215" s="36" t="n">
        <f aca="false">VLOOKUP($A215,'[1]Congest May00-Oct00'!$A$1:$I$1048576,COLUMN('[1]Congest May00-Oct00'!G$1:G$1048576),FALSE())-VLOOKUP($E215,'[1]Congest May00-Oct00'!$A$1:$I$1048576,COLUMN('[1]Congest May00-Oct00'!G$1:G$1048576),FALSE())</f>
        <v>51.8100000000086</v>
      </c>
      <c r="S215" s="36" t="n">
        <f aca="false">VLOOKUP($A215,'[1]Congest May00-Oct00'!$A$1:$I$1048576,COLUMN('[1]Congest May00-Oct00'!H$1:H$1048576),FALSE())-VLOOKUP($E215,'[1]Congest May00-Oct00'!$A$1:$I$1048576,COLUMN('[1]Congest May00-Oct00'!H$1:H$1048576),FALSE())</f>
        <v>464.290000000001</v>
      </c>
      <c r="T215" s="36" t="n">
        <f aca="false">VLOOKUP($A215,'[1]Congest May00-Oct00'!$A$1:$I$1048576,COLUMN('[1]Congest May00-Oct00'!I$1:I$1048576),FALSE())-VLOOKUP($E215,'[1]Congest May00-Oct00'!$A$1:$I$1048576,COLUMN('[1]Congest May00-Oct00'!I$1:I$1048576),FALSE())</f>
        <v>1546.22</v>
      </c>
      <c r="U215" s="37" t="n">
        <f aca="false">VLOOKUP($A215,'[1]Congest Nov00-Apr01'!$A$1:$I$1048576,COLUMN('[1]Congest Nov00-Apr01'!D$1:D$1048576),FALSE())-VLOOKUP($E215,'[1]Congest Nov00-Apr01'!$A$1:$I$1048576,COLUMN('[1]Congest Nov00-Apr01'!D$1:D$1048576),FALSE())</f>
        <v>9.2800000000002</v>
      </c>
      <c r="V215" s="37" t="n">
        <f aca="false">VLOOKUP($A215,'[1]Congest Nov00-Apr01'!$A$1:$I$1048576,COLUMN('[1]Congest Nov00-Apr01'!E$1:E$1048576),FALSE())-VLOOKUP($E215,'[1]Congest Nov00-Apr01'!$A$1:$I$1048576,COLUMN('[1]Congest Nov00-Apr01'!E$1:E$1048576),FALSE())</f>
        <v>359.42</v>
      </c>
      <c r="W215" s="37" t="n">
        <f aca="false">VLOOKUP($A215,'[1]Congest Nov00-Apr01'!$A$1:$I$1048576,COLUMN('[1]Congest Nov00-Apr01'!F$1:F$1048576),FALSE())-VLOOKUP($E215,'[1]Congest Nov00-Apr01'!$A$1:$I$1048576,COLUMN('[1]Congest Nov00-Apr01'!F$1:F$1048576),FALSE())</f>
        <v>17.6299999999992</v>
      </c>
      <c r="X215" s="37" t="n">
        <f aca="false">VLOOKUP($A215,'[1]Congest Nov00-Apr01'!$A$1:$I$1048576,COLUMN('[1]Congest Nov00-Apr01'!G$1:G$1048576),FALSE())-VLOOKUP($E215,'[1]Congest Nov00-Apr01'!$A$1:$I$1048576,COLUMN('[1]Congest Nov00-Apr01'!G$1:G$1048576),FALSE())</f>
        <v>6.90999999999985</v>
      </c>
      <c r="Y215" s="37" t="n">
        <f aca="false">VLOOKUP($A215,'[1]Congest Nov00-Apr01'!$A$1:$I$1048576,COLUMN('[1]Congest Nov00-Apr01'!H$1:H$1048576),FALSE())-VLOOKUP($E215,'[1]Congest Nov00-Apr01'!$A$1:$I$1048576,COLUMN('[1]Congest Nov00-Apr01'!H$1:H$1048576),FALSE())</f>
        <v>3.68999999999915</v>
      </c>
      <c r="Z215" s="37" t="n">
        <f aca="false">VLOOKUP($A215,'[1]Congest Nov00-Apr01'!$A$1:$I$1048576,COLUMN('[1]Congest Nov00-Apr01'!I$1:I$1048576),FALSE())-VLOOKUP($E215,'[1]Congest Nov00-Apr01'!$A$1:$I$1048576,COLUMN('[1]Congest Nov00-Apr01'!I$1:I$1048576),FALSE())</f>
        <v>-5.43000000000006</v>
      </c>
      <c r="AA215" s="36" t="n">
        <f aca="false">VLOOKUP($A215,'[1]Congest May01-Oct01'!$A$1:$I$1048576,COLUMN('[1]Congest May01-Oct01'!D$1:D$1048576),FALSE())-VLOOKUP($E215,'[1]Congest May01-Oct01'!$A$1:$I$1048576,COLUMN('[1]Congest May01-Oct01'!D$1:D$1048576),FALSE())</f>
        <v>414.85</v>
      </c>
      <c r="AB215" s="36" t="n">
        <f aca="false">VLOOKUP($A215,'[1]Congest May01-Oct01'!$A$1:$I$1048576,COLUMN('[1]Congest May01-Oct01'!E$1:E$1048576),FALSE())-VLOOKUP($E215,'[1]Congest May01-Oct01'!$A$1:$I$1048576,COLUMN('[1]Congest May01-Oct01'!E$1:E$1048576),FALSE())</f>
        <v>205.37</v>
      </c>
      <c r="AC215" s="36" t="n">
        <f aca="false">VLOOKUP($A215,'[1]Congest May01-Oct01'!$A$1:$I$1048576,COLUMN('[1]Congest May01-Oct01'!F$1:F$1048576),FALSE())-VLOOKUP($E215,'[1]Congest May01-Oct01'!$A$1:$I$1048576,COLUMN('[1]Congest May01-Oct01'!F$1:F$1048576),FALSE())</f>
        <v>102.85</v>
      </c>
      <c r="AD215" s="36" t="n">
        <f aca="false">VLOOKUP($A215,'[1]Congest May01-Oct01'!$A$1:$I$1048576,COLUMN('[1]Congest May01-Oct01'!G$1:G$1048576),FALSE())-VLOOKUP($E215,'[1]Congest May01-Oct01'!$A$1:$I$1048576,COLUMN('[1]Congest May01-Oct01'!G$1:G$1048576),FALSE())</f>
        <v>6.77999999999997</v>
      </c>
      <c r="AE215" s="36" t="n">
        <f aca="false">VLOOKUP($A215,'[1]Congest May01-Oct01'!$A$1:$I$1048576,COLUMN('[1]Congest May01-Oct01'!H$1:H$1048576),FALSE())-VLOOKUP($E215,'[1]Congest May01-Oct01'!$A$1:$I$1048576,COLUMN('[1]Congest May01-Oct01'!H$1:H$1048576),FALSE())</f>
        <v>-3.91999999999999</v>
      </c>
      <c r="AF215" s="36" t="n">
        <f aca="false">VLOOKUP($A215,'[1]Congest May01-Oct01'!$A$1:$I$1048576,COLUMN('[1]Congest May01-Oct01'!I$1:I$1048576),FALSE())-VLOOKUP($E215,'[1]Congest May01-Oct01'!$A$1:$I$1048576,COLUMN('[1]Congest May01-Oct01'!I$1:I$1048576),FALSE())</f>
        <v>-0.3</v>
      </c>
      <c r="AG215" s="6" t="n">
        <f aca="false">+SUM(S215:AD215)</f>
        <v>3131.86</v>
      </c>
      <c r="AI215" s="39" t="n">
        <v>10051.2</v>
      </c>
      <c r="AJ215" s="39" t="n">
        <f aca="false">+I215*SUM(AA215:AE215)</f>
        <v>65333.7000000001</v>
      </c>
      <c r="AK215" s="39" t="n">
        <f aca="false">+AJ215-AI215</f>
        <v>55282.5000000001</v>
      </c>
      <c r="AL215" s="39"/>
      <c r="AQ215" s="36"/>
    </row>
    <row r="216" customFormat="false" ht="12.75" hidden="false" customHeight="false" outlineLevel="0" collapsed="false">
      <c r="A216" s="7" t="n">
        <v>61759</v>
      </c>
      <c r="B216" s="7" t="s">
        <v>49</v>
      </c>
      <c r="C216" s="7" t="str">
        <f aca="false">+VLOOKUP(A216,[1]Congest!$A$1:$C$1048576,3,FALSE())</f>
        <v>MILLWD</v>
      </c>
      <c r="D216" s="7"/>
      <c r="E216" s="4" t="n">
        <v>23655</v>
      </c>
      <c r="F216" s="5" t="s">
        <v>47</v>
      </c>
      <c r="G216" s="7" t="str">
        <f aca="false">+VLOOKUP(E216,[1]Congest!$A$1:$C$1048576,3,FALSE())</f>
        <v>DUNWOD</v>
      </c>
      <c r="H216" s="4" t="n">
        <v>30</v>
      </c>
      <c r="I216" s="4" t="n">
        <v>30</v>
      </c>
      <c r="O216" s="35" t="n">
        <f aca="false">VLOOKUP($A216,'[1]Congest May00-Oct00'!$A$1:$I$1048576,COLUMN('[1]Congest May00-Oct00'!D$1:D$1048576),FALSE())-VLOOKUP($E216,'[1]Congest May00-Oct00'!$A$1:$I$1048576,COLUMN('[1]Congest May00-Oct00'!D$1:D$1048576),FALSE())</f>
        <v>92.6400000000003</v>
      </c>
      <c r="P216" s="36" t="n">
        <f aca="false">VLOOKUP($A216,'[1]Congest May00-Oct00'!$A$1:$I$1048576,COLUMN('[1]Congest May00-Oct00'!E$1:E$1048576),FALSE())-VLOOKUP($E216,'[1]Congest May00-Oct00'!$A$1:$I$1048576,COLUMN('[1]Congest May00-Oct00'!E$1:E$1048576),FALSE())</f>
        <v>913.009999999998</v>
      </c>
      <c r="Q216" s="36" t="n">
        <f aca="false">VLOOKUP($A216,'[1]Congest May00-Oct00'!$A$1:$I$1048576,COLUMN('[1]Congest May00-Oct00'!F$1:F$1048576),FALSE())-VLOOKUP($E216,'[1]Congest May00-Oct00'!$A$1:$I$1048576,COLUMN('[1]Congest May00-Oct00'!F$1:F$1048576),FALSE())</f>
        <v>138.940000000004</v>
      </c>
      <c r="R216" s="36" t="n">
        <f aca="false">VLOOKUP($A216,'[1]Congest May00-Oct00'!$A$1:$I$1048576,COLUMN('[1]Congest May00-Oct00'!G$1:G$1048576),FALSE())-VLOOKUP($E216,'[1]Congest May00-Oct00'!$A$1:$I$1048576,COLUMN('[1]Congest May00-Oct00'!G$1:G$1048576),FALSE())</f>
        <v>118.170000000009</v>
      </c>
      <c r="S216" s="36" t="n">
        <f aca="false">VLOOKUP($A216,'[1]Congest May00-Oct00'!$A$1:$I$1048576,COLUMN('[1]Congest May00-Oct00'!H$1:H$1048576),FALSE())-VLOOKUP($E216,'[1]Congest May00-Oct00'!$A$1:$I$1048576,COLUMN('[1]Congest May00-Oct00'!H$1:H$1048576),FALSE())</f>
        <v>472.69</v>
      </c>
      <c r="T216" s="36" t="n">
        <f aca="false">VLOOKUP($A216,'[1]Congest May00-Oct00'!$A$1:$I$1048576,COLUMN('[1]Congest May00-Oct00'!I$1:I$1048576),FALSE())-VLOOKUP($E216,'[1]Congest May00-Oct00'!$A$1:$I$1048576,COLUMN('[1]Congest May00-Oct00'!I$1:I$1048576),FALSE())</f>
        <v>1774.32</v>
      </c>
      <c r="U216" s="37" t="n">
        <f aca="false">VLOOKUP($A216,'[1]Congest Nov00-Apr01'!$A$1:$I$1048576,COLUMN('[1]Congest Nov00-Apr01'!D$1:D$1048576),FALSE())-VLOOKUP($E216,'[1]Congest Nov00-Apr01'!$A$1:$I$1048576,COLUMN('[1]Congest Nov00-Apr01'!D$1:D$1048576),FALSE())</f>
        <v>25.48</v>
      </c>
      <c r="V216" s="37" t="n">
        <f aca="false">VLOOKUP($A216,'[1]Congest Nov00-Apr01'!$A$1:$I$1048576,COLUMN('[1]Congest Nov00-Apr01'!E$1:E$1048576),FALSE())-VLOOKUP($E216,'[1]Congest Nov00-Apr01'!$A$1:$I$1048576,COLUMN('[1]Congest Nov00-Apr01'!E$1:E$1048576),FALSE())</f>
        <v>373.43</v>
      </c>
      <c r="W216" s="37" t="n">
        <f aca="false">VLOOKUP($A216,'[1]Congest Nov00-Apr01'!$A$1:$I$1048576,COLUMN('[1]Congest Nov00-Apr01'!F$1:F$1048576),FALSE())-VLOOKUP($E216,'[1]Congest Nov00-Apr01'!$A$1:$I$1048576,COLUMN('[1]Congest Nov00-Apr01'!F$1:F$1048576),FALSE())</f>
        <v>38.0999999999985</v>
      </c>
      <c r="X216" s="37" t="n">
        <f aca="false">VLOOKUP($A216,'[1]Congest Nov00-Apr01'!$A$1:$I$1048576,COLUMN('[1]Congest Nov00-Apr01'!G$1:G$1048576),FALSE())-VLOOKUP($E216,'[1]Congest Nov00-Apr01'!$A$1:$I$1048576,COLUMN('[1]Congest Nov00-Apr01'!G$1:G$1048576),FALSE())</f>
        <v>24.3799999999999</v>
      </c>
      <c r="Y216" s="37" t="n">
        <f aca="false">VLOOKUP($A216,'[1]Congest Nov00-Apr01'!$A$1:$I$1048576,COLUMN('[1]Congest Nov00-Apr01'!H$1:H$1048576),FALSE())-VLOOKUP($E216,'[1]Congest Nov00-Apr01'!$A$1:$I$1048576,COLUMN('[1]Congest Nov00-Apr01'!H$1:H$1048576),FALSE())</f>
        <v>154.73</v>
      </c>
      <c r="Z216" s="37" t="n">
        <f aca="false">VLOOKUP($A216,'[1]Congest Nov00-Apr01'!$A$1:$I$1048576,COLUMN('[1]Congest Nov00-Apr01'!I$1:I$1048576),FALSE())-VLOOKUP($E216,'[1]Congest Nov00-Apr01'!$A$1:$I$1048576,COLUMN('[1]Congest Nov00-Apr01'!I$1:I$1048576),FALSE())</f>
        <v>169.5</v>
      </c>
      <c r="AA216" s="36" t="n">
        <f aca="false">VLOOKUP($A216,'[1]Congest May01-Oct01'!$A$1:$I$1048576,COLUMN('[1]Congest May01-Oct01'!D$1:D$1048576),FALSE())-VLOOKUP($E216,'[1]Congest May01-Oct01'!$A$1:$I$1048576,COLUMN('[1]Congest May01-Oct01'!D$1:D$1048576),FALSE())</f>
        <v>794.89</v>
      </c>
      <c r="AB216" s="36" t="n">
        <f aca="false">VLOOKUP($A216,'[1]Congest May01-Oct01'!$A$1:$I$1048576,COLUMN('[1]Congest May01-Oct01'!E$1:E$1048576),FALSE())-VLOOKUP($E216,'[1]Congest May01-Oct01'!$A$1:$I$1048576,COLUMN('[1]Congest May01-Oct01'!E$1:E$1048576),FALSE())</f>
        <v>314.170000000001</v>
      </c>
      <c r="AC216" s="36" t="n">
        <f aca="false">VLOOKUP($A216,'[1]Congest May01-Oct01'!$A$1:$I$1048576,COLUMN('[1]Congest May01-Oct01'!F$1:F$1048576),FALSE())-VLOOKUP($E216,'[1]Congest May01-Oct01'!$A$1:$I$1048576,COLUMN('[1]Congest May01-Oct01'!F$1:F$1048576),FALSE())</f>
        <v>113.949999999999</v>
      </c>
      <c r="AD216" s="36" t="n">
        <f aca="false">VLOOKUP($A216,'[1]Congest May01-Oct01'!$A$1:$I$1048576,COLUMN('[1]Congest May01-Oct01'!G$1:G$1048576),FALSE())-VLOOKUP($E216,'[1]Congest May01-Oct01'!$A$1:$I$1048576,COLUMN('[1]Congest May01-Oct01'!G$1:G$1048576),FALSE())</f>
        <v>-37.3500000000001</v>
      </c>
      <c r="AE216" s="36" t="n">
        <f aca="false">VLOOKUP($A216,'[1]Congest May01-Oct01'!$A$1:$I$1048576,COLUMN('[1]Congest May01-Oct01'!H$1:H$1048576),FALSE())-VLOOKUP($E216,'[1]Congest May01-Oct01'!$A$1:$I$1048576,COLUMN('[1]Congest May01-Oct01'!H$1:H$1048576),FALSE())</f>
        <v>-31.71</v>
      </c>
      <c r="AF216" s="36" t="n">
        <f aca="false">VLOOKUP($A216,'[1]Congest May01-Oct01'!$A$1:$I$1048576,COLUMN('[1]Congest May01-Oct01'!I$1:I$1048576),FALSE())-VLOOKUP($E216,'[1]Congest May01-Oct01'!$A$1:$I$1048576,COLUMN('[1]Congest May01-Oct01'!I$1:I$1048576),FALSE())</f>
        <v>-2.83</v>
      </c>
      <c r="AG216" s="6" t="n">
        <f aca="false">+SUM(S216:AD216)</f>
        <v>4218.29</v>
      </c>
      <c r="AI216" s="39" t="n">
        <v>9353.70000000003</v>
      </c>
      <c r="AJ216" s="39" t="n">
        <f aca="false">+I216*SUM(AA216:AE216)</f>
        <v>34618.5</v>
      </c>
      <c r="AK216" s="39" t="n">
        <f aca="false">+AJ216-AI216</f>
        <v>25264.8</v>
      </c>
      <c r="AL216" s="39"/>
      <c r="AQ216" s="36"/>
    </row>
    <row r="217" customFormat="false" ht="12.75" hidden="false" customHeight="false" outlineLevel="0" collapsed="false">
      <c r="A217" s="7" t="n">
        <v>61759</v>
      </c>
      <c r="B217" s="7" t="s">
        <v>49</v>
      </c>
      <c r="C217" s="7" t="str">
        <f aca="false">+VLOOKUP(A217,[1]Congest!$A$1:$C$1048576,3,FALSE())</f>
        <v>MILLWD</v>
      </c>
      <c r="D217" s="7"/>
      <c r="E217" s="4" t="n">
        <v>23776</v>
      </c>
      <c r="F217" s="5" t="s">
        <v>174</v>
      </c>
      <c r="G217" s="7" t="str">
        <f aca="false">+VLOOKUP(E217,[1]Congest!$A$1:$C$1048576,3,FALSE())</f>
        <v>MILLWD</v>
      </c>
      <c r="H217" s="4" t="n">
        <v>60</v>
      </c>
      <c r="I217" s="4" t="n">
        <v>60</v>
      </c>
      <c r="O217" s="35" t="n">
        <f aca="false">VLOOKUP($A217,'[1]Congest May00-Oct00'!$A$1:$I$1048576,COLUMN('[1]Congest May00-Oct00'!D$1:D$1048576),FALSE())-VLOOKUP($E217,'[1]Congest May00-Oct00'!$A$1:$I$1048576,COLUMN('[1]Congest May00-Oct00'!D$1:D$1048576),FALSE())</f>
        <v>190.100000000001</v>
      </c>
      <c r="P217" s="36" t="n">
        <f aca="false">VLOOKUP($A217,'[1]Congest May00-Oct00'!$A$1:$I$1048576,COLUMN('[1]Congest May00-Oct00'!E$1:E$1048576),FALSE())-VLOOKUP($E217,'[1]Congest May00-Oct00'!$A$1:$I$1048576,COLUMN('[1]Congest May00-Oct00'!E$1:E$1048576),FALSE())</f>
        <v>1175.95</v>
      </c>
      <c r="Q217" s="36" t="n">
        <f aca="false">VLOOKUP($A217,'[1]Congest May00-Oct00'!$A$1:$I$1048576,COLUMN('[1]Congest May00-Oct00'!F$1:F$1048576),FALSE())-VLOOKUP($E217,'[1]Congest May00-Oct00'!$A$1:$I$1048576,COLUMN('[1]Congest May00-Oct00'!F$1:F$1048576),FALSE())</f>
        <v>330.350000000004</v>
      </c>
      <c r="R217" s="36" t="n">
        <f aca="false">VLOOKUP($A217,'[1]Congest May00-Oct00'!$A$1:$I$1048576,COLUMN('[1]Congest May00-Oct00'!G$1:G$1048576),FALSE())-VLOOKUP($E217,'[1]Congest May00-Oct00'!$A$1:$I$1048576,COLUMN('[1]Congest May00-Oct00'!G$1:G$1048576),FALSE())</f>
        <v>122.090000000006</v>
      </c>
      <c r="S217" s="36" t="n">
        <f aca="false">VLOOKUP($A217,'[1]Congest May00-Oct00'!$A$1:$I$1048576,COLUMN('[1]Congest May00-Oct00'!H$1:H$1048576),FALSE())-VLOOKUP($E217,'[1]Congest May00-Oct00'!$A$1:$I$1048576,COLUMN('[1]Congest May00-Oct00'!H$1:H$1048576),FALSE())</f>
        <v>384.15</v>
      </c>
      <c r="T217" s="36" t="n">
        <f aca="false">VLOOKUP($A217,'[1]Congest May00-Oct00'!$A$1:$I$1048576,COLUMN('[1]Congest May00-Oct00'!I$1:I$1048576),FALSE())-VLOOKUP($E217,'[1]Congest May00-Oct00'!$A$1:$I$1048576,COLUMN('[1]Congest May00-Oct00'!I$1:I$1048576),FALSE())</f>
        <v>1361.35</v>
      </c>
      <c r="U217" s="37" t="n">
        <f aca="false">VLOOKUP($A217,'[1]Congest Nov00-Apr01'!$A$1:$I$1048576,COLUMN('[1]Congest Nov00-Apr01'!D$1:D$1048576),FALSE())-VLOOKUP($E217,'[1]Congest Nov00-Apr01'!$A$1:$I$1048576,COLUMN('[1]Congest Nov00-Apr01'!D$1:D$1048576),FALSE())</f>
        <v>42.6299999999992</v>
      </c>
      <c r="V217" s="37" t="n">
        <f aca="false">VLOOKUP($A217,'[1]Congest Nov00-Apr01'!$A$1:$I$1048576,COLUMN('[1]Congest Nov00-Apr01'!E$1:E$1048576),FALSE())-VLOOKUP($E217,'[1]Congest Nov00-Apr01'!$A$1:$I$1048576,COLUMN('[1]Congest Nov00-Apr01'!E$1:E$1048576),FALSE())</f>
        <v>158.66</v>
      </c>
      <c r="W217" s="37" t="n">
        <f aca="false">VLOOKUP($A217,'[1]Congest Nov00-Apr01'!$A$1:$I$1048576,COLUMN('[1]Congest Nov00-Apr01'!F$1:F$1048576),FALSE())-VLOOKUP($E217,'[1]Congest Nov00-Apr01'!$A$1:$I$1048576,COLUMN('[1]Congest Nov00-Apr01'!F$1:F$1048576),FALSE())</f>
        <v>66.0299999999993</v>
      </c>
      <c r="X217" s="37" t="n">
        <f aca="false">VLOOKUP($A217,'[1]Congest Nov00-Apr01'!$A$1:$I$1048576,COLUMN('[1]Congest Nov00-Apr01'!G$1:G$1048576),FALSE())-VLOOKUP($E217,'[1]Congest Nov00-Apr01'!$A$1:$I$1048576,COLUMN('[1]Congest Nov00-Apr01'!G$1:G$1048576),FALSE())</f>
        <v>-13.4900000000002</v>
      </c>
      <c r="Y217" s="37" t="n">
        <f aca="false">VLOOKUP($A217,'[1]Congest Nov00-Apr01'!$A$1:$I$1048576,COLUMN('[1]Congest Nov00-Apr01'!H$1:H$1048576),FALSE())-VLOOKUP($E217,'[1]Congest Nov00-Apr01'!$A$1:$I$1048576,COLUMN('[1]Congest Nov00-Apr01'!H$1:H$1048576),FALSE())</f>
        <v>1215.29</v>
      </c>
      <c r="Z217" s="37" t="n">
        <f aca="false">VLOOKUP($A217,'[1]Congest Nov00-Apr01'!$A$1:$I$1048576,COLUMN('[1]Congest Nov00-Apr01'!I$1:I$1048576),FALSE())-VLOOKUP($E217,'[1]Congest Nov00-Apr01'!$A$1:$I$1048576,COLUMN('[1]Congest Nov00-Apr01'!I$1:I$1048576),FALSE())</f>
        <v>379.45</v>
      </c>
      <c r="AA217" s="36" t="n">
        <f aca="false">VLOOKUP($A217,'[1]Congest May01-Oct01'!$A$1:$I$1048576,COLUMN('[1]Congest May01-Oct01'!D$1:D$1048576),FALSE())-VLOOKUP($E217,'[1]Congest May01-Oct01'!$A$1:$I$1048576,COLUMN('[1]Congest May01-Oct01'!D$1:D$1048576),FALSE())</f>
        <v>71.3799999999992</v>
      </c>
      <c r="AB217" s="36" t="n">
        <f aca="false">VLOOKUP($A217,'[1]Congest May01-Oct01'!$A$1:$I$1048576,COLUMN('[1]Congest May01-Oct01'!E$1:E$1048576),FALSE())-VLOOKUP($E217,'[1]Congest May01-Oct01'!$A$1:$I$1048576,COLUMN('[1]Congest May01-Oct01'!E$1:E$1048576),FALSE())</f>
        <v>364.62</v>
      </c>
      <c r="AC217" s="36" t="n">
        <f aca="false">VLOOKUP($A217,'[1]Congest May01-Oct01'!$A$1:$I$1048576,COLUMN('[1]Congest May01-Oct01'!F$1:F$1048576),FALSE())-VLOOKUP($E217,'[1]Congest May01-Oct01'!$A$1:$I$1048576,COLUMN('[1]Congest May01-Oct01'!F$1:F$1048576),FALSE())</f>
        <v>262.62</v>
      </c>
      <c r="AD217" s="36" t="n">
        <f aca="false">VLOOKUP($A217,'[1]Congest May01-Oct01'!$A$1:$I$1048576,COLUMN('[1]Congest May01-Oct01'!G$1:G$1048576),FALSE())-VLOOKUP($E217,'[1]Congest May01-Oct01'!$A$1:$I$1048576,COLUMN('[1]Congest May01-Oct01'!G$1:G$1048576),FALSE())</f>
        <v>336.33</v>
      </c>
      <c r="AE217" s="36" t="n">
        <f aca="false">VLOOKUP($A217,'[1]Congest May01-Oct01'!$A$1:$I$1048576,COLUMN('[1]Congest May01-Oct01'!H$1:H$1048576),FALSE())-VLOOKUP($E217,'[1]Congest May01-Oct01'!$A$1:$I$1048576,COLUMN('[1]Congest May01-Oct01'!H$1:H$1048576),FALSE())</f>
        <v>185.13</v>
      </c>
      <c r="AF217" s="36" t="n">
        <f aca="false">VLOOKUP($A217,'[1]Congest May01-Oct01'!$A$1:$I$1048576,COLUMN('[1]Congest May01-Oct01'!I$1:I$1048576),FALSE())-VLOOKUP($E217,'[1]Congest May01-Oct01'!$A$1:$I$1048576,COLUMN('[1]Congest May01-Oct01'!I$1:I$1048576),FALSE())</f>
        <v>17.99</v>
      </c>
      <c r="AG217" s="6" t="n">
        <f aca="false">+SUM(S217:AD217)</f>
        <v>4629.02</v>
      </c>
      <c r="AI217" s="39" t="n">
        <v>12853.2</v>
      </c>
      <c r="AJ217" s="39" t="n">
        <f aca="false">+I217*SUM(AA217:AE217)</f>
        <v>73204.8</v>
      </c>
      <c r="AK217" s="39" t="n">
        <f aca="false">+AJ217-AI217</f>
        <v>60351.6</v>
      </c>
      <c r="AL217" s="39"/>
      <c r="AQ217" s="36"/>
    </row>
    <row r="218" customFormat="false" ht="12.75" hidden="false" customHeight="false" outlineLevel="0" collapsed="false">
      <c r="A218" s="7" t="n">
        <v>61844</v>
      </c>
      <c r="B218" s="7" t="s">
        <v>175</v>
      </c>
      <c r="C218" s="7" t="str">
        <f aca="false">+VLOOKUP(A218,[1]Congest!$A$1:$C$1048576,3,FALSE())</f>
        <v>H Q</v>
      </c>
      <c r="D218" s="7"/>
      <c r="E218" s="4" t="n">
        <v>24008</v>
      </c>
      <c r="F218" s="5" t="s">
        <v>61</v>
      </c>
      <c r="G218" s="7" t="str">
        <f aca="false">+VLOOKUP(E218,[1]Congest!$A$1:$C$1048576,3,FALSE())</f>
        <v>MHK VL</v>
      </c>
      <c r="H218" s="4" t="n">
        <v>60</v>
      </c>
      <c r="I218" s="4" t="n">
        <v>60</v>
      </c>
      <c r="O218" s="35" t="n">
        <f aca="false">VLOOKUP($A218,'[1]Congest May00-Oct00'!$A$1:$I$1048576,COLUMN('[1]Congest May00-Oct00'!D$1:D$1048576),FALSE())-VLOOKUP($E218,'[1]Congest May00-Oct00'!$A$1:$I$1048576,COLUMN('[1]Congest May00-Oct00'!D$1:D$1048576),FALSE())</f>
        <v>257.7</v>
      </c>
      <c r="P218" s="36" t="n">
        <f aca="false">VLOOKUP($A218,'[1]Congest May00-Oct00'!$A$1:$I$1048576,COLUMN('[1]Congest May00-Oct00'!E$1:E$1048576),FALSE())-VLOOKUP($E218,'[1]Congest May00-Oct00'!$A$1:$I$1048576,COLUMN('[1]Congest May00-Oct00'!E$1:E$1048576),FALSE())</f>
        <v>103.08</v>
      </c>
      <c r="Q218" s="36" t="n">
        <f aca="false">VLOOKUP($A218,'[1]Congest May00-Oct00'!$A$1:$I$1048576,COLUMN('[1]Congest May00-Oct00'!F$1:F$1048576),FALSE())-VLOOKUP($E218,'[1]Congest May00-Oct00'!$A$1:$I$1048576,COLUMN('[1]Congest May00-Oct00'!F$1:F$1048576),FALSE())</f>
        <v>911.6</v>
      </c>
      <c r="R218" s="36" t="n">
        <f aca="false">VLOOKUP($A218,'[1]Congest May00-Oct00'!$A$1:$I$1048576,COLUMN('[1]Congest May00-Oct00'!G$1:G$1048576),FALSE())-VLOOKUP($E218,'[1]Congest May00-Oct00'!$A$1:$I$1048576,COLUMN('[1]Congest May00-Oct00'!G$1:G$1048576),FALSE())</f>
        <v>572.59</v>
      </c>
      <c r="S218" s="36" t="n">
        <f aca="false">VLOOKUP($A218,'[1]Congest May00-Oct00'!$A$1:$I$1048576,COLUMN('[1]Congest May00-Oct00'!H$1:H$1048576),FALSE())-VLOOKUP($E218,'[1]Congest May00-Oct00'!$A$1:$I$1048576,COLUMN('[1]Congest May00-Oct00'!H$1:H$1048576),FALSE())</f>
        <v>439.42</v>
      </c>
      <c r="T218" s="36" t="n">
        <f aca="false">VLOOKUP($A218,'[1]Congest May00-Oct00'!$A$1:$I$1048576,COLUMN('[1]Congest May00-Oct00'!I$1:I$1048576),FALSE())-VLOOKUP($E218,'[1]Congest May00-Oct00'!$A$1:$I$1048576,COLUMN('[1]Congest May00-Oct00'!I$1:I$1048576),FALSE())</f>
        <v>1435.49</v>
      </c>
      <c r="U218" s="37" t="n">
        <f aca="false">VLOOKUP($A218,'[1]Congest Nov00-Apr01'!$A$1:$I$1048576,COLUMN('[1]Congest Nov00-Apr01'!D$1:D$1048576),FALSE())-VLOOKUP($E218,'[1]Congest Nov00-Apr01'!$A$1:$I$1048576,COLUMN('[1]Congest Nov00-Apr01'!D$1:D$1048576),FALSE())</f>
        <v>63.15</v>
      </c>
      <c r="V218" s="37" t="n">
        <f aca="false">VLOOKUP($A218,'[1]Congest Nov00-Apr01'!$A$1:$I$1048576,COLUMN('[1]Congest Nov00-Apr01'!E$1:E$1048576),FALSE())-VLOOKUP($E218,'[1]Congest Nov00-Apr01'!$A$1:$I$1048576,COLUMN('[1]Congest Nov00-Apr01'!E$1:E$1048576),FALSE())</f>
        <v>137.68</v>
      </c>
      <c r="W218" s="37" t="n">
        <f aca="false">VLOOKUP($A218,'[1]Congest Nov00-Apr01'!$A$1:$I$1048576,COLUMN('[1]Congest Nov00-Apr01'!F$1:F$1048576),FALSE())-VLOOKUP($E218,'[1]Congest Nov00-Apr01'!$A$1:$I$1048576,COLUMN('[1]Congest Nov00-Apr01'!F$1:F$1048576),FALSE())</f>
        <v>37.06</v>
      </c>
      <c r="X218" s="37" t="n">
        <f aca="false">VLOOKUP($A218,'[1]Congest Nov00-Apr01'!$A$1:$I$1048576,COLUMN('[1]Congest Nov00-Apr01'!G$1:G$1048576),FALSE())-VLOOKUP($E218,'[1]Congest Nov00-Apr01'!$A$1:$I$1048576,COLUMN('[1]Congest Nov00-Apr01'!G$1:G$1048576),FALSE())</f>
        <v>5.02</v>
      </c>
      <c r="Y218" s="37" t="n">
        <f aca="false">VLOOKUP($A218,'[1]Congest Nov00-Apr01'!$A$1:$I$1048576,COLUMN('[1]Congest Nov00-Apr01'!H$1:H$1048576),FALSE())-VLOOKUP($E218,'[1]Congest Nov00-Apr01'!$A$1:$I$1048576,COLUMN('[1]Congest Nov00-Apr01'!H$1:H$1048576),FALSE())</f>
        <v>319.54</v>
      </c>
      <c r="Z218" s="37" t="n">
        <f aca="false">VLOOKUP($A218,'[1]Congest Nov00-Apr01'!$A$1:$I$1048576,COLUMN('[1]Congest Nov00-Apr01'!I$1:I$1048576),FALSE())-VLOOKUP($E218,'[1]Congest Nov00-Apr01'!$A$1:$I$1048576,COLUMN('[1]Congest Nov00-Apr01'!I$1:I$1048576),FALSE())</f>
        <v>287.81</v>
      </c>
      <c r="AA218" s="36" t="n">
        <f aca="false">VLOOKUP($A218,'[1]Congest May01-Oct01'!$A$1:$I$1048576,COLUMN('[1]Congest May01-Oct01'!D$1:D$1048576),FALSE())-VLOOKUP($E218,'[1]Congest May01-Oct01'!$A$1:$I$1048576,COLUMN('[1]Congest May01-Oct01'!D$1:D$1048576),FALSE())</f>
        <v>131.52</v>
      </c>
      <c r="AB218" s="36" t="n">
        <f aca="false">VLOOKUP($A218,'[1]Congest May01-Oct01'!$A$1:$I$1048576,COLUMN('[1]Congest May01-Oct01'!E$1:E$1048576),FALSE())-VLOOKUP($E218,'[1]Congest May01-Oct01'!$A$1:$I$1048576,COLUMN('[1]Congest May01-Oct01'!E$1:E$1048576),FALSE())</f>
        <v>418.81</v>
      </c>
      <c r="AC218" s="36" t="n">
        <f aca="false">VLOOKUP($A218,'[1]Congest May01-Oct01'!$A$1:$I$1048576,COLUMN('[1]Congest May01-Oct01'!F$1:F$1048576),FALSE())-VLOOKUP($E218,'[1]Congest May01-Oct01'!$A$1:$I$1048576,COLUMN('[1]Congest May01-Oct01'!F$1:F$1048576),FALSE())</f>
        <v>312.65</v>
      </c>
      <c r="AD218" s="36" t="n">
        <f aca="false">VLOOKUP($A218,'[1]Congest May01-Oct01'!$A$1:$I$1048576,COLUMN('[1]Congest May01-Oct01'!G$1:G$1048576),FALSE())-VLOOKUP($E218,'[1]Congest May01-Oct01'!$A$1:$I$1048576,COLUMN('[1]Congest May01-Oct01'!G$1:G$1048576),FALSE())</f>
        <v>1217.89</v>
      </c>
      <c r="AE218" s="36" t="n">
        <f aca="false">VLOOKUP($A218,'[1]Congest May01-Oct01'!$A$1:$I$1048576,COLUMN('[1]Congest May01-Oct01'!H$1:H$1048576),FALSE())-VLOOKUP($E218,'[1]Congest May01-Oct01'!$A$1:$I$1048576,COLUMN('[1]Congest May01-Oct01'!H$1:H$1048576),FALSE())</f>
        <v>59.34</v>
      </c>
      <c r="AF218" s="36" t="n">
        <f aca="false">VLOOKUP($A218,'[1]Congest May01-Oct01'!$A$1:$I$1048576,COLUMN('[1]Congest May01-Oct01'!I$1:I$1048576),FALSE())-VLOOKUP($E218,'[1]Congest May01-Oct01'!$A$1:$I$1048576,COLUMN('[1]Congest May01-Oct01'!I$1:I$1048576),FALSE())</f>
        <v>162.19</v>
      </c>
      <c r="AG218" s="6" t="n">
        <f aca="false">+SUM(S218:AD218)</f>
        <v>4806.04</v>
      </c>
      <c r="AI218" s="39" t="n">
        <v>15190.3</v>
      </c>
      <c r="AJ218" s="39" t="n">
        <f aca="false">+I218*SUM(AA218:AE218)</f>
        <v>128412.6</v>
      </c>
      <c r="AK218" s="39" t="n">
        <f aca="false">+AJ218-AI218</f>
        <v>113222.3</v>
      </c>
      <c r="AL218" s="39"/>
      <c r="AQ218" s="36"/>
    </row>
    <row r="219" customFormat="false" ht="12.75" hidden="false" customHeight="false" outlineLevel="0" collapsed="false">
      <c r="A219" s="7" t="n">
        <v>61844</v>
      </c>
      <c r="B219" s="7" t="s">
        <v>175</v>
      </c>
      <c r="C219" s="7" t="str">
        <f aca="false">+VLOOKUP(A219,[1]Congest!$A$1:$C$1048576,3,FALSE())</f>
        <v>H Q</v>
      </c>
      <c r="D219" s="7"/>
      <c r="E219" s="4" t="n">
        <v>24048</v>
      </c>
      <c r="F219" s="5" t="s">
        <v>129</v>
      </c>
      <c r="G219" s="7" t="str">
        <f aca="false">+VLOOKUP(E219,[1]Congest!$A$1:$C$1048576,3,FALSE())</f>
        <v>MHK VL</v>
      </c>
      <c r="H219" s="4" t="n">
        <v>10</v>
      </c>
      <c r="I219" s="4" t="n">
        <v>10</v>
      </c>
      <c r="O219" s="35" t="n">
        <f aca="false">VLOOKUP($A219,'[1]Congest May00-Oct00'!$A$1:$I$1048576,COLUMN('[1]Congest May00-Oct00'!D$1:D$1048576),FALSE())-VLOOKUP($E219,'[1]Congest May00-Oct00'!$A$1:$I$1048576,COLUMN('[1]Congest May00-Oct00'!D$1:D$1048576),FALSE())</f>
        <v>157.27</v>
      </c>
      <c r="P219" s="36" t="n">
        <f aca="false">VLOOKUP($A219,'[1]Congest May00-Oct00'!$A$1:$I$1048576,COLUMN('[1]Congest May00-Oct00'!E$1:E$1048576),FALSE())-VLOOKUP($E219,'[1]Congest May00-Oct00'!$A$1:$I$1048576,COLUMN('[1]Congest May00-Oct00'!E$1:E$1048576),FALSE())</f>
        <v>114.94</v>
      </c>
      <c r="Q219" s="36" t="n">
        <f aca="false">VLOOKUP($A219,'[1]Congest May00-Oct00'!$A$1:$I$1048576,COLUMN('[1]Congest May00-Oct00'!F$1:F$1048576),FALSE())-VLOOKUP($E219,'[1]Congest May00-Oct00'!$A$1:$I$1048576,COLUMN('[1]Congest May00-Oct00'!F$1:F$1048576),FALSE())</f>
        <v>1216.55</v>
      </c>
      <c r="R219" s="36" t="n">
        <f aca="false">VLOOKUP($A219,'[1]Congest May00-Oct00'!$A$1:$I$1048576,COLUMN('[1]Congest May00-Oct00'!G$1:G$1048576),FALSE())-VLOOKUP($E219,'[1]Congest May00-Oct00'!$A$1:$I$1048576,COLUMN('[1]Congest May00-Oct00'!G$1:G$1048576),FALSE())</f>
        <v>670.7</v>
      </c>
      <c r="S219" s="36" t="n">
        <f aca="false">VLOOKUP($A219,'[1]Congest May00-Oct00'!$A$1:$I$1048576,COLUMN('[1]Congest May00-Oct00'!H$1:H$1048576),FALSE())-VLOOKUP($E219,'[1]Congest May00-Oct00'!$A$1:$I$1048576,COLUMN('[1]Congest May00-Oct00'!H$1:H$1048576),FALSE())</f>
        <v>152.57</v>
      </c>
      <c r="T219" s="36" t="n">
        <f aca="false">VLOOKUP($A219,'[1]Congest May00-Oct00'!$A$1:$I$1048576,COLUMN('[1]Congest May00-Oct00'!I$1:I$1048576),FALSE())-VLOOKUP($E219,'[1]Congest May00-Oct00'!$A$1:$I$1048576,COLUMN('[1]Congest May00-Oct00'!I$1:I$1048576),FALSE())</f>
        <v>1436.44</v>
      </c>
      <c r="U219" s="37" t="n">
        <f aca="false">VLOOKUP($A219,'[1]Congest Nov00-Apr01'!$A$1:$I$1048576,COLUMN('[1]Congest Nov00-Apr01'!D$1:D$1048576),FALSE())-VLOOKUP($E219,'[1]Congest Nov00-Apr01'!$A$1:$I$1048576,COLUMN('[1]Congest Nov00-Apr01'!D$1:D$1048576),FALSE())</f>
        <v>70.28</v>
      </c>
      <c r="V219" s="37" t="n">
        <f aca="false">VLOOKUP($A219,'[1]Congest Nov00-Apr01'!$A$1:$I$1048576,COLUMN('[1]Congest Nov00-Apr01'!E$1:E$1048576),FALSE())-VLOOKUP($E219,'[1]Congest Nov00-Apr01'!$A$1:$I$1048576,COLUMN('[1]Congest Nov00-Apr01'!E$1:E$1048576),FALSE())</f>
        <v>164.43</v>
      </c>
      <c r="W219" s="37" t="n">
        <f aca="false">VLOOKUP($A219,'[1]Congest Nov00-Apr01'!$A$1:$I$1048576,COLUMN('[1]Congest Nov00-Apr01'!F$1:F$1048576),FALSE())-VLOOKUP($E219,'[1]Congest Nov00-Apr01'!$A$1:$I$1048576,COLUMN('[1]Congest Nov00-Apr01'!F$1:F$1048576),FALSE())</f>
        <v>56.99</v>
      </c>
      <c r="X219" s="37" t="n">
        <f aca="false">VLOOKUP($A219,'[1]Congest Nov00-Apr01'!$A$1:$I$1048576,COLUMN('[1]Congest Nov00-Apr01'!G$1:G$1048576),FALSE())-VLOOKUP($E219,'[1]Congest Nov00-Apr01'!$A$1:$I$1048576,COLUMN('[1]Congest Nov00-Apr01'!G$1:G$1048576),FALSE())</f>
        <v>9.17</v>
      </c>
      <c r="Y219" s="37" t="n">
        <f aca="false">VLOOKUP($A219,'[1]Congest Nov00-Apr01'!$A$1:$I$1048576,COLUMN('[1]Congest Nov00-Apr01'!H$1:H$1048576),FALSE())-VLOOKUP($E219,'[1]Congest Nov00-Apr01'!$A$1:$I$1048576,COLUMN('[1]Congest Nov00-Apr01'!H$1:H$1048576),FALSE())</f>
        <v>326.39</v>
      </c>
      <c r="Z219" s="37" t="n">
        <f aca="false">VLOOKUP($A219,'[1]Congest Nov00-Apr01'!$A$1:$I$1048576,COLUMN('[1]Congest Nov00-Apr01'!I$1:I$1048576),FALSE())-VLOOKUP($E219,'[1]Congest Nov00-Apr01'!$A$1:$I$1048576,COLUMN('[1]Congest Nov00-Apr01'!I$1:I$1048576),FALSE())</f>
        <v>275.2</v>
      </c>
      <c r="AA219" s="36" t="n">
        <f aca="false">VLOOKUP($A219,'[1]Congest May01-Oct01'!$A$1:$I$1048576,COLUMN('[1]Congest May01-Oct01'!D$1:D$1048576),FALSE())-VLOOKUP($E219,'[1]Congest May01-Oct01'!$A$1:$I$1048576,COLUMN('[1]Congest May01-Oct01'!D$1:D$1048576),FALSE())</f>
        <v>136.03</v>
      </c>
      <c r="AB219" s="36" t="n">
        <f aca="false">VLOOKUP($A219,'[1]Congest May01-Oct01'!$A$1:$I$1048576,COLUMN('[1]Congest May01-Oct01'!E$1:E$1048576),FALSE())-VLOOKUP($E219,'[1]Congest May01-Oct01'!$A$1:$I$1048576,COLUMN('[1]Congest May01-Oct01'!E$1:E$1048576),FALSE())</f>
        <v>332.88</v>
      </c>
      <c r="AC219" s="36" t="n">
        <f aca="false">VLOOKUP($A219,'[1]Congest May01-Oct01'!$A$1:$I$1048576,COLUMN('[1]Congest May01-Oct01'!F$1:F$1048576),FALSE())-VLOOKUP($E219,'[1]Congest May01-Oct01'!$A$1:$I$1048576,COLUMN('[1]Congest May01-Oct01'!F$1:F$1048576),FALSE())</f>
        <v>304.66</v>
      </c>
      <c r="AD219" s="36" t="n">
        <f aca="false">VLOOKUP($A219,'[1]Congest May01-Oct01'!$A$1:$I$1048576,COLUMN('[1]Congest May01-Oct01'!G$1:G$1048576),FALSE())-VLOOKUP($E219,'[1]Congest May01-Oct01'!$A$1:$I$1048576,COLUMN('[1]Congest May01-Oct01'!G$1:G$1048576),FALSE())</f>
        <v>1217.89</v>
      </c>
      <c r="AE219" s="36" t="n">
        <f aca="false">VLOOKUP($A219,'[1]Congest May01-Oct01'!$A$1:$I$1048576,COLUMN('[1]Congest May01-Oct01'!H$1:H$1048576),FALSE())-VLOOKUP($E219,'[1]Congest May01-Oct01'!$A$1:$I$1048576,COLUMN('[1]Congest May01-Oct01'!H$1:H$1048576),FALSE())</f>
        <v>59.09</v>
      </c>
      <c r="AF219" s="36" t="n">
        <f aca="false">VLOOKUP($A219,'[1]Congest May01-Oct01'!$A$1:$I$1048576,COLUMN('[1]Congest May01-Oct01'!I$1:I$1048576),FALSE())-VLOOKUP($E219,'[1]Congest May01-Oct01'!$A$1:$I$1048576,COLUMN('[1]Congest May01-Oct01'!I$1:I$1048576),FALSE())</f>
        <v>164.91</v>
      </c>
      <c r="AG219" s="6" t="n">
        <f aca="false">+SUM(S219:AD219)</f>
        <v>4482.93</v>
      </c>
      <c r="AI219" s="39" t="n">
        <v>11366.5</v>
      </c>
      <c r="AJ219" s="39" t="n">
        <f aca="false">+I219*SUM(AA219:AE219)</f>
        <v>20505.5</v>
      </c>
      <c r="AK219" s="39" t="n">
        <f aca="false">+AJ219-AI219</f>
        <v>9139</v>
      </c>
      <c r="AL219" s="39"/>
      <c r="AQ219" s="36"/>
    </row>
    <row r="220" customFormat="false" ht="12.75" hidden="false" customHeight="false" outlineLevel="0" collapsed="false">
      <c r="A220" s="7" t="n">
        <v>61846</v>
      </c>
      <c r="B220" s="7" t="s">
        <v>90</v>
      </c>
      <c r="C220" s="7" t="str">
        <f aca="false">+VLOOKUP(A220,[1]Congest!$A$1:$C$1048576,3,FALSE())</f>
        <v>O H</v>
      </c>
      <c r="D220" s="7"/>
      <c r="E220" s="4" t="n">
        <v>23652</v>
      </c>
      <c r="F220" s="5" t="s">
        <v>56</v>
      </c>
      <c r="G220" s="7" t="str">
        <f aca="false">+VLOOKUP(E220,[1]Congest!$A$1:$C$1048576,3,FALSE())</f>
        <v>GENESE</v>
      </c>
      <c r="H220" s="41" t="n">
        <v>36</v>
      </c>
      <c r="I220" s="41" t="n">
        <v>36</v>
      </c>
      <c r="O220" s="35" t="n">
        <f aca="false">VLOOKUP($A220,'[1]Congest May00-Oct00'!$A$1:$I$1048576,COLUMN('[1]Congest May00-Oct00'!D$1:D$1048576),FALSE())-VLOOKUP($E220,'[1]Congest May00-Oct00'!$A$1:$I$1048576,COLUMN('[1]Congest May00-Oct00'!D$1:D$1048576),FALSE())</f>
        <v>-276.49</v>
      </c>
      <c r="P220" s="36" t="n">
        <f aca="false">VLOOKUP($A220,'[1]Congest May00-Oct00'!$A$1:$I$1048576,COLUMN('[1]Congest May00-Oct00'!E$1:E$1048576),FALSE())-VLOOKUP($E220,'[1]Congest May00-Oct00'!$A$1:$I$1048576,COLUMN('[1]Congest May00-Oct00'!E$1:E$1048576),FALSE())</f>
        <v>-92.1499999999999</v>
      </c>
      <c r="Q220" s="36" t="n">
        <f aca="false">VLOOKUP($A220,'[1]Congest May00-Oct00'!$A$1:$I$1048576,COLUMN('[1]Congest May00-Oct00'!F$1:F$1048576),FALSE())-VLOOKUP($E220,'[1]Congest May00-Oct00'!$A$1:$I$1048576,COLUMN('[1]Congest May00-Oct00'!F$1:F$1048576),FALSE())</f>
        <v>49.4400000000001</v>
      </c>
      <c r="R220" s="36" t="n">
        <f aca="false">VLOOKUP($A220,'[1]Congest May00-Oct00'!$A$1:$I$1048576,COLUMN('[1]Congest May00-Oct00'!G$1:G$1048576),FALSE())-VLOOKUP($E220,'[1]Congest May00-Oct00'!$A$1:$I$1048576,COLUMN('[1]Congest May00-Oct00'!G$1:G$1048576),FALSE())</f>
        <v>1110.34</v>
      </c>
      <c r="S220" s="36" t="n">
        <f aca="false">VLOOKUP($A220,'[1]Congest May00-Oct00'!$A$1:$I$1048576,COLUMN('[1]Congest May00-Oct00'!H$1:H$1048576),FALSE())-VLOOKUP($E220,'[1]Congest May00-Oct00'!$A$1:$I$1048576,COLUMN('[1]Congest May00-Oct00'!H$1:H$1048576),FALSE())</f>
        <v>113.18</v>
      </c>
      <c r="T220" s="36" t="n">
        <f aca="false">VLOOKUP($A220,'[1]Congest May00-Oct00'!$A$1:$I$1048576,COLUMN('[1]Congest May00-Oct00'!I$1:I$1048576),FALSE())-VLOOKUP($E220,'[1]Congest May00-Oct00'!$A$1:$I$1048576,COLUMN('[1]Congest May00-Oct00'!I$1:I$1048576),FALSE())</f>
        <v>63.35</v>
      </c>
      <c r="U220" s="37" t="n">
        <f aca="false">VLOOKUP($A220,'[1]Congest Nov00-Apr01'!$A$1:$I$1048576,COLUMN('[1]Congest Nov00-Apr01'!D$1:D$1048576),FALSE())-VLOOKUP($E220,'[1]Congest Nov00-Apr01'!$A$1:$I$1048576,COLUMN('[1]Congest Nov00-Apr01'!D$1:D$1048576),FALSE())</f>
        <v>-45.71</v>
      </c>
      <c r="V220" s="37" t="n">
        <f aca="false">VLOOKUP($A220,'[1]Congest Nov00-Apr01'!$A$1:$I$1048576,COLUMN('[1]Congest Nov00-Apr01'!E$1:E$1048576),FALSE())-VLOOKUP($E220,'[1]Congest Nov00-Apr01'!$A$1:$I$1048576,COLUMN('[1]Congest Nov00-Apr01'!E$1:E$1048576),FALSE())</f>
        <v>64.91</v>
      </c>
      <c r="W220" s="37" t="n">
        <f aca="false">VLOOKUP($A220,'[1]Congest Nov00-Apr01'!$A$1:$I$1048576,COLUMN('[1]Congest Nov00-Apr01'!F$1:F$1048576),FALSE())-VLOOKUP($E220,'[1]Congest Nov00-Apr01'!$A$1:$I$1048576,COLUMN('[1]Congest Nov00-Apr01'!F$1:F$1048576),FALSE())</f>
        <v>-49.5999999999999</v>
      </c>
      <c r="X220" s="37" t="n">
        <f aca="false">VLOOKUP($A220,'[1]Congest Nov00-Apr01'!$A$1:$I$1048576,COLUMN('[1]Congest Nov00-Apr01'!G$1:G$1048576),FALSE())-VLOOKUP($E220,'[1]Congest Nov00-Apr01'!$A$1:$I$1048576,COLUMN('[1]Congest Nov00-Apr01'!G$1:G$1048576),FALSE())</f>
        <v>-34.72</v>
      </c>
      <c r="Y220" s="37" t="n">
        <f aca="false">VLOOKUP($A220,'[1]Congest Nov00-Apr01'!$A$1:$I$1048576,COLUMN('[1]Congest Nov00-Apr01'!H$1:H$1048576),FALSE())-VLOOKUP($E220,'[1]Congest Nov00-Apr01'!$A$1:$I$1048576,COLUMN('[1]Congest Nov00-Apr01'!H$1:H$1048576),FALSE())</f>
        <v>-57.1199999999999</v>
      </c>
      <c r="Z220" s="37" t="n">
        <f aca="false">VLOOKUP($A220,'[1]Congest Nov00-Apr01'!$A$1:$I$1048576,COLUMN('[1]Congest Nov00-Apr01'!I$1:I$1048576),FALSE())-VLOOKUP($E220,'[1]Congest Nov00-Apr01'!$A$1:$I$1048576,COLUMN('[1]Congest Nov00-Apr01'!I$1:I$1048576),FALSE())</f>
        <v>-2.46999999999998</v>
      </c>
      <c r="AA220" s="36" t="n">
        <f aca="false">VLOOKUP($A220,'[1]Congest May01-Oct01'!$A$1:$I$1048576,COLUMN('[1]Congest May01-Oct01'!D$1:D$1048576),FALSE())-VLOOKUP($E220,'[1]Congest May01-Oct01'!$A$1:$I$1048576,COLUMN('[1]Congest May01-Oct01'!D$1:D$1048576),FALSE())</f>
        <v>270.16</v>
      </c>
      <c r="AB220" s="36" t="n">
        <f aca="false">VLOOKUP($A220,'[1]Congest May01-Oct01'!$A$1:$I$1048576,COLUMN('[1]Congest May01-Oct01'!E$1:E$1048576),FALSE())-VLOOKUP($E220,'[1]Congest May01-Oct01'!$A$1:$I$1048576,COLUMN('[1]Congest May01-Oct01'!E$1:E$1048576),FALSE())</f>
        <v>-50.43</v>
      </c>
      <c r="AC220" s="36" t="n">
        <f aca="false">VLOOKUP($A220,'[1]Congest May01-Oct01'!$A$1:$I$1048576,COLUMN('[1]Congest May01-Oct01'!F$1:F$1048576),FALSE())-VLOOKUP($E220,'[1]Congest May01-Oct01'!$A$1:$I$1048576,COLUMN('[1]Congest May01-Oct01'!F$1:F$1048576),FALSE())</f>
        <v>12.17</v>
      </c>
      <c r="AD220" s="36" t="n">
        <f aca="false">VLOOKUP($A220,'[1]Congest May01-Oct01'!$A$1:$I$1048576,COLUMN('[1]Congest May01-Oct01'!G$1:G$1048576),FALSE())-VLOOKUP($E220,'[1]Congest May01-Oct01'!$A$1:$I$1048576,COLUMN('[1]Congest May01-Oct01'!G$1:G$1048576),FALSE())</f>
        <v>410.75</v>
      </c>
      <c r="AE220" s="36" t="n">
        <f aca="false">VLOOKUP($A220,'[1]Congest May01-Oct01'!$A$1:$I$1048576,COLUMN('[1]Congest May01-Oct01'!H$1:H$1048576),FALSE())-VLOOKUP($E220,'[1]Congest May01-Oct01'!$A$1:$I$1048576,COLUMN('[1]Congest May01-Oct01'!H$1:H$1048576),FALSE())</f>
        <v>66.78</v>
      </c>
      <c r="AF220" s="36" t="n">
        <f aca="false">VLOOKUP($A220,'[1]Congest May01-Oct01'!$A$1:$I$1048576,COLUMN('[1]Congest May01-Oct01'!I$1:I$1048576),FALSE())-VLOOKUP($E220,'[1]Congest May01-Oct01'!$A$1:$I$1048576,COLUMN('[1]Congest May01-Oct01'!I$1:I$1048576),FALSE())</f>
        <v>190.41</v>
      </c>
      <c r="AG220" s="6" t="n">
        <f aca="false">+SUM(S220:AD220)</f>
        <v>694.47</v>
      </c>
      <c r="AI220" s="39" t="n">
        <v>-9636.2</v>
      </c>
      <c r="AJ220" s="39" t="n">
        <f aca="false">+I220*SUM(AA220:AE220)</f>
        <v>25539.48</v>
      </c>
      <c r="AK220" s="39" t="n">
        <f aca="false">+AJ220-AI220</f>
        <v>35175.68</v>
      </c>
      <c r="AL220" s="39"/>
      <c r="AQ220" s="36"/>
    </row>
    <row r="221" customFormat="false" ht="12.75" hidden="false" customHeight="false" outlineLevel="0" collapsed="false">
      <c r="A221" s="7" t="n">
        <v>61846</v>
      </c>
      <c r="B221" s="7" t="s">
        <v>90</v>
      </c>
      <c r="C221" s="7" t="str">
        <f aca="false">+VLOOKUP(A221,[1]Congest!$A$1:$C$1048576,3,FALSE())</f>
        <v>O H</v>
      </c>
      <c r="D221" s="7"/>
      <c r="E221" s="4" t="n">
        <v>23987</v>
      </c>
      <c r="F221" s="5" t="s">
        <v>120</v>
      </c>
      <c r="G221" s="7" t="str">
        <f aca="false">+VLOOKUP(E221,[1]Congest!$A$1:$C$1048576,3,FALSE())</f>
        <v>CENTRL</v>
      </c>
      <c r="H221" s="41" t="n">
        <v>60</v>
      </c>
      <c r="I221" s="41" t="n">
        <v>60</v>
      </c>
      <c r="O221" s="35" t="n">
        <f aca="false">VLOOKUP($A221,'[1]Congest May00-Oct00'!$A$1:$I$1048576,COLUMN('[1]Congest May00-Oct00'!D$1:D$1048576),FALSE())-VLOOKUP($E221,'[1]Congest May00-Oct00'!$A$1:$I$1048576,COLUMN('[1]Congest May00-Oct00'!D$1:D$1048576),FALSE())</f>
        <v>-290.53</v>
      </c>
      <c r="P221" s="36" t="n">
        <f aca="false">VLOOKUP($A221,'[1]Congest May00-Oct00'!$A$1:$I$1048576,COLUMN('[1]Congest May00-Oct00'!E$1:E$1048576),FALSE())-VLOOKUP($E221,'[1]Congest May00-Oct00'!$A$1:$I$1048576,COLUMN('[1]Congest May00-Oct00'!E$1:E$1048576),FALSE())</f>
        <v>-478.47</v>
      </c>
      <c r="Q221" s="36" t="n">
        <f aca="false">VLOOKUP($A221,'[1]Congest May00-Oct00'!$A$1:$I$1048576,COLUMN('[1]Congest May00-Oct00'!F$1:F$1048576),FALSE())-VLOOKUP($E221,'[1]Congest May00-Oct00'!$A$1:$I$1048576,COLUMN('[1]Congest May00-Oct00'!F$1:F$1048576),FALSE())</f>
        <v>576.51</v>
      </c>
      <c r="R221" s="36" t="n">
        <f aca="false">VLOOKUP($A221,'[1]Congest May00-Oct00'!$A$1:$I$1048576,COLUMN('[1]Congest May00-Oct00'!G$1:G$1048576),FALSE())-VLOOKUP($E221,'[1]Congest May00-Oct00'!$A$1:$I$1048576,COLUMN('[1]Congest May00-Oct00'!G$1:G$1048576),FALSE())</f>
        <v>1264.15</v>
      </c>
      <c r="S221" s="36" t="n">
        <f aca="false">VLOOKUP($A221,'[1]Congest May00-Oct00'!$A$1:$I$1048576,COLUMN('[1]Congest May00-Oct00'!H$1:H$1048576),FALSE())-VLOOKUP($E221,'[1]Congest May00-Oct00'!$A$1:$I$1048576,COLUMN('[1]Congest May00-Oct00'!H$1:H$1048576),FALSE())</f>
        <v>59.33</v>
      </c>
      <c r="T221" s="36" t="n">
        <f aca="false">VLOOKUP($A221,'[1]Congest May00-Oct00'!$A$1:$I$1048576,COLUMN('[1]Congest May00-Oct00'!I$1:I$1048576),FALSE())-VLOOKUP($E221,'[1]Congest May00-Oct00'!$A$1:$I$1048576,COLUMN('[1]Congest May00-Oct00'!I$1:I$1048576),FALSE())</f>
        <v>258.57</v>
      </c>
      <c r="U221" s="37" t="n">
        <f aca="false">VLOOKUP($A221,'[1]Congest Nov00-Apr01'!$A$1:$I$1048576,COLUMN('[1]Congest Nov00-Apr01'!D$1:D$1048576),FALSE())-VLOOKUP($E221,'[1]Congest Nov00-Apr01'!$A$1:$I$1048576,COLUMN('[1]Congest Nov00-Apr01'!D$1:D$1048576),FALSE())</f>
        <v>-100.59</v>
      </c>
      <c r="V221" s="37" t="n">
        <f aca="false">VLOOKUP($A221,'[1]Congest Nov00-Apr01'!$A$1:$I$1048576,COLUMN('[1]Congest Nov00-Apr01'!E$1:E$1048576),FALSE())-VLOOKUP($E221,'[1]Congest Nov00-Apr01'!$A$1:$I$1048576,COLUMN('[1]Congest Nov00-Apr01'!E$1:E$1048576),FALSE())</f>
        <v>46.83</v>
      </c>
      <c r="W221" s="37" t="n">
        <f aca="false">VLOOKUP($A221,'[1]Congest Nov00-Apr01'!$A$1:$I$1048576,COLUMN('[1]Congest Nov00-Apr01'!F$1:F$1048576),FALSE())-VLOOKUP($E221,'[1]Congest Nov00-Apr01'!$A$1:$I$1048576,COLUMN('[1]Congest Nov00-Apr01'!F$1:F$1048576),FALSE())</f>
        <v>-116.74</v>
      </c>
      <c r="X221" s="37" t="n">
        <f aca="false">VLOOKUP($A221,'[1]Congest Nov00-Apr01'!$A$1:$I$1048576,COLUMN('[1]Congest Nov00-Apr01'!G$1:G$1048576),FALSE())-VLOOKUP($E221,'[1]Congest Nov00-Apr01'!$A$1:$I$1048576,COLUMN('[1]Congest Nov00-Apr01'!G$1:G$1048576),FALSE())</f>
        <v>-70.55</v>
      </c>
      <c r="Y221" s="37" t="n">
        <f aca="false">VLOOKUP($A221,'[1]Congest Nov00-Apr01'!$A$1:$I$1048576,COLUMN('[1]Congest Nov00-Apr01'!H$1:H$1048576),FALSE())-VLOOKUP($E221,'[1]Congest Nov00-Apr01'!$A$1:$I$1048576,COLUMN('[1]Congest Nov00-Apr01'!H$1:H$1048576),FALSE())</f>
        <v>-120.66</v>
      </c>
      <c r="Z221" s="37" t="n">
        <f aca="false">VLOOKUP($A221,'[1]Congest Nov00-Apr01'!$A$1:$I$1048576,COLUMN('[1]Congest Nov00-Apr01'!I$1:I$1048576),FALSE())-VLOOKUP($E221,'[1]Congest Nov00-Apr01'!$A$1:$I$1048576,COLUMN('[1]Congest Nov00-Apr01'!I$1:I$1048576),FALSE())</f>
        <v>-17.26</v>
      </c>
      <c r="AA221" s="36" t="n">
        <f aca="false">VLOOKUP($A221,'[1]Congest May01-Oct01'!$A$1:$I$1048576,COLUMN('[1]Congest May01-Oct01'!D$1:D$1048576),FALSE())-VLOOKUP($E221,'[1]Congest May01-Oct01'!$A$1:$I$1048576,COLUMN('[1]Congest May01-Oct01'!D$1:D$1048576),FALSE())</f>
        <v>286.85</v>
      </c>
      <c r="AB221" s="36" t="n">
        <f aca="false">VLOOKUP($A221,'[1]Congest May01-Oct01'!$A$1:$I$1048576,COLUMN('[1]Congest May01-Oct01'!E$1:E$1048576),FALSE())-VLOOKUP($E221,'[1]Congest May01-Oct01'!$A$1:$I$1048576,COLUMN('[1]Congest May01-Oct01'!E$1:E$1048576),FALSE())</f>
        <v>-62.68</v>
      </c>
      <c r="AC221" s="36" t="n">
        <f aca="false">VLOOKUP($A221,'[1]Congest May01-Oct01'!$A$1:$I$1048576,COLUMN('[1]Congest May01-Oct01'!F$1:F$1048576),FALSE())-VLOOKUP($E221,'[1]Congest May01-Oct01'!$A$1:$I$1048576,COLUMN('[1]Congest May01-Oct01'!F$1:F$1048576),FALSE())</f>
        <v>-23.86</v>
      </c>
      <c r="AD221" s="36" t="n">
        <f aca="false">VLOOKUP($A221,'[1]Congest May01-Oct01'!$A$1:$I$1048576,COLUMN('[1]Congest May01-Oct01'!G$1:G$1048576),FALSE())-VLOOKUP($E221,'[1]Congest May01-Oct01'!$A$1:$I$1048576,COLUMN('[1]Congest May01-Oct01'!G$1:G$1048576),FALSE())</f>
        <v>395.96</v>
      </c>
      <c r="AE221" s="36" t="n">
        <f aca="false">VLOOKUP($A221,'[1]Congest May01-Oct01'!$A$1:$I$1048576,COLUMN('[1]Congest May01-Oct01'!H$1:H$1048576),FALSE())-VLOOKUP($E221,'[1]Congest May01-Oct01'!$A$1:$I$1048576,COLUMN('[1]Congest May01-Oct01'!H$1:H$1048576),FALSE())</f>
        <v>66.78</v>
      </c>
      <c r="AF221" s="36" t="n">
        <f aca="false">VLOOKUP($A221,'[1]Congest May01-Oct01'!$A$1:$I$1048576,COLUMN('[1]Congest May01-Oct01'!I$1:I$1048576),FALSE())-VLOOKUP($E221,'[1]Congest May01-Oct01'!$A$1:$I$1048576,COLUMN('[1]Congest May01-Oct01'!I$1:I$1048576),FALSE())</f>
        <v>197.85</v>
      </c>
      <c r="AG221" s="6" t="n">
        <f aca="false">+SUM(S221:AD221)</f>
        <v>535.2</v>
      </c>
      <c r="AI221" s="39" t="n">
        <v>-12274.6</v>
      </c>
      <c r="AJ221" s="39" t="n">
        <f aca="false">+I221*SUM(AA221:AE221)</f>
        <v>39783</v>
      </c>
      <c r="AK221" s="39" t="n">
        <f aca="false">+AJ221-AI221</f>
        <v>52057.6</v>
      </c>
      <c r="AL221" s="39"/>
      <c r="AQ221" s="36"/>
    </row>
    <row r="222" customFormat="false" ht="12.75" hidden="false" customHeight="false" outlineLevel="0" collapsed="false">
      <c r="A222" s="7" t="n">
        <v>61846</v>
      </c>
      <c r="B222" s="7" t="s">
        <v>90</v>
      </c>
      <c r="C222" s="7" t="str">
        <f aca="false">+VLOOKUP(A222,[1]Congest!$A$1:$C$1048576,3,FALSE())</f>
        <v>O H</v>
      </c>
      <c r="D222" s="7"/>
      <c r="E222" s="4" t="n">
        <v>24046</v>
      </c>
      <c r="F222" s="5" t="s">
        <v>176</v>
      </c>
      <c r="G222" s="7" t="str">
        <f aca="false">+VLOOKUP(E222,[1]Congest!$A$1:$C$1048576,3,FALSE())</f>
        <v>WEST</v>
      </c>
      <c r="H222" s="41" t="n">
        <v>100</v>
      </c>
      <c r="I222" s="41" t="n">
        <v>100</v>
      </c>
      <c r="O222" s="35" t="n">
        <f aca="false">VLOOKUP($A222,'[1]Congest May00-Oct00'!$A$1:$I$1048576,COLUMN('[1]Congest May00-Oct00'!D$1:D$1048576),FALSE())-VLOOKUP($E222,'[1]Congest May00-Oct00'!$A$1:$I$1048576,COLUMN('[1]Congest May00-Oct00'!D$1:D$1048576),FALSE())</f>
        <v>-266.46</v>
      </c>
      <c r="P222" s="36" t="n">
        <f aca="false">VLOOKUP($A222,'[1]Congest May00-Oct00'!$A$1:$I$1048576,COLUMN('[1]Congest May00-Oct00'!E$1:E$1048576),FALSE())-VLOOKUP($E222,'[1]Congest May00-Oct00'!$A$1:$I$1048576,COLUMN('[1]Congest May00-Oct00'!E$1:E$1048576),FALSE())</f>
        <v>-48.5200000000002</v>
      </c>
      <c r="Q222" s="36" t="n">
        <f aca="false">VLOOKUP($A222,'[1]Congest May00-Oct00'!$A$1:$I$1048576,COLUMN('[1]Congest May00-Oct00'!F$1:F$1048576),FALSE())-VLOOKUP($E222,'[1]Congest May00-Oct00'!$A$1:$I$1048576,COLUMN('[1]Congest May00-Oct00'!F$1:F$1048576),FALSE())</f>
        <v>64.6600000000003</v>
      </c>
      <c r="R222" s="36" t="n">
        <f aca="false">VLOOKUP($A222,'[1]Congest May00-Oct00'!$A$1:$I$1048576,COLUMN('[1]Congest May00-Oct00'!G$1:G$1048576),FALSE())-VLOOKUP($E222,'[1]Congest May00-Oct00'!$A$1:$I$1048576,COLUMN('[1]Congest May00-Oct00'!G$1:G$1048576),FALSE())</f>
        <v>1152.26</v>
      </c>
      <c r="S222" s="36" t="n">
        <f aca="false">VLOOKUP($A222,'[1]Congest May00-Oct00'!$A$1:$I$1048576,COLUMN('[1]Congest May00-Oct00'!H$1:H$1048576),FALSE())-VLOOKUP($E222,'[1]Congest May00-Oct00'!$A$1:$I$1048576,COLUMN('[1]Congest May00-Oct00'!H$1:H$1048576),FALSE())</f>
        <v>114.97</v>
      </c>
      <c r="T222" s="36" t="n">
        <f aca="false">VLOOKUP($A222,'[1]Congest May00-Oct00'!$A$1:$I$1048576,COLUMN('[1]Congest May00-Oct00'!I$1:I$1048576),FALSE())-VLOOKUP($E222,'[1]Congest May00-Oct00'!$A$1:$I$1048576,COLUMN('[1]Congest May00-Oct00'!I$1:I$1048576),FALSE())</f>
        <v>67.71</v>
      </c>
      <c r="U222" s="37" t="n">
        <f aca="false">VLOOKUP($A222,'[1]Congest Nov00-Apr01'!$A$1:$I$1048576,COLUMN('[1]Congest Nov00-Apr01'!D$1:D$1048576),FALSE())-VLOOKUP($E222,'[1]Congest Nov00-Apr01'!$A$1:$I$1048576,COLUMN('[1]Congest Nov00-Apr01'!D$1:D$1048576),FALSE())</f>
        <v>-42.27</v>
      </c>
      <c r="V222" s="37" t="n">
        <f aca="false">VLOOKUP($A222,'[1]Congest Nov00-Apr01'!$A$1:$I$1048576,COLUMN('[1]Congest Nov00-Apr01'!E$1:E$1048576),FALSE())-VLOOKUP($E222,'[1]Congest Nov00-Apr01'!$A$1:$I$1048576,COLUMN('[1]Congest Nov00-Apr01'!E$1:E$1048576),FALSE())</f>
        <v>64.77</v>
      </c>
      <c r="W222" s="37" t="n">
        <f aca="false">VLOOKUP($A222,'[1]Congest Nov00-Apr01'!$A$1:$I$1048576,COLUMN('[1]Congest Nov00-Apr01'!F$1:F$1048576),FALSE())-VLOOKUP($E222,'[1]Congest Nov00-Apr01'!$A$1:$I$1048576,COLUMN('[1]Congest Nov00-Apr01'!F$1:F$1048576),FALSE())</f>
        <v>-47.2099999999998</v>
      </c>
      <c r="X222" s="37" t="n">
        <f aca="false">VLOOKUP($A222,'[1]Congest Nov00-Apr01'!$A$1:$I$1048576,COLUMN('[1]Congest Nov00-Apr01'!G$1:G$1048576),FALSE())-VLOOKUP($E222,'[1]Congest Nov00-Apr01'!$A$1:$I$1048576,COLUMN('[1]Congest Nov00-Apr01'!G$1:G$1048576),FALSE())</f>
        <v>-32.75</v>
      </c>
      <c r="Y222" s="37" t="n">
        <f aca="false">VLOOKUP($A222,'[1]Congest Nov00-Apr01'!$A$1:$I$1048576,COLUMN('[1]Congest Nov00-Apr01'!H$1:H$1048576),FALSE())-VLOOKUP($E222,'[1]Congest Nov00-Apr01'!$A$1:$I$1048576,COLUMN('[1]Congest Nov00-Apr01'!H$1:H$1048576),FALSE())</f>
        <v>-53.86</v>
      </c>
      <c r="Z222" s="37" t="n">
        <f aca="false">VLOOKUP($A222,'[1]Congest Nov00-Apr01'!$A$1:$I$1048576,COLUMN('[1]Congest Nov00-Apr01'!I$1:I$1048576),FALSE())-VLOOKUP($E222,'[1]Congest Nov00-Apr01'!$A$1:$I$1048576,COLUMN('[1]Congest Nov00-Apr01'!I$1:I$1048576),FALSE())</f>
        <v>-1.91999999999999</v>
      </c>
      <c r="AA222" s="36" t="n">
        <f aca="false">VLOOKUP($A222,'[1]Congest May01-Oct01'!$A$1:$I$1048576,COLUMN('[1]Congest May01-Oct01'!D$1:D$1048576),FALSE())-VLOOKUP($E222,'[1]Congest May01-Oct01'!$A$1:$I$1048576,COLUMN('[1]Congest May01-Oct01'!D$1:D$1048576),FALSE())</f>
        <v>274.28</v>
      </c>
      <c r="AB222" s="36" t="n">
        <f aca="false">VLOOKUP($A222,'[1]Congest May01-Oct01'!$A$1:$I$1048576,COLUMN('[1]Congest May01-Oct01'!E$1:E$1048576),FALSE())-VLOOKUP($E222,'[1]Congest May01-Oct01'!$A$1:$I$1048576,COLUMN('[1]Congest May01-Oct01'!E$1:E$1048576),FALSE())</f>
        <v>-35.04</v>
      </c>
      <c r="AC222" s="36" t="n">
        <f aca="false">VLOOKUP($A222,'[1]Congest May01-Oct01'!$A$1:$I$1048576,COLUMN('[1]Congest May01-Oct01'!F$1:F$1048576),FALSE())-VLOOKUP($E222,'[1]Congest May01-Oct01'!$A$1:$I$1048576,COLUMN('[1]Congest May01-Oct01'!F$1:F$1048576),FALSE())</f>
        <v>12.7</v>
      </c>
      <c r="AD222" s="36" t="n">
        <f aca="false">VLOOKUP($A222,'[1]Congest May01-Oct01'!$A$1:$I$1048576,COLUMN('[1]Congest May01-Oct01'!G$1:G$1048576),FALSE())-VLOOKUP($E222,'[1]Congest May01-Oct01'!$A$1:$I$1048576,COLUMN('[1]Congest May01-Oct01'!G$1:G$1048576),FALSE())</f>
        <v>412.58</v>
      </c>
      <c r="AE222" s="36" t="n">
        <f aca="false">VLOOKUP($A222,'[1]Congest May01-Oct01'!$A$1:$I$1048576,COLUMN('[1]Congest May01-Oct01'!H$1:H$1048576),FALSE())-VLOOKUP($E222,'[1]Congest May01-Oct01'!$A$1:$I$1048576,COLUMN('[1]Congest May01-Oct01'!H$1:H$1048576),FALSE())</f>
        <v>66.78</v>
      </c>
      <c r="AF222" s="36" t="n">
        <f aca="false">VLOOKUP($A222,'[1]Congest May01-Oct01'!$A$1:$I$1048576,COLUMN('[1]Congest May01-Oct01'!I$1:I$1048576),FALSE())-VLOOKUP($E222,'[1]Congest May01-Oct01'!$A$1:$I$1048576,COLUMN('[1]Congest May01-Oct01'!I$1:I$1048576),FALSE())</f>
        <v>190.41</v>
      </c>
      <c r="AG222" s="6" t="n">
        <f aca="false">+SUM(S222:AD222)</f>
        <v>733.96</v>
      </c>
      <c r="AI222" s="39" t="n">
        <v>-25176.2</v>
      </c>
      <c r="AJ222" s="39" t="n">
        <f aca="false">+I222*SUM(AA222:AE222)</f>
        <v>73130</v>
      </c>
      <c r="AK222" s="39" t="n">
        <f aca="false">+AJ222-AI222</f>
        <v>98306.2</v>
      </c>
      <c r="AL222" s="39"/>
      <c r="AQ222" s="36"/>
    </row>
    <row r="223" customFormat="false" ht="12.75" hidden="false" customHeight="false" outlineLevel="0" collapsed="false">
      <c r="A223" s="7" t="n">
        <v>61846</v>
      </c>
      <c r="B223" s="7" t="s">
        <v>90</v>
      </c>
      <c r="C223" s="7" t="str">
        <f aca="false">+VLOOKUP(A223,[1]Congest!$A$1:$C$1048576,3,FALSE())</f>
        <v>O H</v>
      </c>
      <c r="D223" s="7"/>
      <c r="E223" s="4" t="n">
        <v>24060</v>
      </c>
      <c r="F223" s="5" t="s">
        <v>154</v>
      </c>
      <c r="G223" s="7" t="str">
        <f aca="false">+VLOOKUP(E223,[1]Congest!$A$1:$C$1048576,3,FALSE())</f>
        <v>CENTRL</v>
      </c>
      <c r="H223" s="41" t="n">
        <v>60</v>
      </c>
      <c r="I223" s="41" t="n">
        <v>60</v>
      </c>
      <c r="O223" s="35" t="n">
        <f aca="false">VLOOKUP($A223,'[1]Congest May00-Oct00'!$A$1:$I$1048576,COLUMN('[1]Congest May00-Oct00'!D$1:D$1048576),FALSE())-VLOOKUP($E223,'[1]Congest May00-Oct00'!$A$1:$I$1048576,COLUMN('[1]Congest May00-Oct00'!D$1:D$1048576),FALSE())</f>
        <v>-369.54</v>
      </c>
      <c r="P223" s="36" t="n">
        <f aca="false">VLOOKUP($A223,'[1]Congest May00-Oct00'!$A$1:$I$1048576,COLUMN('[1]Congest May00-Oct00'!E$1:E$1048576),FALSE())-VLOOKUP($E223,'[1]Congest May00-Oct00'!$A$1:$I$1048576,COLUMN('[1]Congest May00-Oct00'!E$1:E$1048576),FALSE())</f>
        <v>-644.29</v>
      </c>
      <c r="Q223" s="36" t="n">
        <f aca="false">VLOOKUP($A223,'[1]Congest May00-Oct00'!$A$1:$I$1048576,COLUMN('[1]Congest May00-Oct00'!F$1:F$1048576),FALSE())-VLOOKUP($E223,'[1]Congest May00-Oct00'!$A$1:$I$1048576,COLUMN('[1]Congest May00-Oct00'!F$1:F$1048576),FALSE())</f>
        <v>371.79</v>
      </c>
      <c r="R223" s="36" t="n">
        <f aca="false">VLOOKUP($A223,'[1]Congest May00-Oct00'!$A$1:$I$1048576,COLUMN('[1]Congest May00-Oct00'!G$1:G$1048576),FALSE())-VLOOKUP($E223,'[1]Congest May00-Oct00'!$A$1:$I$1048576,COLUMN('[1]Congest May00-Oct00'!G$1:G$1048576),FALSE())</f>
        <v>1088.6</v>
      </c>
      <c r="S223" s="36" t="n">
        <f aca="false">VLOOKUP($A223,'[1]Congest May00-Oct00'!$A$1:$I$1048576,COLUMN('[1]Congest May00-Oct00'!H$1:H$1048576),FALSE())-VLOOKUP($E223,'[1]Congest May00-Oct00'!$A$1:$I$1048576,COLUMN('[1]Congest May00-Oct00'!H$1:H$1048576),FALSE())</f>
        <v>44.33</v>
      </c>
      <c r="T223" s="36" t="n">
        <f aca="false">VLOOKUP($A223,'[1]Congest May00-Oct00'!$A$1:$I$1048576,COLUMN('[1]Congest May00-Oct00'!I$1:I$1048576),FALSE())-VLOOKUP($E223,'[1]Congest May00-Oct00'!$A$1:$I$1048576,COLUMN('[1]Congest May00-Oct00'!I$1:I$1048576),FALSE())</f>
        <v>223.97</v>
      </c>
      <c r="U223" s="37" t="n">
        <f aca="false">VLOOKUP($A223,'[1]Congest Nov00-Apr01'!$A$1:$I$1048576,COLUMN('[1]Congest Nov00-Apr01'!D$1:D$1048576),FALSE())-VLOOKUP($E223,'[1]Congest Nov00-Apr01'!$A$1:$I$1048576,COLUMN('[1]Congest Nov00-Apr01'!D$1:D$1048576),FALSE())</f>
        <v>-120.53</v>
      </c>
      <c r="V223" s="37" t="n">
        <f aca="false">VLOOKUP($A223,'[1]Congest Nov00-Apr01'!$A$1:$I$1048576,COLUMN('[1]Congest Nov00-Apr01'!E$1:E$1048576),FALSE())-VLOOKUP($E223,'[1]Congest Nov00-Apr01'!$A$1:$I$1048576,COLUMN('[1]Congest Nov00-Apr01'!E$1:E$1048576),FALSE())</f>
        <v>41.03</v>
      </c>
      <c r="W223" s="37" t="n">
        <f aca="false">VLOOKUP($A223,'[1]Congest Nov00-Apr01'!$A$1:$I$1048576,COLUMN('[1]Congest Nov00-Apr01'!F$1:F$1048576),FALSE())-VLOOKUP($E223,'[1]Congest Nov00-Apr01'!$A$1:$I$1048576,COLUMN('[1]Congest Nov00-Apr01'!F$1:F$1048576),FALSE())</f>
        <v>-142.77</v>
      </c>
      <c r="X223" s="37" t="n">
        <f aca="false">VLOOKUP($A223,'[1]Congest Nov00-Apr01'!$A$1:$I$1048576,COLUMN('[1]Congest Nov00-Apr01'!G$1:G$1048576),FALSE())-VLOOKUP($E223,'[1]Congest Nov00-Apr01'!$A$1:$I$1048576,COLUMN('[1]Congest Nov00-Apr01'!G$1:G$1048576),FALSE())</f>
        <v>-85.2799999999999</v>
      </c>
      <c r="Y223" s="37" t="n">
        <f aca="false">VLOOKUP($A223,'[1]Congest Nov00-Apr01'!$A$1:$I$1048576,COLUMN('[1]Congest Nov00-Apr01'!H$1:H$1048576),FALSE())-VLOOKUP($E223,'[1]Congest Nov00-Apr01'!$A$1:$I$1048576,COLUMN('[1]Congest Nov00-Apr01'!H$1:H$1048576),FALSE())</f>
        <v>-138.01</v>
      </c>
      <c r="Z223" s="37" t="n">
        <f aca="false">VLOOKUP($A223,'[1]Congest Nov00-Apr01'!$A$1:$I$1048576,COLUMN('[1]Congest Nov00-Apr01'!I$1:I$1048576),FALSE())-VLOOKUP($E223,'[1]Congest Nov00-Apr01'!$A$1:$I$1048576,COLUMN('[1]Congest Nov00-Apr01'!I$1:I$1048576),FALSE())</f>
        <v>-27.85</v>
      </c>
      <c r="AA223" s="36" t="n">
        <f aca="false">VLOOKUP($A223,'[1]Congest May01-Oct01'!$A$1:$I$1048576,COLUMN('[1]Congest May01-Oct01'!D$1:D$1048576),FALSE())-VLOOKUP($E223,'[1]Congest May01-Oct01'!$A$1:$I$1048576,COLUMN('[1]Congest May01-Oct01'!D$1:D$1048576),FALSE())</f>
        <v>276.43</v>
      </c>
      <c r="AB223" s="36" t="n">
        <f aca="false">VLOOKUP($A223,'[1]Congest May01-Oct01'!$A$1:$I$1048576,COLUMN('[1]Congest May01-Oct01'!E$1:E$1048576),FALSE())-VLOOKUP($E223,'[1]Congest May01-Oct01'!$A$1:$I$1048576,COLUMN('[1]Congest May01-Oct01'!E$1:E$1048576),FALSE())</f>
        <v>-104.67</v>
      </c>
      <c r="AC223" s="36" t="n">
        <f aca="false">VLOOKUP($A223,'[1]Congest May01-Oct01'!$A$1:$I$1048576,COLUMN('[1]Congest May01-Oct01'!F$1:F$1048576),FALSE())-VLOOKUP($E223,'[1]Congest May01-Oct01'!$A$1:$I$1048576,COLUMN('[1]Congest May01-Oct01'!F$1:F$1048576),FALSE())</f>
        <v>-26.78</v>
      </c>
      <c r="AD223" s="36" t="n">
        <f aca="false">VLOOKUP($A223,'[1]Congest May01-Oct01'!$A$1:$I$1048576,COLUMN('[1]Congest May01-Oct01'!G$1:G$1048576),FALSE())-VLOOKUP($E223,'[1]Congest May01-Oct01'!$A$1:$I$1048576,COLUMN('[1]Congest May01-Oct01'!G$1:G$1048576),FALSE())</f>
        <v>383.51</v>
      </c>
      <c r="AE223" s="36" t="n">
        <f aca="false">VLOOKUP($A223,'[1]Congest May01-Oct01'!$A$1:$I$1048576,COLUMN('[1]Congest May01-Oct01'!H$1:H$1048576),FALSE())-VLOOKUP($E223,'[1]Congest May01-Oct01'!$A$1:$I$1048576,COLUMN('[1]Congest May01-Oct01'!H$1:H$1048576),FALSE())</f>
        <v>66.78</v>
      </c>
      <c r="AF223" s="36" t="n">
        <f aca="false">VLOOKUP($A223,'[1]Congest May01-Oct01'!$A$1:$I$1048576,COLUMN('[1]Congest May01-Oct01'!I$1:I$1048576),FALSE())-VLOOKUP($E223,'[1]Congest May01-Oct01'!$A$1:$I$1048576,COLUMN('[1]Congest May01-Oct01'!I$1:I$1048576),FALSE())</f>
        <v>191.48</v>
      </c>
      <c r="AG223" s="6" t="n">
        <f aca="false">+SUM(S223:AD223)</f>
        <v>323.38</v>
      </c>
      <c r="AI223" s="39" t="n">
        <v>-36089.6</v>
      </c>
      <c r="AJ223" s="39" t="n">
        <f aca="false">+I223*SUM(AA223:AE223)</f>
        <v>35716.2</v>
      </c>
      <c r="AK223" s="39" t="n">
        <f aca="false">+AJ223-AI223</f>
        <v>71805.8</v>
      </c>
      <c r="AL223" s="39"/>
      <c r="AQ223" s="36"/>
    </row>
    <row r="224" customFormat="false" ht="12.75" hidden="false" customHeight="false" outlineLevel="0" collapsed="false">
      <c r="A224" s="7" t="n">
        <v>61846</v>
      </c>
      <c r="B224" s="7" t="s">
        <v>90</v>
      </c>
      <c r="C224" s="7" t="str">
        <f aca="false">+VLOOKUP(A224,[1]Congest!$A$1:$C$1048576,3,FALSE())</f>
        <v>O H</v>
      </c>
      <c r="D224" s="7"/>
      <c r="E224" s="4" t="n">
        <v>61753</v>
      </c>
      <c r="F224" s="5" t="s">
        <v>152</v>
      </c>
      <c r="G224" s="7" t="str">
        <f aca="false">+VLOOKUP(E224,[1]Congest!$A$1:$C$1048576,3,FALSE())</f>
        <v>GENESE</v>
      </c>
      <c r="H224" s="41" t="n">
        <v>40</v>
      </c>
      <c r="I224" s="41" t="n">
        <v>40</v>
      </c>
      <c r="O224" s="35" t="n">
        <f aca="false">VLOOKUP($A224,'[1]Congest May00-Oct00'!$A$1:$I$1048576,COLUMN('[1]Congest May00-Oct00'!D$1:D$1048576),FALSE())-VLOOKUP($E224,'[1]Congest May00-Oct00'!$A$1:$I$1048576,COLUMN('[1]Congest May00-Oct00'!D$1:D$1048576),FALSE())</f>
        <v>-244.76</v>
      </c>
      <c r="P224" s="36" t="n">
        <f aca="false">VLOOKUP($A224,'[1]Congest May00-Oct00'!$A$1:$I$1048576,COLUMN('[1]Congest May00-Oct00'!E$1:E$1048576),FALSE())-VLOOKUP($E224,'[1]Congest May00-Oct00'!$A$1:$I$1048576,COLUMN('[1]Congest May00-Oct00'!E$1:E$1048576),FALSE())</f>
        <v>29.4399999999998</v>
      </c>
      <c r="Q224" s="36" t="n">
        <f aca="false">VLOOKUP($A224,'[1]Congest May00-Oct00'!$A$1:$I$1048576,COLUMN('[1]Congest May00-Oct00'!F$1:F$1048576),FALSE())-VLOOKUP($E224,'[1]Congest May00-Oct00'!$A$1:$I$1048576,COLUMN('[1]Congest May00-Oct00'!F$1:F$1048576),FALSE())</f>
        <v>136.7</v>
      </c>
      <c r="R224" s="36" t="n">
        <f aca="false">VLOOKUP($A224,'[1]Congest May00-Oct00'!$A$1:$I$1048576,COLUMN('[1]Congest May00-Oct00'!G$1:G$1048576),FALSE())-VLOOKUP($E224,'[1]Congest May00-Oct00'!$A$1:$I$1048576,COLUMN('[1]Congest May00-Oct00'!G$1:G$1048576),FALSE())</f>
        <v>1233.36</v>
      </c>
      <c r="S224" s="36" t="n">
        <f aca="false">VLOOKUP($A224,'[1]Congest May00-Oct00'!$A$1:$I$1048576,COLUMN('[1]Congest May00-Oct00'!H$1:H$1048576),FALSE())-VLOOKUP($E224,'[1]Congest May00-Oct00'!$A$1:$I$1048576,COLUMN('[1]Congest May00-Oct00'!H$1:H$1048576),FALSE())</f>
        <v>121.3</v>
      </c>
      <c r="T224" s="36" t="n">
        <f aca="false">VLOOKUP($A224,'[1]Congest May00-Oct00'!$A$1:$I$1048576,COLUMN('[1]Congest May00-Oct00'!I$1:I$1048576),FALSE())-VLOOKUP($E224,'[1]Congest May00-Oct00'!$A$1:$I$1048576,COLUMN('[1]Congest May00-Oct00'!I$1:I$1048576),FALSE())</f>
        <v>68.9</v>
      </c>
      <c r="U224" s="37" t="n">
        <f aca="false">VLOOKUP($A224,'[1]Congest Nov00-Apr01'!$A$1:$I$1048576,COLUMN('[1]Congest Nov00-Apr01'!D$1:D$1048576),FALSE())-VLOOKUP($E224,'[1]Congest Nov00-Apr01'!$A$1:$I$1048576,COLUMN('[1]Congest Nov00-Apr01'!D$1:D$1048576),FALSE())</f>
        <v>-34.7500000000001</v>
      </c>
      <c r="V224" s="37" t="n">
        <f aca="false">VLOOKUP($A224,'[1]Congest Nov00-Apr01'!$A$1:$I$1048576,COLUMN('[1]Congest Nov00-Apr01'!E$1:E$1048576),FALSE())-VLOOKUP($E224,'[1]Congest Nov00-Apr01'!$A$1:$I$1048576,COLUMN('[1]Congest Nov00-Apr01'!E$1:E$1048576),FALSE())</f>
        <v>66.21</v>
      </c>
      <c r="W224" s="37" t="n">
        <f aca="false">VLOOKUP($A224,'[1]Congest Nov00-Apr01'!$A$1:$I$1048576,COLUMN('[1]Congest Nov00-Apr01'!F$1:F$1048576),FALSE())-VLOOKUP($E224,'[1]Congest Nov00-Apr01'!$A$1:$I$1048576,COLUMN('[1]Congest Nov00-Apr01'!F$1:F$1048576),FALSE())</f>
        <v>-36.42</v>
      </c>
      <c r="X224" s="37" t="n">
        <f aca="false">VLOOKUP($A224,'[1]Congest Nov00-Apr01'!$A$1:$I$1048576,COLUMN('[1]Congest Nov00-Apr01'!G$1:G$1048576),FALSE())-VLOOKUP($E224,'[1]Congest Nov00-Apr01'!$A$1:$I$1048576,COLUMN('[1]Congest Nov00-Apr01'!G$1:G$1048576),FALSE())</f>
        <v>-26.24</v>
      </c>
      <c r="Y224" s="37" t="n">
        <f aca="false">VLOOKUP($A224,'[1]Congest Nov00-Apr01'!$A$1:$I$1048576,COLUMN('[1]Congest Nov00-Apr01'!H$1:H$1048576),FALSE())-VLOOKUP($E224,'[1]Congest Nov00-Apr01'!$A$1:$I$1048576,COLUMN('[1]Congest Nov00-Apr01'!H$1:H$1048576),FALSE())</f>
        <v>-47.1499999999999</v>
      </c>
      <c r="Z224" s="37" t="n">
        <f aca="false">VLOOKUP($A224,'[1]Congest Nov00-Apr01'!$A$1:$I$1048576,COLUMN('[1]Congest Nov00-Apr01'!I$1:I$1048576),FALSE())-VLOOKUP($E224,'[1]Congest Nov00-Apr01'!$A$1:$I$1048576,COLUMN('[1]Congest Nov00-Apr01'!I$1:I$1048576),FALSE())</f>
        <v>0.230000000000004</v>
      </c>
      <c r="AA224" s="36" t="n">
        <f aca="false">VLOOKUP($A224,'[1]Congest May01-Oct01'!$A$1:$I$1048576,COLUMN('[1]Congest May01-Oct01'!D$1:D$1048576),FALSE())-VLOOKUP($E224,'[1]Congest May01-Oct01'!$A$1:$I$1048576,COLUMN('[1]Congest May01-Oct01'!D$1:D$1048576),FALSE())</f>
        <v>284.12</v>
      </c>
      <c r="AB224" s="36" t="n">
        <f aca="false">VLOOKUP($A224,'[1]Congest May01-Oct01'!$A$1:$I$1048576,COLUMN('[1]Congest May01-Oct01'!E$1:E$1048576),FALSE())-VLOOKUP($E224,'[1]Congest May01-Oct01'!$A$1:$I$1048576,COLUMN('[1]Congest May01-Oct01'!E$1:E$1048576),FALSE())</f>
        <v>-33.88</v>
      </c>
      <c r="AC224" s="36" t="n">
        <f aca="false">VLOOKUP($A224,'[1]Congest May01-Oct01'!$A$1:$I$1048576,COLUMN('[1]Congest May01-Oct01'!F$1:F$1048576),FALSE())-VLOOKUP($E224,'[1]Congest May01-Oct01'!$A$1:$I$1048576,COLUMN('[1]Congest May01-Oct01'!F$1:F$1048576),FALSE())</f>
        <v>12.62</v>
      </c>
      <c r="AD224" s="36" t="n">
        <f aca="false">VLOOKUP($A224,'[1]Congest May01-Oct01'!$A$1:$I$1048576,COLUMN('[1]Congest May01-Oct01'!G$1:G$1048576),FALSE())-VLOOKUP($E224,'[1]Congest May01-Oct01'!$A$1:$I$1048576,COLUMN('[1]Congest May01-Oct01'!G$1:G$1048576),FALSE())</f>
        <v>422.95</v>
      </c>
      <c r="AE224" s="36" t="n">
        <f aca="false">VLOOKUP($A224,'[1]Congest May01-Oct01'!$A$1:$I$1048576,COLUMN('[1]Congest May01-Oct01'!H$1:H$1048576),FALSE())-VLOOKUP($E224,'[1]Congest May01-Oct01'!$A$1:$I$1048576,COLUMN('[1]Congest May01-Oct01'!H$1:H$1048576),FALSE())</f>
        <v>66.78</v>
      </c>
      <c r="AF224" s="36" t="n">
        <f aca="false">VLOOKUP($A224,'[1]Congest May01-Oct01'!$A$1:$I$1048576,COLUMN('[1]Congest May01-Oct01'!I$1:I$1048576),FALSE())-VLOOKUP($E224,'[1]Congest May01-Oct01'!$A$1:$I$1048576,COLUMN('[1]Congest May01-Oct01'!I$1:I$1048576),FALSE())</f>
        <v>190.58</v>
      </c>
      <c r="AG224" s="6" t="n">
        <f aca="false">+SUM(S224:AD224)</f>
        <v>797.89</v>
      </c>
      <c r="AI224" s="39" t="n">
        <v>-10263.4</v>
      </c>
      <c r="AJ224" s="39" t="n">
        <f aca="false">+I224*SUM(AA224:AE224)</f>
        <v>30103.6</v>
      </c>
      <c r="AK224" s="39" t="n">
        <f aca="false">+AJ224-AI224</f>
        <v>40367</v>
      </c>
      <c r="AL224" s="39"/>
      <c r="AQ224" s="36"/>
    </row>
    <row r="225" customFormat="false" ht="12.75" hidden="false" customHeight="false" outlineLevel="0" collapsed="false">
      <c r="A225" s="51" t="s">
        <v>177</v>
      </c>
      <c r="B225" s="7"/>
      <c r="C225" s="7"/>
      <c r="D225" s="7"/>
      <c r="E225" s="7"/>
      <c r="F225" s="5"/>
      <c r="G225" s="7"/>
      <c r="H225" s="41"/>
      <c r="I225" s="41"/>
      <c r="O225" s="4"/>
      <c r="T225" s="2"/>
      <c r="U225" s="52"/>
      <c r="V225" s="52"/>
      <c r="W225" s="52"/>
      <c r="X225" s="52"/>
      <c r="Y225" s="52"/>
      <c r="Z225" s="52"/>
      <c r="AA225" s="2"/>
      <c r="AE225" s="36"/>
      <c r="AF225" s="36"/>
      <c r="AI225" s="53" t="n">
        <f aca="false">+SUM(AI85:AI224)</f>
        <v>660688.61</v>
      </c>
      <c r="AJ225" s="53" t="n">
        <f aca="false">+SUM(AJ85:AJ224)</f>
        <v>244574.73</v>
      </c>
      <c r="AK225" s="53" t="n">
        <f aca="false">+SUM(AK85:AK224)</f>
        <v>-416113.88</v>
      </c>
      <c r="AQ225" s="2"/>
    </row>
    <row r="226" customFormat="false" ht="12.75" hidden="false" customHeight="false" outlineLevel="0" collapsed="false">
      <c r="A226" s="50" t="n">
        <v>23512</v>
      </c>
      <c r="B226" s="2" t="str">
        <f aca="false">+VLOOKUP(A226,'[1]Congest May01-Oct01'!$A$1:$B$1048576,2,FALSE())</f>
        <v>ARTHUR_KILL_2</v>
      </c>
      <c r="C226" s="7" t="str">
        <f aca="false">+VLOOKUP(A226,[1]Congest!$A$1:$C$1048576,3,FALSE())</f>
        <v>N.Y.C.</v>
      </c>
      <c r="E226" s="50" t="n">
        <v>23786</v>
      </c>
      <c r="F226" s="2" t="str">
        <f aca="false">+VLOOKUP(E226,'[1]Congest May01-Oct01'!$A$1:$B$1048576,2,FALSE())</f>
        <v>LINDEN COGEN____</v>
      </c>
      <c r="G226" s="7" t="str">
        <f aca="false">+VLOOKUP(E226,[1]Congest!$A$1:$C$1048576,3,FALSE())</f>
        <v>N.Y.C.</v>
      </c>
      <c r="H226" s="41" t="n">
        <v>1</v>
      </c>
      <c r="I226" s="41"/>
      <c r="O226" s="35" t="n">
        <f aca="false">VLOOKUP($A226,'[1]Congest May00-Oct00'!$A$1:$I$1048576,COLUMN('[1]Congest May00-Oct00'!D$1:D$1048576),FALSE())-VLOOKUP($E226,'[1]Congest May00-Oct00'!$A$1:$I$1048576,COLUMN('[1]Congest May00-Oct00'!D$1:D$1048576),FALSE())</f>
        <v>-1408.75</v>
      </c>
      <c r="P226" s="36" t="n">
        <f aca="false">VLOOKUP($A226,'[1]Congest May00-Oct00'!$A$1:$I$1048576,COLUMN('[1]Congest May00-Oct00'!E$1:E$1048576),FALSE())-VLOOKUP($E226,'[1]Congest May00-Oct00'!$A$1:$I$1048576,COLUMN('[1]Congest May00-Oct00'!E$1:E$1048576),FALSE())</f>
        <v>-5561.62</v>
      </c>
      <c r="Q226" s="36" t="n">
        <f aca="false">VLOOKUP($A226,'[1]Congest May00-Oct00'!$A$1:$I$1048576,COLUMN('[1]Congest May00-Oct00'!F$1:F$1048576),FALSE())-VLOOKUP($E226,'[1]Congest May00-Oct00'!$A$1:$I$1048576,COLUMN('[1]Congest May00-Oct00'!F$1:F$1048576),FALSE())</f>
        <v>-3133.25</v>
      </c>
      <c r="R226" s="36" t="n">
        <f aca="false">VLOOKUP($A226,'[1]Congest May00-Oct00'!$A$1:$I$1048576,COLUMN('[1]Congest May00-Oct00'!G$1:G$1048576),FALSE())-VLOOKUP($E226,'[1]Congest May00-Oct00'!$A$1:$I$1048576,COLUMN('[1]Congest May00-Oct00'!G$1:G$1048576),FALSE())</f>
        <v>-7183.32</v>
      </c>
      <c r="S226" s="36" t="n">
        <f aca="false">VLOOKUP($A226,'[1]Congest May00-Oct00'!$A$1:$I$1048576,COLUMN('[1]Congest May00-Oct00'!H$1:H$1048576),FALSE())-VLOOKUP($E226,'[1]Congest May00-Oct00'!$A$1:$I$1048576,COLUMN('[1]Congest May00-Oct00'!H$1:H$1048576),FALSE())</f>
        <v>-2137.46</v>
      </c>
      <c r="T226" s="36" t="n">
        <f aca="false">VLOOKUP($A226,'[1]Congest May00-Oct00'!$A$1:$I$1048576,COLUMN('[1]Congest May00-Oct00'!I$1:I$1048576),FALSE())-VLOOKUP($E226,'[1]Congest May00-Oct00'!$A$1:$I$1048576,COLUMN('[1]Congest May00-Oct00'!I$1:I$1048576),FALSE())</f>
        <v>-132.25</v>
      </c>
      <c r="U226" s="37" t="n">
        <f aca="false">VLOOKUP($A226,'[1]Congest Nov00-Apr01'!$A$1:$I$1048576,COLUMN('[1]Congest Nov00-Apr01'!D$1:D$1048576),FALSE())-VLOOKUP($E226,'[1]Congest Nov00-Apr01'!$A$1:$I$1048576,COLUMN('[1]Congest Nov00-Apr01'!D$1:D$1048576),FALSE())</f>
        <v>-589.99</v>
      </c>
      <c r="V226" s="37" t="n">
        <f aca="false">VLOOKUP($A226,'[1]Congest Nov00-Apr01'!$A$1:$I$1048576,COLUMN('[1]Congest Nov00-Apr01'!E$1:E$1048576),FALSE())-VLOOKUP($E226,'[1]Congest Nov00-Apr01'!$A$1:$I$1048576,COLUMN('[1]Congest Nov00-Apr01'!E$1:E$1048576),FALSE())</f>
        <v>-5287.41</v>
      </c>
      <c r="W226" s="37" t="n">
        <f aca="false">VLOOKUP($A226,'[1]Congest Nov00-Apr01'!$A$1:$I$1048576,COLUMN('[1]Congest Nov00-Apr01'!F$1:F$1048576),FALSE())-VLOOKUP($E226,'[1]Congest Nov00-Apr01'!$A$1:$I$1048576,COLUMN('[1]Congest Nov00-Apr01'!F$1:F$1048576),FALSE())</f>
        <v>227.100000000001</v>
      </c>
      <c r="X226" s="37" t="n">
        <f aca="false">VLOOKUP($A226,'[1]Congest Nov00-Apr01'!$A$1:$I$1048576,COLUMN('[1]Congest Nov00-Apr01'!G$1:G$1048576),FALSE())-VLOOKUP($E226,'[1]Congest Nov00-Apr01'!$A$1:$I$1048576,COLUMN('[1]Congest Nov00-Apr01'!G$1:G$1048576),FALSE())</f>
        <v>-2949.97</v>
      </c>
      <c r="Y226" s="37" t="n">
        <f aca="false">VLOOKUP($A226,'[1]Congest Nov00-Apr01'!$A$1:$I$1048576,COLUMN('[1]Congest Nov00-Apr01'!H$1:H$1048576),FALSE())-VLOOKUP($E226,'[1]Congest Nov00-Apr01'!$A$1:$I$1048576,COLUMN('[1]Congest Nov00-Apr01'!H$1:H$1048576),FALSE())</f>
        <v>-71.3000000000011</v>
      </c>
      <c r="Z226" s="37" t="n">
        <f aca="false">VLOOKUP($A226,'[1]Congest Nov00-Apr01'!$A$1:$I$1048576,COLUMN('[1]Congest Nov00-Apr01'!I$1:I$1048576),FALSE())-VLOOKUP($E226,'[1]Congest Nov00-Apr01'!$A$1:$I$1048576,COLUMN('[1]Congest Nov00-Apr01'!I$1:I$1048576),FALSE())</f>
        <v>-1170</v>
      </c>
      <c r="AA226" s="36" t="n">
        <f aca="false">VLOOKUP($A226,'[1]Congest May01-Oct01'!$A$1:$I$1048576,COLUMN('[1]Congest May01-Oct01'!D$1:D$1048576),FALSE())-VLOOKUP($E226,'[1]Congest May01-Oct01'!$A$1:$I$1048576,COLUMN('[1]Congest May01-Oct01'!D$1:D$1048576),FALSE())</f>
        <v>-2630.22</v>
      </c>
      <c r="AB226" s="36" t="n">
        <f aca="false">VLOOKUP($A226,'[1]Congest May01-Oct01'!$A$1:$I$1048576,COLUMN('[1]Congest May01-Oct01'!E$1:E$1048576),FALSE())-VLOOKUP($E226,'[1]Congest May01-Oct01'!$A$1:$I$1048576,COLUMN('[1]Congest May01-Oct01'!E$1:E$1048576),FALSE())</f>
        <v>-7119.49</v>
      </c>
      <c r="AC226" s="36" t="n">
        <f aca="false">VLOOKUP($A226,'[1]Congest May01-Oct01'!$A$1:$I$1048576,COLUMN('[1]Congest May01-Oct01'!F$1:F$1048576),FALSE())-VLOOKUP($E226,'[1]Congest May01-Oct01'!$A$1:$I$1048576,COLUMN('[1]Congest May01-Oct01'!F$1:F$1048576),FALSE())</f>
        <v>-6524.08</v>
      </c>
      <c r="AD226" s="36" t="n">
        <f aca="false">VLOOKUP($A226,'[1]Congest May01-Oct01'!$A$1:$I$1048576,COLUMN('[1]Congest May01-Oct01'!G$1:G$1048576),FALSE())-VLOOKUP($E226,'[1]Congest May01-Oct01'!$A$1:$I$1048576,COLUMN('[1]Congest May01-Oct01'!G$1:G$1048576),FALSE())</f>
        <v>-3596.93</v>
      </c>
      <c r="AE226" s="36" t="n">
        <f aca="false">VLOOKUP($A226,'[1]Congest May01-Oct01'!$A$1:$I$1048576,COLUMN('[1]Congest May01-Oct01'!H$1:H$1048576),FALSE())-VLOOKUP($E226,'[1]Congest May01-Oct01'!$A$1:$I$1048576,COLUMN('[1]Congest May01-Oct01'!H$1:H$1048576),FALSE())</f>
        <v>-1521.93</v>
      </c>
      <c r="AF226" s="36" t="n">
        <f aca="false">VLOOKUP($A226,'[1]Congest May01-Oct01'!$A$1:$I$1048576,COLUMN('[1]Congest May01-Oct01'!I$1:I$1048576),FALSE())-VLOOKUP($E226,'[1]Congest May01-Oct01'!$A$1:$I$1048576,COLUMN('[1]Congest May01-Oct01'!I$1:I$1048576),FALSE())</f>
        <v>-1372.74</v>
      </c>
      <c r="AG226" s="6" t="n">
        <f aca="false">SUM(S226:AD226)</f>
        <v>-31982</v>
      </c>
      <c r="AI226" s="6"/>
      <c r="AJ226" s="39"/>
      <c r="AK226" s="39" t="n">
        <f aca="false">+H226*(AG226-AO226)</f>
        <v>-6314.01999999999</v>
      </c>
      <c r="AL226" s="39"/>
      <c r="AM226" s="39" t="n">
        <f aca="false">+VLOOKUP($E226,[2]ACP!$A$1:$BE$1048576,47,FALSE())-VLOOKUP($A226,[2]ACP!$A$1:$BE$1048576,47,FALSE())</f>
        <v>-20662.23</v>
      </c>
      <c r="AN226" s="39" t="n">
        <f aca="false">+VLOOKUP($E226,[2]ACP!$A$1:$BE$1048576,48,FALSE())-VLOOKUP($A226,[2]ACP!$A$1:$BE$1048576,48,FALSE())</f>
        <v>-51844.38</v>
      </c>
      <c r="AO226" s="54" t="n">
        <f aca="false">+VLOOKUP($E226,[2]ACP!$A$1:$BE$1048576,56,FALSE())-VLOOKUP($A226,[2]ACP!$A$1:$BE$1048576,56,FALSE())</f>
        <v>-25667.98</v>
      </c>
      <c r="AP226" s="39" t="n">
        <f aca="false">+VLOOKUP($E226,[2]ACP!$A$1:$BE$1048576,57,FALSE())-VLOOKUP($A226,[2]ACP!$A$1:$BE$1048576,57,FALSE())</f>
        <v>-37537.85</v>
      </c>
      <c r="AQ226" s="36"/>
    </row>
    <row r="227" customFormat="false" ht="12.75" hidden="false" customHeight="false" outlineLevel="0" collapsed="false">
      <c r="A227" s="50" t="n">
        <v>23770</v>
      </c>
      <c r="B227" s="2" t="str">
        <f aca="false">+VLOOKUP(A227,'[1]Congest May01-Oct01'!$A$1:$B$1048576,2,FALSE())</f>
        <v>YORK___WARBASSE</v>
      </c>
      <c r="C227" s="7" t="str">
        <f aca="false">+VLOOKUP(A227,[1]Congest!$A$1:$C$1048576,3,FALSE())</f>
        <v>N.Y.C.</v>
      </c>
      <c r="E227" s="50" t="n">
        <v>23786</v>
      </c>
      <c r="F227" s="2" t="str">
        <f aca="false">+VLOOKUP(E227,'[1]Congest May01-Oct01'!$A$1:$B$1048576,2,FALSE())</f>
        <v>LINDEN COGEN____</v>
      </c>
      <c r="G227" s="7" t="str">
        <f aca="false">+VLOOKUP(E227,[1]Congest!$A$1:$C$1048576,3,FALSE())</f>
        <v>N.Y.C.</v>
      </c>
      <c r="H227" s="41" t="n">
        <v>3</v>
      </c>
      <c r="I227" s="41"/>
      <c r="O227" s="35" t="n">
        <f aca="false">VLOOKUP($A227,'[1]Congest May00-Oct00'!$A$1:$I$1048576,COLUMN('[1]Congest May00-Oct00'!D$1:D$1048576),FALSE())-VLOOKUP($E227,'[1]Congest May00-Oct00'!$A$1:$I$1048576,COLUMN('[1]Congest May00-Oct00'!D$1:D$1048576),FALSE())</f>
        <v>-1408.75</v>
      </c>
      <c r="P227" s="36" t="n">
        <f aca="false">VLOOKUP($A227,'[1]Congest May00-Oct00'!$A$1:$I$1048576,COLUMN('[1]Congest May00-Oct00'!E$1:E$1048576),FALSE())-VLOOKUP($E227,'[1]Congest May00-Oct00'!$A$1:$I$1048576,COLUMN('[1]Congest May00-Oct00'!E$1:E$1048576),FALSE())</f>
        <v>-5561.62</v>
      </c>
      <c r="Q227" s="36" t="n">
        <f aca="false">VLOOKUP($A227,'[1]Congest May00-Oct00'!$A$1:$I$1048576,COLUMN('[1]Congest May00-Oct00'!F$1:F$1048576),FALSE())-VLOOKUP($E227,'[1]Congest May00-Oct00'!$A$1:$I$1048576,COLUMN('[1]Congest May00-Oct00'!F$1:F$1048576),FALSE())</f>
        <v>-3133.25</v>
      </c>
      <c r="R227" s="36" t="n">
        <f aca="false">VLOOKUP($A227,'[1]Congest May00-Oct00'!$A$1:$I$1048576,COLUMN('[1]Congest May00-Oct00'!G$1:G$1048576),FALSE())-VLOOKUP($E227,'[1]Congest May00-Oct00'!$A$1:$I$1048576,COLUMN('[1]Congest May00-Oct00'!G$1:G$1048576),FALSE())</f>
        <v>-7183.32</v>
      </c>
      <c r="S227" s="36" t="n">
        <f aca="false">VLOOKUP($A227,'[1]Congest May00-Oct00'!$A$1:$I$1048576,COLUMN('[1]Congest May00-Oct00'!H$1:H$1048576),FALSE())-VLOOKUP($E227,'[1]Congest May00-Oct00'!$A$1:$I$1048576,COLUMN('[1]Congest May00-Oct00'!H$1:H$1048576),FALSE())</f>
        <v>-2137.46</v>
      </c>
      <c r="T227" s="36" t="n">
        <f aca="false">VLOOKUP($A227,'[1]Congest May00-Oct00'!$A$1:$I$1048576,COLUMN('[1]Congest May00-Oct00'!I$1:I$1048576),FALSE())-VLOOKUP($E227,'[1]Congest May00-Oct00'!$A$1:$I$1048576,COLUMN('[1]Congest May00-Oct00'!I$1:I$1048576),FALSE())</f>
        <v>-132.25</v>
      </c>
      <c r="U227" s="37" t="n">
        <f aca="false">VLOOKUP($A227,'[1]Congest Nov00-Apr01'!$A$1:$I$1048576,COLUMN('[1]Congest Nov00-Apr01'!D$1:D$1048576),FALSE())-VLOOKUP($E227,'[1]Congest Nov00-Apr01'!$A$1:$I$1048576,COLUMN('[1]Congest Nov00-Apr01'!D$1:D$1048576),FALSE())</f>
        <v>-615.25</v>
      </c>
      <c r="V227" s="37" t="n">
        <f aca="false">VLOOKUP($A227,'[1]Congest Nov00-Apr01'!$A$1:$I$1048576,COLUMN('[1]Congest Nov00-Apr01'!E$1:E$1048576),FALSE())-VLOOKUP($E227,'[1]Congest Nov00-Apr01'!$A$1:$I$1048576,COLUMN('[1]Congest Nov00-Apr01'!E$1:E$1048576),FALSE())</f>
        <v>-5287.41</v>
      </c>
      <c r="W227" s="37" t="n">
        <f aca="false">VLOOKUP($A227,'[1]Congest Nov00-Apr01'!$A$1:$I$1048576,COLUMN('[1]Congest Nov00-Apr01'!F$1:F$1048576),FALSE())-VLOOKUP($E227,'[1]Congest Nov00-Apr01'!$A$1:$I$1048576,COLUMN('[1]Congest Nov00-Apr01'!F$1:F$1048576),FALSE())</f>
        <v>227.100000000001</v>
      </c>
      <c r="X227" s="37" t="n">
        <f aca="false">VLOOKUP($A227,'[1]Congest Nov00-Apr01'!$A$1:$I$1048576,COLUMN('[1]Congest Nov00-Apr01'!G$1:G$1048576),FALSE())-VLOOKUP($E227,'[1]Congest Nov00-Apr01'!$A$1:$I$1048576,COLUMN('[1]Congest Nov00-Apr01'!G$1:G$1048576),FALSE())</f>
        <v>-2949.97</v>
      </c>
      <c r="Y227" s="37" t="n">
        <f aca="false">VLOOKUP($A227,'[1]Congest Nov00-Apr01'!$A$1:$I$1048576,COLUMN('[1]Congest Nov00-Apr01'!H$1:H$1048576),FALSE())-VLOOKUP($E227,'[1]Congest Nov00-Apr01'!$A$1:$I$1048576,COLUMN('[1]Congest Nov00-Apr01'!H$1:H$1048576),FALSE())</f>
        <v>-71.3000000000011</v>
      </c>
      <c r="Z227" s="37" t="n">
        <f aca="false">VLOOKUP($A227,'[1]Congest Nov00-Apr01'!$A$1:$I$1048576,COLUMN('[1]Congest Nov00-Apr01'!I$1:I$1048576),FALSE())-VLOOKUP($E227,'[1]Congest Nov00-Apr01'!$A$1:$I$1048576,COLUMN('[1]Congest Nov00-Apr01'!I$1:I$1048576),FALSE())</f>
        <v>-1170</v>
      </c>
      <c r="AA227" s="36" t="n">
        <f aca="false">VLOOKUP($A227,'[1]Congest May01-Oct01'!$A$1:$I$1048576,COLUMN('[1]Congest May01-Oct01'!D$1:D$1048576),FALSE())-VLOOKUP($E227,'[1]Congest May01-Oct01'!$A$1:$I$1048576,COLUMN('[1]Congest May01-Oct01'!D$1:D$1048576),FALSE())</f>
        <v>-2630.22</v>
      </c>
      <c r="AB227" s="36" t="n">
        <f aca="false">VLOOKUP($A227,'[1]Congest May01-Oct01'!$A$1:$I$1048576,COLUMN('[1]Congest May01-Oct01'!E$1:E$1048576),FALSE())-VLOOKUP($E227,'[1]Congest May01-Oct01'!$A$1:$I$1048576,COLUMN('[1]Congest May01-Oct01'!E$1:E$1048576),FALSE())</f>
        <v>-7119.49</v>
      </c>
      <c r="AC227" s="36" t="n">
        <f aca="false">VLOOKUP($A227,'[1]Congest May01-Oct01'!$A$1:$I$1048576,COLUMN('[1]Congest May01-Oct01'!F$1:F$1048576),FALSE())-VLOOKUP($E227,'[1]Congest May01-Oct01'!$A$1:$I$1048576,COLUMN('[1]Congest May01-Oct01'!F$1:F$1048576),FALSE())</f>
        <v>-6524.08</v>
      </c>
      <c r="AD227" s="36" t="n">
        <f aca="false">VLOOKUP($A227,'[1]Congest May01-Oct01'!$A$1:$I$1048576,COLUMN('[1]Congest May01-Oct01'!G$1:G$1048576),FALSE())-VLOOKUP($E227,'[1]Congest May01-Oct01'!$A$1:$I$1048576,COLUMN('[1]Congest May01-Oct01'!G$1:G$1048576),FALSE())</f>
        <v>-3596.93</v>
      </c>
      <c r="AE227" s="36" t="n">
        <f aca="false">VLOOKUP($A227,'[1]Congest May01-Oct01'!$A$1:$I$1048576,COLUMN('[1]Congest May01-Oct01'!H$1:H$1048576),FALSE())-VLOOKUP($E227,'[1]Congest May01-Oct01'!$A$1:$I$1048576,COLUMN('[1]Congest May01-Oct01'!H$1:H$1048576),FALSE())</f>
        <v>-1521.93</v>
      </c>
      <c r="AF227" s="36" t="n">
        <f aca="false">VLOOKUP($A227,'[1]Congest May01-Oct01'!$A$1:$I$1048576,COLUMN('[1]Congest May01-Oct01'!I$1:I$1048576),FALSE())-VLOOKUP($E227,'[1]Congest May01-Oct01'!$A$1:$I$1048576,COLUMN('[1]Congest May01-Oct01'!I$1:I$1048576),FALSE())</f>
        <v>-1372.74</v>
      </c>
      <c r="AG227" s="6" t="n">
        <f aca="false">SUM(S227:AD227)</f>
        <v>-32007.26</v>
      </c>
      <c r="AI227" s="6"/>
      <c r="AJ227" s="39"/>
      <c r="AK227" s="39" t="n">
        <f aca="false">+H227*(AG227-AO227)</f>
        <v>-18925.83</v>
      </c>
      <c r="AL227" s="39"/>
      <c r="AM227" s="39" t="n">
        <f aca="false">+VLOOKUP($E227,[2]ACP!$A$1:$BE$1048576,47,FALSE())-VLOOKUP($A227,[2]ACP!$A$1:$BE$1048576,47,FALSE())</f>
        <v>-20952.23</v>
      </c>
      <c r="AN227" s="39" t="n">
        <f aca="false">+VLOOKUP($E227,[2]ACP!$A$1:$BE$1048576,48,FALSE())-VLOOKUP($A227,[2]ACP!$A$1:$BE$1048576,48,FALSE())</f>
        <v>-51918.4</v>
      </c>
      <c r="AO227" s="54" t="n">
        <f aca="false">+VLOOKUP($E227,[2]ACP!$A$1:$BE$1048576,56,FALSE())-VLOOKUP($A227,[2]ACP!$A$1:$BE$1048576,56,FALSE())</f>
        <v>-25698.65</v>
      </c>
      <c r="AP227" s="39" t="n">
        <f aca="false">+VLOOKUP($E227,[2]ACP!$A$1:$BE$1048576,57,FALSE())-VLOOKUP($A227,[2]ACP!$A$1:$BE$1048576,57,FALSE())</f>
        <v>-37742.06</v>
      </c>
      <c r="AQ227" s="36"/>
    </row>
    <row r="228" customFormat="false" ht="12.75" hidden="false" customHeight="false" outlineLevel="0" collapsed="false">
      <c r="A228" s="50" t="n">
        <v>24261</v>
      </c>
      <c r="B228" s="2" t="str">
        <f aca="false">+VLOOKUP(A228,'[1]Congest May01-Oct01'!$A$1:$B$1048576,2,FALSE())</f>
        <v>74TH STREET_GT_2</v>
      </c>
      <c r="C228" s="7" t="str">
        <f aca="false">+VLOOKUP(A228,[1]Congest!$A$1:$C$1048576,3,FALSE())</f>
        <v>N.Y.C.</v>
      </c>
      <c r="E228" s="50" t="n">
        <v>23786</v>
      </c>
      <c r="F228" s="2" t="str">
        <f aca="false">+VLOOKUP(E228,'[1]Congest May01-Oct01'!$A$1:$B$1048576,2,FALSE())</f>
        <v>LINDEN COGEN____</v>
      </c>
      <c r="G228" s="7" t="str">
        <f aca="false">+VLOOKUP(E228,[1]Congest!$A$1:$C$1048576,3,FALSE())</f>
        <v>N.Y.C.</v>
      </c>
      <c r="H228" s="41" t="n">
        <v>2</v>
      </c>
      <c r="I228" s="41"/>
      <c r="O228" s="35" t="n">
        <f aca="false">VLOOKUP($A228,'[1]Congest May00-Oct00'!$A$1:$I$1048576,COLUMN('[1]Congest May00-Oct00'!D$1:D$1048576),FALSE())-VLOOKUP($E228,'[1]Congest May00-Oct00'!$A$1:$I$1048576,COLUMN('[1]Congest May00-Oct00'!D$1:D$1048576),FALSE())</f>
        <v>-246.29</v>
      </c>
      <c r="P228" s="36" t="n">
        <f aca="false">VLOOKUP($A228,'[1]Congest May00-Oct00'!$A$1:$I$1048576,COLUMN('[1]Congest May00-Oct00'!E$1:E$1048576),FALSE())-VLOOKUP($E228,'[1]Congest May00-Oct00'!$A$1:$I$1048576,COLUMN('[1]Congest May00-Oct00'!E$1:E$1048576),FALSE())</f>
        <v>-4400.76</v>
      </c>
      <c r="Q228" s="36" t="n">
        <f aca="false">VLOOKUP($A228,'[1]Congest May00-Oct00'!$A$1:$I$1048576,COLUMN('[1]Congest May00-Oct00'!F$1:F$1048576),FALSE())-VLOOKUP($E228,'[1]Congest May00-Oct00'!$A$1:$I$1048576,COLUMN('[1]Congest May00-Oct00'!F$1:F$1048576),FALSE())</f>
        <v>-1933.34</v>
      </c>
      <c r="R228" s="36" t="n">
        <f aca="false">VLOOKUP($A228,'[1]Congest May00-Oct00'!$A$1:$I$1048576,COLUMN('[1]Congest May00-Oct00'!G$1:G$1048576),FALSE())-VLOOKUP($E228,'[1]Congest May00-Oct00'!$A$1:$I$1048576,COLUMN('[1]Congest May00-Oct00'!G$1:G$1048576),FALSE())</f>
        <v>-4049.05</v>
      </c>
      <c r="S228" s="36" t="n">
        <f aca="false">VLOOKUP($A228,'[1]Congest May00-Oct00'!$A$1:$I$1048576,COLUMN('[1]Congest May00-Oct00'!H$1:H$1048576),FALSE())-VLOOKUP($E228,'[1]Congest May00-Oct00'!$A$1:$I$1048576,COLUMN('[1]Congest May00-Oct00'!H$1:H$1048576),FALSE())</f>
        <v>0.399999999999181</v>
      </c>
      <c r="T228" s="36" t="n">
        <f aca="false">VLOOKUP($A228,'[1]Congest May00-Oct00'!$A$1:$I$1048576,COLUMN('[1]Congest May00-Oct00'!I$1:I$1048576),FALSE())-VLOOKUP($E228,'[1]Congest May00-Oct00'!$A$1:$I$1048576,COLUMN('[1]Congest May00-Oct00'!I$1:I$1048576),FALSE())</f>
        <v>1.5</v>
      </c>
      <c r="U228" s="37" t="n">
        <f aca="false">VLOOKUP($A228,'[1]Congest Nov00-Apr01'!$A$1:$I$1048576,COLUMN('[1]Congest Nov00-Apr01'!D$1:D$1048576),FALSE())-VLOOKUP($E228,'[1]Congest Nov00-Apr01'!$A$1:$I$1048576,COLUMN('[1]Congest Nov00-Apr01'!D$1:D$1048576),FALSE())</f>
        <v>3.84000000000015</v>
      </c>
      <c r="V228" s="37" t="n">
        <f aca="false">VLOOKUP($A228,'[1]Congest Nov00-Apr01'!$A$1:$I$1048576,COLUMN('[1]Congest Nov00-Apr01'!E$1:E$1048576),FALSE())-VLOOKUP($E228,'[1]Congest Nov00-Apr01'!$A$1:$I$1048576,COLUMN('[1]Congest Nov00-Apr01'!E$1:E$1048576),FALSE())</f>
        <v>60.8700000000001</v>
      </c>
      <c r="W228" s="37" t="n">
        <f aca="false">VLOOKUP($A228,'[1]Congest Nov00-Apr01'!$A$1:$I$1048576,COLUMN('[1]Congest Nov00-Apr01'!F$1:F$1048576),FALSE())-VLOOKUP($E228,'[1]Congest Nov00-Apr01'!$A$1:$I$1048576,COLUMN('[1]Congest Nov00-Apr01'!F$1:F$1048576),FALSE())</f>
        <v>0</v>
      </c>
      <c r="X228" s="37" t="n">
        <f aca="false">VLOOKUP($A228,'[1]Congest Nov00-Apr01'!$A$1:$I$1048576,COLUMN('[1]Congest Nov00-Apr01'!G$1:G$1048576),FALSE())-VLOOKUP($E228,'[1]Congest Nov00-Apr01'!$A$1:$I$1048576,COLUMN('[1]Congest Nov00-Apr01'!G$1:G$1048576),FALSE())</f>
        <v>-4.68000000000029</v>
      </c>
      <c r="Y228" s="37" t="n">
        <f aca="false">VLOOKUP($A228,'[1]Congest Nov00-Apr01'!$A$1:$I$1048576,COLUMN('[1]Congest Nov00-Apr01'!H$1:H$1048576),FALSE())-VLOOKUP($E228,'[1]Congest Nov00-Apr01'!$A$1:$I$1048576,COLUMN('[1]Congest Nov00-Apr01'!H$1:H$1048576),FALSE())</f>
        <v>0</v>
      </c>
      <c r="Z228" s="37" t="n">
        <f aca="false">VLOOKUP($A228,'[1]Congest Nov00-Apr01'!$A$1:$I$1048576,COLUMN('[1]Congest Nov00-Apr01'!I$1:I$1048576),FALSE())-VLOOKUP($E228,'[1]Congest Nov00-Apr01'!$A$1:$I$1048576,COLUMN('[1]Congest Nov00-Apr01'!I$1:I$1048576),FALSE())</f>
        <v>561.72</v>
      </c>
      <c r="AA228" s="36" t="n">
        <f aca="false">VLOOKUP($A228,'[1]Congest May01-Oct01'!$A$1:$I$1048576,COLUMN('[1]Congest May01-Oct01'!D$1:D$1048576),FALSE())-VLOOKUP($E228,'[1]Congest May01-Oct01'!$A$1:$I$1048576,COLUMN('[1]Congest May01-Oct01'!D$1:D$1048576),FALSE())</f>
        <v>-329.220000000001</v>
      </c>
      <c r="AB228" s="36" t="n">
        <f aca="false">VLOOKUP($A228,'[1]Congest May01-Oct01'!$A$1:$I$1048576,COLUMN('[1]Congest May01-Oct01'!E$1:E$1048576),FALSE())-VLOOKUP($E228,'[1]Congest May01-Oct01'!$A$1:$I$1048576,COLUMN('[1]Congest May01-Oct01'!E$1:E$1048576),FALSE())</f>
        <v>0</v>
      </c>
      <c r="AC228" s="36" t="n">
        <f aca="false">VLOOKUP($A228,'[1]Congest May01-Oct01'!$A$1:$I$1048576,COLUMN('[1]Congest May01-Oct01'!F$1:F$1048576),FALSE())-VLOOKUP($E228,'[1]Congest May01-Oct01'!$A$1:$I$1048576,COLUMN('[1]Congest May01-Oct01'!F$1:F$1048576),FALSE())</f>
        <v>-422.46</v>
      </c>
      <c r="AD228" s="36" t="n">
        <f aca="false">VLOOKUP($A228,'[1]Congest May01-Oct01'!$A$1:$I$1048576,COLUMN('[1]Congest May01-Oct01'!G$1:G$1048576),FALSE())-VLOOKUP($E228,'[1]Congest May01-Oct01'!$A$1:$I$1048576,COLUMN('[1]Congest May01-Oct01'!G$1:G$1048576),FALSE())</f>
        <v>-2207.59</v>
      </c>
      <c r="AE228" s="36" t="n">
        <f aca="false">VLOOKUP($A228,'[1]Congest May01-Oct01'!$A$1:$I$1048576,COLUMN('[1]Congest May01-Oct01'!H$1:H$1048576),FALSE())-VLOOKUP($E228,'[1]Congest May01-Oct01'!$A$1:$I$1048576,COLUMN('[1]Congest May01-Oct01'!H$1:H$1048576),FALSE())</f>
        <v>-1262.72</v>
      </c>
      <c r="AF228" s="36" t="n">
        <f aca="false">VLOOKUP($A228,'[1]Congest May01-Oct01'!$A$1:$I$1048576,COLUMN('[1]Congest May01-Oct01'!I$1:I$1048576),FALSE())-VLOOKUP($E228,'[1]Congest May01-Oct01'!$A$1:$I$1048576,COLUMN('[1]Congest May01-Oct01'!I$1:I$1048576),FALSE())</f>
        <v>-868.57</v>
      </c>
      <c r="AG228" s="6" t="n">
        <f aca="false">SUM(S228:AD228)</f>
        <v>-2335.62</v>
      </c>
      <c r="AI228" s="6"/>
      <c r="AJ228" s="39"/>
      <c r="AK228" s="39" t="n">
        <f aca="false">+H228*(AG228-AO228)</f>
        <v>-2033.24000000001</v>
      </c>
      <c r="AL228" s="39"/>
      <c r="AM228" s="39" t="n">
        <f aca="false">+VLOOKUP($E228,[2]ACP!$A$1:$BE$1048576,47,FALSE())-VLOOKUP($A228,[2]ACP!$A$1:$BE$1048576,47,FALSE())</f>
        <v>-92.4599999999919</v>
      </c>
      <c r="AN228" s="39" t="n">
        <f aca="false">+VLOOKUP($E228,[2]ACP!$A$1:$BE$1048576,48,FALSE())-VLOOKUP($A228,[2]ACP!$A$1:$BE$1048576,48,FALSE())</f>
        <v>-1790.71000000001</v>
      </c>
      <c r="AO228" s="54" t="n">
        <f aca="false">+VLOOKUP($E228,[2]ACP!$A$1:$BE$1048576,56,FALSE())-VLOOKUP($A228,[2]ACP!$A$1:$BE$1048576,56,FALSE())</f>
        <v>-1319</v>
      </c>
      <c r="AP228" s="39" t="n">
        <f aca="false">+VLOOKUP($E228,[2]ACP!$A$1:$BE$1048576,57,FALSE())-VLOOKUP($A228,[2]ACP!$A$1:$BE$1048576,57,FALSE())</f>
        <v>-2485.42</v>
      </c>
      <c r="AQ228" s="36"/>
    </row>
    <row r="229" customFormat="false" ht="12.75" hidden="false" customHeight="false" outlineLevel="0" collapsed="false">
      <c r="A229" s="50" t="n">
        <v>61756</v>
      </c>
      <c r="B229" s="2" t="str">
        <f aca="false">+VLOOKUP(A229,'[1]Congest May01-Oct01'!$A$1:$B$1048576,2,FALSE())</f>
        <v>MHK VL</v>
      </c>
      <c r="C229" s="7" t="str">
        <f aca="false">+VLOOKUP(A229,[1]Congest!$A$1:$C$1048576,3,FALSE())</f>
        <v>MHK VL</v>
      </c>
      <c r="E229" s="50" t="n">
        <v>23777</v>
      </c>
      <c r="F229" s="2" t="str">
        <f aca="false">+VLOOKUP(E229,'[1]Congest May01-Oct01'!$A$1:$B$1048576,2,FALSE())</f>
        <v>SITHE___STERLING</v>
      </c>
      <c r="G229" s="7" t="str">
        <f aca="false">+VLOOKUP(E229,[1]Congest!$A$1:$C$1048576,3,FALSE())</f>
        <v>MHK VL</v>
      </c>
      <c r="H229" s="41" t="n">
        <v>20</v>
      </c>
      <c r="I229" s="41"/>
      <c r="O229" s="35" t="n">
        <f aca="false">VLOOKUP($A229,'[1]Congest May00-Oct00'!$A$1:$I$1048576,COLUMN('[1]Congest May00-Oct00'!D$1:D$1048576),FALSE())-VLOOKUP($E229,'[1]Congest May00-Oct00'!$A$1:$I$1048576,COLUMN('[1]Congest May00-Oct00'!D$1:D$1048576),FALSE())</f>
        <v>119.83</v>
      </c>
      <c r="P229" s="36" t="n">
        <f aca="false">VLOOKUP($A229,'[1]Congest May00-Oct00'!$A$1:$I$1048576,COLUMN('[1]Congest May00-Oct00'!E$1:E$1048576),FALSE())-VLOOKUP($E229,'[1]Congest May00-Oct00'!$A$1:$I$1048576,COLUMN('[1]Congest May00-Oct00'!E$1:E$1048576),FALSE())</f>
        <v>-71.66</v>
      </c>
      <c r="Q229" s="36" t="n">
        <f aca="false">VLOOKUP($A229,'[1]Congest May00-Oct00'!$A$1:$I$1048576,COLUMN('[1]Congest May00-Oct00'!F$1:F$1048576),FALSE())-VLOOKUP($E229,'[1]Congest May00-Oct00'!$A$1:$I$1048576,COLUMN('[1]Congest May00-Oct00'!F$1:F$1048576),FALSE())</f>
        <v>43.9900000000002</v>
      </c>
      <c r="R229" s="36" t="n">
        <f aca="false">VLOOKUP($A229,'[1]Congest May00-Oct00'!$A$1:$I$1048576,COLUMN('[1]Congest May00-Oct00'!G$1:G$1048576),FALSE())-VLOOKUP($E229,'[1]Congest May00-Oct00'!$A$1:$I$1048576,COLUMN('[1]Congest May00-Oct00'!G$1:G$1048576),FALSE())</f>
        <v>-203.63</v>
      </c>
      <c r="S229" s="36" t="n">
        <f aca="false">VLOOKUP($A229,'[1]Congest May00-Oct00'!$A$1:$I$1048576,COLUMN('[1]Congest May00-Oct00'!H$1:H$1048576),FALSE())-VLOOKUP($E229,'[1]Congest May00-Oct00'!$A$1:$I$1048576,COLUMN('[1]Congest May00-Oct00'!H$1:H$1048576),FALSE())</f>
        <v>121.43</v>
      </c>
      <c r="T229" s="36" t="n">
        <f aca="false">VLOOKUP($A229,'[1]Congest May00-Oct00'!$A$1:$I$1048576,COLUMN('[1]Congest May00-Oct00'!I$1:I$1048576),FALSE())-VLOOKUP($E229,'[1]Congest May00-Oct00'!$A$1:$I$1048576,COLUMN('[1]Congest May00-Oct00'!I$1:I$1048576),FALSE())</f>
        <v>-0.859999999999999</v>
      </c>
      <c r="U229" s="37" t="n">
        <f aca="false">VLOOKUP($A229,'[1]Congest Nov00-Apr01'!$A$1:$I$1048576,COLUMN('[1]Congest Nov00-Apr01'!D$1:D$1048576),FALSE())-VLOOKUP($E229,'[1]Congest Nov00-Apr01'!$A$1:$I$1048576,COLUMN('[1]Congest Nov00-Apr01'!D$1:D$1048576),FALSE())</f>
        <v>-7.41</v>
      </c>
      <c r="V229" s="37" t="n">
        <f aca="false">VLOOKUP($A229,'[1]Congest Nov00-Apr01'!$A$1:$I$1048576,COLUMN('[1]Congest Nov00-Apr01'!E$1:E$1048576),FALSE())-VLOOKUP($E229,'[1]Congest Nov00-Apr01'!$A$1:$I$1048576,COLUMN('[1]Congest Nov00-Apr01'!E$1:E$1048576),FALSE())</f>
        <v>8.17999999999999</v>
      </c>
      <c r="W229" s="37" t="n">
        <f aca="false">VLOOKUP($A229,'[1]Congest Nov00-Apr01'!$A$1:$I$1048576,COLUMN('[1]Congest Nov00-Apr01'!F$1:F$1048576),FALSE())-VLOOKUP($E229,'[1]Congest Nov00-Apr01'!$A$1:$I$1048576,COLUMN('[1]Congest Nov00-Apr01'!F$1:F$1048576),FALSE())</f>
        <v>-9.92000000000002</v>
      </c>
      <c r="X229" s="37" t="n">
        <f aca="false">VLOOKUP($A229,'[1]Congest Nov00-Apr01'!$A$1:$I$1048576,COLUMN('[1]Congest Nov00-Apr01'!G$1:G$1048576),FALSE())-VLOOKUP($E229,'[1]Congest Nov00-Apr01'!$A$1:$I$1048576,COLUMN('[1]Congest Nov00-Apr01'!G$1:G$1048576),FALSE())</f>
        <v>-0.170000000000009</v>
      </c>
      <c r="Y229" s="37" t="n">
        <f aca="false">VLOOKUP($A229,'[1]Congest Nov00-Apr01'!$A$1:$I$1048576,COLUMN('[1]Congest Nov00-Apr01'!H$1:H$1048576),FALSE())-VLOOKUP($E229,'[1]Congest Nov00-Apr01'!$A$1:$I$1048576,COLUMN('[1]Congest Nov00-Apr01'!H$1:H$1048576),FALSE())</f>
        <v>-12.47</v>
      </c>
      <c r="Z229" s="37" t="n">
        <f aca="false">VLOOKUP($A229,'[1]Congest Nov00-Apr01'!$A$1:$I$1048576,COLUMN('[1]Congest Nov00-Apr01'!I$1:I$1048576),FALSE())-VLOOKUP($E229,'[1]Congest Nov00-Apr01'!$A$1:$I$1048576,COLUMN('[1]Congest Nov00-Apr01'!I$1:I$1048576),FALSE())</f>
        <v>2.43</v>
      </c>
      <c r="AA229" s="36" t="n">
        <f aca="false">VLOOKUP($A229,'[1]Congest May01-Oct01'!$A$1:$I$1048576,COLUMN('[1]Congest May01-Oct01'!D$1:D$1048576),FALSE())-VLOOKUP($E229,'[1]Congest May01-Oct01'!$A$1:$I$1048576,COLUMN('[1]Congest May01-Oct01'!D$1:D$1048576),FALSE())</f>
        <v>-17.65</v>
      </c>
      <c r="AB229" s="36" t="n">
        <f aca="false">VLOOKUP($A229,'[1]Congest May01-Oct01'!$A$1:$I$1048576,COLUMN('[1]Congest May01-Oct01'!E$1:E$1048576),FALSE())-VLOOKUP($E229,'[1]Congest May01-Oct01'!$A$1:$I$1048576,COLUMN('[1]Congest May01-Oct01'!E$1:E$1048576),FALSE())</f>
        <v>-96.73</v>
      </c>
      <c r="AC229" s="36" t="n">
        <f aca="false">VLOOKUP($A229,'[1]Congest May01-Oct01'!$A$1:$I$1048576,COLUMN('[1]Congest May01-Oct01'!F$1:F$1048576),FALSE())-VLOOKUP($E229,'[1]Congest May01-Oct01'!$A$1:$I$1048576,COLUMN('[1]Congest May01-Oct01'!F$1:F$1048576),FALSE())</f>
        <v>-13.82</v>
      </c>
      <c r="AD229" s="36" t="n">
        <f aca="false">VLOOKUP($A229,'[1]Congest May01-Oct01'!$A$1:$I$1048576,COLUMN('[1]Congest May01-Oct01'!G$1:G$1048576),FALSE())-VLOOKUP($E229,'[1]Congest May01-Oct01'!$A$1:$I$1048576,COLUMN('[1]Congest May01-Oct01'!G$1:G$1048576),FALSE())</f>
        <v>-4.86999999999999</v>
      </c>
      <c r="AE229" s="36" t="n">
        <f aca="false">VLOOKUP($A229,'[1]Congest May01-Oct01'!$A$1:$I$1048576,COLUMN('[1]Congest May01-Oct01'!H$1:H$1048576),FALSE())-VLOOKUP($E229,'[1]Congest May01-Oct01'!$A$1:$I$1048576,COLUMN('[1]Congest May01-Oct01'!H$1:H$1048576),FALSE())</f>
        <v>0.13</v>
      </c>
      <c r="AF229" s="36" t="n">
        <f aca="false">VLOOKUP($A229,'[1]Congest May01-Oct01'!$A$1:$I$1048576,COLUMN('[1]Congest May01-Oct01'!I$1:I$1048576),FALSE())-VLOOKUP($E229,'[1]Congest May01-Oct01'!$A$1:$I$1048576,COLUMN('[1]Congest May01-Oct01'!I$1:I$1048576),FALSE())</f>
        <v>-0.33</v>
      </c>
      <c r="AG229" s="6" t="n">
        <f aca="false">SUM(S229:AD229)</f>
        <v>-31.86</v>
      </c>
      <c r="AI229" s="6"/>
      <c r="AJ229" s="39"/>
      <c r="AK229" s="39" t="n">
        <f aca="false">+H229*(AG229-AO229)</f>
        <v>32167.8</v>
      </c>
      <c r="AL229" s="39"/>
      <c r="AM229" s="39" t="n">
        <f aca="false">+VLOOKUP($E229,[2]ACP!$A$1:$BE$1048576,47,FALSE())-VLOOKUP($A229,[2]ACP!$A$1:$BE$1048576,47,FALSE())</f>
        <v>-2913.23</v>
      </c>
      <c r="AN229" s="39" t="n">
        <f aca="false">+VLOOKUP($E229,[2]ACP!$A$1:$BE$1048576,48,FALSE())-VLOOKUP($A229,[2]ACP!$A$1:$BE$1048576,48,FALSE())</f>
        <v>-5604.65</v>
      </c>
      <c r="AO229" s="54" t="n">
        <f aca="false">+VLOOKUP($E229,[2]ACP!$A$1:$BE$1048576,56,FALSE())-VLOOKUP($A229,[2]ACP!$A$1:$BE$1048576,56,FALSE())</f>
        <v>-1640.25</v>
      </c>
      <c r="AP229" s="39" t="n">
        <f aca="false">+VLOOKUP($E229,[2]ACP!$A$1:$BE$1048576,57,FALSE())-VLOOKUP($A229,[2]ACP!$A$1:$BE$1048576,57,FALSE())</f>
        <v>-4257.93</v>
      </c>
      <c r="AQ229" s="36"/>
    </row>
    <row r="230" customFormat="false" ht="12.75" hidden="false" customHeight="false" outlineLevel="0" collapsed="false">
      <c r="A230" s="50" t="n">
        <v>61847</v>
      </c>
      <c r="B230" s="2" t="str">
        <f aca="false">+VLOOKUP(A230,'[1]Congest May01-Oct01'!$A$1:$B$1048576,2,FALSE())</f>
        <v>PJM</v>
      </c>
      <c r="C230" s="7" t="str">
        <f aca="false">+VLOOKUP(A230,[1]Congest!$A$1:$C$1048576,3,FALSE())</f>
        <v>PJM</v>
      </c>
      <c r="E230" s="50" t="n">
        <v>23565</v>
      </c>
      <c r="F230" s="2" t="str">
        <f aca="false">+VLOOKUP(E230,'[1]Congest May01-Oct01'!$A$1:$B$1048576,2,FALSE())</f>
        <v>DUNKIRK___3</v>
      </c>
      <c r="G230" s="7" t="str">
        <f aca="false">+VLOOKUP(E230,[1]Congest!$A$1:$C$1048576,3,FALSE())</f>
        <v>WEST</v>
      </c>
      <c r="H230" s="41" t="n">
        <v>20</v>
      </c>
      <c r="I230" s="41"/>
      <c r="O230" s="35" t="n">
        <f aca="false">VLOOKUP($A230,'[1]Congest May00-Oct00'!$A$1:$I$1048576,COLUMN('[1]Congest May00-Oct00'!D$1:D$1048576),FALSE())-VLOOKUP($E230,'[1]Congest May00-Oct00'!$A$1:$I$1048576,COLUMN('[1]Congest May00-Oct00'!D$1:D$1048576),FALSE())</f>
        <v>-232.57</v>
      </c>
      <c r="P230" s="36" t="n">
        <f aca="false">VLOOKUP($A230,'[1]Congest May00-Oct00'!$A$1:$I$1048576,COLUMN('[1]Congest May00-Oct00'!E$1:E$1048576),FALSE())-VLOOKUP($E230,'[1]Congest May00-Oct00'!$A$1:$I$1048576,COLUMN('[1]Congest May00-Oct00'!E$1:E$1048576),FALSE())</f>
        <v>-577.27</v>
      </c>
      <c r="Q230" s="36" t="n">
        <f aca="false">VLOOKUP($A230,'[1]Congest May00-Oct00'!$A$1:$I$1048576,COLUMN('[1]Congest May00-Oct00'!F$1:F$1048576),FALSE())-VLOOKUP($E230,'[1]Congest May00-Oct00'!$A$1:$I$1048576,COLUMN('[1]Congest May00-Oct00'!F$1:F$1048576),FALSE())</f>
        <v>-500.12</v>
      </c>
      <c r="R230" s="36" t="n">
        <f aca="false">VLOOKUP($A230,'[1]Congest May00-Oct00'!$A$1:$I$1048576,COLUMN('[1]Congest May00-Oct00'!G$1:G$1048576),FALSE())-VLOOKUP($E230,'[1]Congest May00-Oct00'!$A$1:$I$1048576,COLUMN('[1]Congest May00-Oct00'!G$1:G$1048576),FALSE())</f>
        <v>-1549.93</v>
      </c>
      <c r="S230" s="36" t="n">
        <f aca="false">VLOOKUP($A230,'[1]Congest May00-Oct00'!$A$1:$I$1048576,COLUMN('[1]Congest May00-Oct00'!H$1:H$1048576),FALSE())-VLOOKUP($E230,'[1]Congest May00-Oct00'!$A$1:$I$1048576,COLUMN('[1]Congest May00-Oct00'!H$1:H$1048576),FALSE())</f>
        <v>3511.51</v>
      </c>
      <c r="T230" s="36" t="n">
        <f aca="false">VLOOKUP($A230,'[1]Congest May00-Oct00'!$A$1:$I$1048576,COLUMN('[1]Congest May00-Oct00'!I$1:I$1048576),FALSE())-VLOOKUP($E230,'[1]Congest May00-Oct00'!$A$1:$I$1048576,COLUMN('[1]Congest May00-Oct00'!I$1:I$1048576),FALSE())</f>
        <v>5415.36</v>
      </c>
      <c r="U230" s="37" t="n">
        <f aca="false">VLOOKUP($A230,'[1]Congest Nov00-Apr01'!$A$1:$I$1048576,COLUMN('[1]Congest Nov00-Apr01'!D$1:D$1048576),FALSE())-VLOOKUP($E230,'[1]Congest Nov00-Apr01'!$A$1:$I$1048576,COLUMN('[1]Congest Nov00-Apr01'!D$1:D$1048576),FALSE())</f>
        <v>6084.02</v>
      </c>
      <c r="V230" s="37" t="n">
        <f aca="false">VLOOKUP($A230,'[1]Congest Nov00-Apr01'!$A$1:$I$1048576,COLUMN('[1]Congest Nov00-Apr01'!E$1:E$1048576),FALSE())-VLOOKUP($E230,'[1]Congest Nov00-Apr01'!$A$1:$I$1048576,COLUMN('[1]Congest Nov00-Apr01'!E$1:E$1048576),FALSE())</f>
        <v>1187.81</v>
      </c>
      <c r="W230" s="37" t="n">
        <f aca="false">VLOOKUP($A230,'[1]Congest Nov00-Apr01'!$A$1:$I$1048576,COLUMN('[1]Congest Nov00-Apr01'!F$1:F$1048576),FALSE())-VLOOKUP($E230,'[1]Congest Nov00-Apr01'!$A$1:$I$1048576,COLUMN('[1]Congest Nov00-Apr01'!F$1:F$1048576),FALSE())</f>
        <v>586.92</v>
      </c>
      <c r="X230" s="37" t="n">
        <f aca="false">VLOOKUP($A230,'[1]Congest Nov00-Apr01'!$A$1:$I$1048576,COLUMN('[1]Congest Nov00-Apr01'!G$1:G$1048576),FALSE())-VLOOKUP($E230,'[1]Congest Nov00-Apr01'!$A$1:$I$1048576,COLUMN('[1]Congest Nov00-Apr01'!G$1:G$1048576),FALSE())</f>
        <v>800.42</v>
      </c>
      <c r="Y230" s="37" t="n">
        <f aca="false">VLOOKUP($A230,'[1]Congest Nov00-Apr01'!$A$1:$I$1048576,COLUMN('[1]Congest Nov00-Apr01'!H$1:H$1048576),FALSE())-VLOOKUP($E230,'[1]Congest Nov00-Apr01'!$A$1:$I$1048576,COLUMN('[1]Congest Nov00-Apr01'!H$1:H$1048576),FALSE())</f>
        <v>56.46</v>
      </c>
      <c r="Z230" s="37" t="n">
        <f aca="false">VLOOKUP($A230,'[1]Congest Nov00-Apr01'!$A$1:$I$1048576,COLUMN('[1]Congest Nov00-Apr01'!I$1:I$1048576),FALSE())-VLOOKUP($E230,'[1]Congest Nov00-Apr01'!$A$1:$I$1048576,COLUMN('[1]Congest Nov00-Apr01'!I$1:I$1048576),FALSE())</f>
        <v>72.51</v>
      </c>
      <c r="AA230" s="36" t="n">
        <f aca="false">VLOOKUP($A230,'[1]Congest May01-Oct01'!$A$1:$I$1048576,COLUMN('[1]Congest May01-Oct01'!D$1:D$1048576),FALSE())-VLOOKUP($E230,'[1]Congest May01-Oct01'!$A$1:$I$1048576,COLUMN('[1]Congest May01-Oct01'!D$1:D$1048576),FALSE())</f>
        <v>1029.04</v>
      </c>
      <c r="AB230" s="36" t="n">
        <f aca="false">VLOOKUP($A230,'[1]Congest May01-Oct01'!$A$1:$I$1048576,COLUMN('[1]Congest May01-Oct01'!E$1:E$1048576),FALSE())-VLOOKUP($E230,'[1]Congest May01-Oct01'!$A$1:$I$1048576,COLUMN('[1]Congest May01-Oct01'!E$1:E$1048576),FALSE())</f>
        <v>-169.13</v>
      </c>
      <c r="AC230" s="36" t="n">
        <f aca="false">VLOOKUP($A230,'[1]Congest May01-Oct01'!$A$1:$I$1048576,COLUMN('[1]Congest May01-Oct01'!F$1:F$1048576),FALSE())-VLOOKUP($E230,'[1]Congest May01-Oct01'!$A$1:$I$1048576,COLUMN('[1]Congest May01-Oct01'!F$1:F$1048576),FALSE())</f>
        <v>-9.88999999999997</v>
      </c>
      <c r="AD230" s="36" t="n">
        <f aca="false">VLOOKUP($A230,'[1]Congest May01-Oct01'!$A$1:$I$1048576,COLUMN('[1]Congest May01-Oct01'!G$1:G$1048576),FALSE())-VLOOKUP($E230,'[1]Congest May01-Oct01'!$A$1:$I$1048576,COLUMN('[1]Congest May01-Oct01'!G$1:G$1048576),FALSE())</f>
        <v>380.16</v>
      </c>
      <c r="AE230" s="36" t="n">
        <f aca="false">VLOOKUP($A230,'[1]Congest May01-Oct01'!$A$1:$I$1048576,COLUMN('[1]Congest May01-Oct01'!H$1:H$1048576),FALSE())-VLOOKUP($E230,'[1]Congest May01-Oct01'!$A$1:$I$1048576,COLUMN('[1]Congest May01-Oct01'!H$1:H$1048576),FALSE())</f>
        <v>167.76</v>
      </c>
      <c r="AF230" s="36" t="n">
        <f aca="false">VLOOKUP($A230,'[1]Congest May01-Oct01'!$A$1:$I$1048576,COLUMN('[1]Congest May01-Oct01'!I$1:I$1048576),FALSE())-VLOOKUP($E230,'[1]Congest May01-Oct01'!$A$1:$I$1048576,COLUMN('[1]Congest May01-Oct01'!I$1:I$1048576),FALSE())</f>
        <v>212.47</v>
      </c>
      <c r="AG230" s="6" t="n">
        <f aca="false">SUM(S230:AD230)</f>
        <v>18945.19</v>
      </c>
      <c r="AI230" s="6"/>
      <c r="AJ230" s="39"/>
      <c r="AK230" s="39" t="n">
        <f aca="false">+H230*(AG230-AO230)</f>
        <v>387791</v>
      </c>
      <c r="AL230" s="39"/>
      <c r="AM230" s="39" t="n">
        <f aca="false">+VLOOKUP($E230,[2]ACP!$A$1:$BE$1048576,47,FALSE())-VLOOKUP($A230,[2]ACP!$A$1:$BE$1048576,47,FALSE())</f>
        <v>-3072.71</v>
      </c>
      <c r="AN230" s="39" t="n">
        <f aca="false">+VLOOKUP($E230,[2]ACP!$A$1:$BE$1048576,48,FALSE())-VLOOKUP($A230,[2]ACP!$A$1:$BE$1048576,48,FALSE())</f>
        <v>-7388.49</v>
      </c>
      <c r="AO230" s="54" t="n">
        <f aca="false">+VLOOKUP($E230,[2]ACP!$A$1:$BE$1048576,56,FALSE())-VLOOKUP($A230,[2]ACP!$A$1:$BE$1048576,56,FALSE())</f>
        <v>-444.36</v>
      </c>
      <c r="AP230" s="39" t="n">
        <f aca="false">+VLOOKUP($E230,[2]ACP!$A$1:$BE$1048576,57,FALSE())-VLOOKUP($A230,[2]ACP!$A$1:$BE$1048576,57,FALSE())</f>
        <v>0.0100000000002183</v>
      </c>
      <c r="AQ230" s="36"/>
    </row>
    <row r="231" customFormat="false" ht="12.75" hidden="false" customHeight="false" outlineLevel="0" collapsed="false">
      <c r="A231" s="51" t="s">
        <v>178</v>
      </c>
      <c r="B231" s="2"/>
      <c r="C231" s="7"/>
      <c r="E231" s="50"/>
      <c r="G231" s="7"/>
      <c r="H231" s="41"/>
      <c r="I231" s="41"/>
      <c r="O231" s="35"/>
      <c r="P231" s="36"/>
      <c r="Q231" s="36"/>
      <c r="R231" s="36"/>
      <c r="S231" s="36"/>
      <c r="T231" s="36"/>
      <c r="U231" s="37"/>
      <c r="V231" s="37"/>
      <c r="W231" s="37"/>
      <c r="X231" s="37"/>
      <c r="Y231" s="37"/>
      <c r="Z231" s="37"/>
      <c r="AA231" s="36"/>
      <c r="AB231" s="36"/>
      <c r="AC231" s="36"/>
      <c r="AD231" s="36"/>
      <c r="AE231" s="36"/>
      <c r="AF231" s="36"/>
      <c r="AI231" s="6"/>
      <c r="AJ231" s="39"/>
      <c r="AK231" s="39"/>
      <c r="AL231" s="39"/>
      <c r="AM231" s="39"/>
      <c r="AN231" s="39"/>
      <c r="AO231" s="39"/>
      <c r="AP231" s="39"/>
      <c r="AQ231" s="36"/>
    </row>
    <row r="232" customFormat="false" ht="12.75" hidden="false" customHeight="false" outlineLevel="0" collapsed="false">
      <c r="A232" s="50" t="n">
        <v>23606</v>
      </c>
      <c r="B232" s="2" t="str">
        <f aca="false">+VLOOKUP(A232,'[1]Congest May01-Oct01'!$A$1:$B$1048576,2,FALSE())</f>
        <v>OSWEGO___5</v>
      </c>
      <c r="C232" s="7" t="str">
        <f aca="false">+VLOOKUP(A232,[1]Congest!$A$1:$C$1048576,3,FALSE())</f>
        <v>CENTRL</v>
      </c>
      <c r="E232" s="50" t="n">
        <v>23760</v>
      </c>
      <c r="F232" s="2" t="str">
        <f aca="false">+VLOOKUP(E232,'[1]Congest May01-Oct01'!$A$1:$B$1048576,2,FALSE())</f>
        <v>NIAGARA____</v>
      </c>
      <c r="G232" s="7" t="str">
        <f aca="false">+VLOOKUP(E232,[1]Congest!$A$1:$C$1048576,3,FALSE())</f>
        <v>WEST</v>
      </c>
      <c r="H232" s="41" t="n">
        <v>40</v>
      </c>
      <c r="I232" s="41"/>
      <c r="O232" s="35" t="n">
        <f aca="false">VLOOKUP($A232,'[1]Congest May00-Oct00'!$A$1:$I$1048576,COLUMN('[1]Congest May00-Oct00'!D$1:D$1048576),FALSE())-VLOOKUP($E232,'[1]Congest May00-Oct00'!$A$1:$I$1048576,COLUMN('[1]Congest May00-Oct00'!D$1:D$1048576),FALSE())</f>
        <v>-306.25</v>
      </c>
      <c r="P232" s="36" t="n">
        <f aca="false">VLOOKUP($A232,'[1]Congest May00-Oct00'!$A$1:$I$1048576,COLUMN('[1]Congest May00-Oct00'!E$1:E$1048576),FALSE())-VLOOKUP($E232,'[1]Congest May00-Oct00'!$A$1:$I$1048576,COLUMN('[1]Congest May00-Oct00'!E$1:E$1048576),FALSE())</f>
        <v>846.44</v>
      </c>
      <c r="Q232" s="36" t="n">
        <f aca="false">VLOOKUP($A232,'[1]Congest May00-Oct00'!$A$1:$I$1048576,COLUMN('[1]Congest May00-Oct00'!F$1:F$1048576),FALSE())-VLOOKUP($E232,'[1]Congest May00-Oct00'!$A$1:$I$1048576,COLUMN('[1]Congest May00-Oct00'!F$1:F$1048576),FALSE())</f>
        <v>-3106.42</v>
      </c>
      <c r="R232" s="36" t="n">
        <f aca="false">VLOOKUP($A232,'[1]Congest May00-Oct00'!$A$1:$I$1048576,COLUMN('[1]Congest May00-Oct00'!G$1:G$1048576),FALSE())-VLOOKUP($E232,'[1]Congest May00-Oct00'!$A$1:$I$1048576,COLUMN('[1]Congest May00-Oct00'!G$1:G$1048576),FALSE())</f>
        <v>-1045.28</v>
      </c>
      <c r="S232" s="36" t="n">
        <f aca="false">VLOOKUP($A232,'[1]Congest May00-Oct00'!$A$1:$I$1048576,COLUMN('[1]Congest May00-Oct00'!H$1:H$1048576),FALSE())-VLOOKUP($E232,'[1]Congest May00-Oct00'!$A$1:$I$1048576,COLUMN('[1]Congest May00-Oct00'!H$1:H$1048576),FALSE())</f>
        <v>127.02</v>
      </c>
      <c r="T232" s="36" t="n">
        <f aca="false">VLOOKUP($A232,'[1]Congest May00-Oct00'!$A$1:$I$1048576,COLUMN('[1]Congest May00-Oct00'!I$1:I$1048576),FALSE())-VLOOKUP($E232,'[1]Congest May00-Oct00'!$A$1:$I$1048576,COLUMN('[1]Congest May00-Oct00'!I$1:I$1048576),FALSE())</f>
        <v>-934.26</v>
      </c>
      <c r="U232" s="37" t="n">
        <f aca="false">VLOOKUP($A232,'[1]Congest Nov00-Apr01'!$A$1:$I$1048576,COLUMN('[1]Congest Nov00-Apr01'!D$1:D$1048576),FALSE())-VLOOKUP($E232,'[1]Congest Nov00-Apr01'!$A$1:$I$1048576,COLUMN('[1]Congest Nov00-Apr01'!D$1:D$1048576),FALSE())</f>
        <v>154.44</v>
      </c>
      <c r="V232" s="37" t="n">
        <f aca="false">VLOOKUP($A232,'[1]Congest Nov00-Apr01'!$A$1:$I$1048576,COLUMN('[1]Congest Nov00-Apr01'!E$1:E$1048576),FALSE())-VLOOKUP($E232,'[1]Congest Nov00-Apr01'!$A$1:$I$1048576,COLUMN('[1]Congest Nov00-Apr01'!E$1:E$1048576),FALSE())</f>
        <v>36.97</v>
      </c>
      <c r="W232" s="37" t="n">
        <f aca="false">VLOOKUP($A232,'[1]Congest Nov00-Apr01'!$A$1:$I$1048576,COLUMN('[1]Congest Nov00-Apr01'!F$1:F$1048576),FALSE())-VLOOKUP($E232,'[1]Congest Nov00-Apr01'!$A$1:$I$1048576,COLUMN('[1]Congest Nov00-Apr01'!F$1:F$1048576),FALSE())</f>
        <v>192.71</v>
      </c>
      <c r="X232" s="37" t="n">
        <f aca="false">VLOOKUP($A232,'[1]Congest Nov00-Apr01'!$A$1:$I$1048576,COLUMN('[1]Congest Nov00-Apr01'!G$1:G$1048576),FALSE())-VLOOKUP($E232,'[1]Congest Nov00-Apr01'!$A$1:$I$1048576,COLUMN('[1]Congest Nov00-Apr01'!G$1:G$1048576),FALSE())</f>
        <v>92.44</v>
      </c>
      <c r="Y232" s="37" t="n">
        <f aca="false">VLOOKUP($A232,'[1]Congest Nov00-Apr01'!$A$1:$I$1048576,COLUMN('[1]Congest Nov00-Apr01'!H$1:H$1048576),FALSE())-VLOOKUP($E232,'[1]Congest Nov00-Apr01'!$A$1:$I$1048576,COLUMN('[1]Congest Nov00-Apr01'!H$1:H$1048576),FALSE())</f>
        <v>149.3</v>
      </c>
      <c r="Z232" s="37" t="n">
        <f aca="false">VLOOKUP($A232,'[1]Congest Nov00-Apr01'!$A$1:$I$1048576,COLUMN('[1]Congest Nov00-Apr01'!I$1:I$1048576),FALSE())-VLOOKUP($E232,'[1]Congest Nov00-Apr01'!$A$1:$I$1048576,COLUMN('[1]Congest Nov00-Apr01'!I$1:I$1048576),FALSE())</f>
        <v>41.69</v>
      </c>
      <c r="AA232" s="36" t="n">
        <f aca="false">VLOOKUP($A232,'[1]Congest May01-Oct01'!$A$1:$I$1048576,COLUMN('[1]Congest May01-Oct01'!D$1:D$1048576),FALSE())-VLOOKUP($E232,'[1]Congest May01-Oct01'!$A$1:$I$1048576,COLUMN('[1]Congest May01-Oct01'!D$1:D$1048576),FALSE())</f>
        <v>-237.59</v>
      </c>
      <c r="AB232" s="36" t="n">
        <f aca="false">VLOOKUP($A232,'[1]Congest May01-Oct01'!$A$1:$I$1048576,COLUMN('[1]Congest May01-Oct01'!E$1:E$1048576),FALSE())-VLOOKUP($E232,'[1]Congest May01-Oct01'!$A$1:$I$1048576,COLUMN('[1]Congest May01-Oct01'!E$1:E$1048576),FALSE())</f>
        <v>9.92999999999999</v>
      </c>
      <c r="AC232" s="36" t="n">
        <f aca="false">VLOOKUP($A232,'[1]Congest May01-Oct01'!$A$1:$I$1048576,COLUMN('[1]Congest May01-Oct01'!F$1:F$1048576),FALSE())-VLOOKUP($E232,'[1]Congest May01-Oct01'!$A$1:$I$1048576,COLUMN('[1]Congest May01-Oct01'!F$1:F$1048576),FALSE())</f>
        <v>55.86</v>
      </c>
      <c r="AD232" s="36" t="n">
        <f aca="false">VLOOKUP($A232,'[1]Congest May01-Oct01'!$A$1:$I$1048576,COLUMN('[1]Congest May01-Oct01'!G$1:G$1048576),FALSE())-VLOOKUP($E232,'[1]Congest May01-Oct01'!$A$1:$I$1048576,COLUMN('[1]Congest May01-Oct01'!G$1:G$1048576),FALSE())</f>
        <v>12.79</v>
      </c>
      <c r="AE232" s="36" t="n">
        <f aca="false">VLOOKUP($A232,'[1]Congest May01-Oct01'!$A$1:$I$1048576,COLUMN('[1]Congest May01-Oct01'!H$1:H$1048576),FALSE())-VLOOKUP($E232,'[1]Congest May01-Oct01'!$A$1:$I$1048576,COLUMN('[1]Congest May01-Oct01'!H$1:H$1048576),FALSE())</f>
        <v>0</v>
      </c>
      <c r="AF232" s="36" t="n">
        <f aca="false">VLOOKUP($A232,'[1]Congest May01-Oct01'!$A$1:$I$1048576,COLUMN('[1]Congest May01-Oct01'!I$1:I$1048576),FALSE())-VLOOKUP($E232,'[1]Congest May01-Oct01'!$A$1:$I$1048576,COLUMN('[1]Congest May01-Oct01'!I$1:I$1048576),FALSE())</f>
        <v>-24.8</v>
      </c>
      <c r="AG232" s="6" t="n">
        <f aca="false">SUM(S232:AD232)</f>
        <v>-298.7</v>
      </c>
      <c r="AI232" s="6"/>
      <c r="AJ232" s="39"/>
      <c r="AK232" s="39" t="n">
        <f aca="false">+H232*(AG232-AP232)</f>
        <v>47162</v>
      </c>
      <c r="AL232" s="39"/>
      <c r="AM232" s="39" t="n">
        <f aca="false">+VLOOKUP($E232,[2]ACP!$A$1:$BE$1048576,47,FALSE())-VLOOKUP($A232,[2]ACP!$A$1:$BE$1048576,47,FALSE())</f>
        <v>-1708.25</v>
      </c>
      <c r="AN232" s="39" t="n">
        <f aca="false">+VLOOKUP($E232,[2]ACP!$A$1:$BE$1048576,48,FALSE())-VLOOKUP($A232,[2]ACP!$A$1:$BE$1048576,48,FALSE())</f>
        <v>-1839.97</v>
      </c>
      <c r="AO232" s="39" t="n">
        <f aca="false">+VLOOKUP($E232,[2]ACP!$A$1:$BE$1048576,56,FALSE())-VLOOKUP($A232,[2]ACP!$A$1:$BE$1048576,56,FALSE())</f>
        <v>167.95</v>
      </c>
      <c r="AP232" s="54" t="n">
        <f aca="false">+VLOOKUP($E232,[2]ACP!$A$1:$BE$1048576,57,FALSE())-VLOOKUP($A232,[2]ACP!$A$1:$BE$1048576,57,FALSE())</f>
        <v>-1477.75</v>
      </c>
      <c r="AQ232" s="36"/>
    </row>
    <row r="233" customFormat="false" ht="12.75" hidden="false" customHeight="false" outlineLevel="0" collapsed="false">
      <c r="A233" s="50"/>
      <c r="B233" s="2"/>
      <c r="C233" s="7"/>
      <c r="E233" s="50"/>
      <c r="G233" s="7"/>
      <c r="H233" s="41"/>
      <c r="I233" s="41"/>
      <c r="O233" s="35"/>
      <c r="P233" s="36"/>
      <c r="Q233" s="36"/>
      <c r="R233" s="36"/>
      <c r="S233" s="36"/>
      <c r="T233" s="39"/>
      <c r="U233" s="39"/>
      <c r="V233" s="39"/>
      <c r="W233" s="39"/>
      <c r="X233" s="39"/>
      <c r="Y233" s="39"/>
      <c r="Z233" s="39"/>
      <c r="AA233" s="36"/>
      <c r="AB233" s="36"/>
      <c r="AC233" s="36"/>
      <c r="AD233" s="36"/>
      <c r="AE233" s="36"/>
      <c r="AF233" s="36"/>
      <c r="AI233" s="6"/>
      <c r="AJ233" s="39"/>
      <c r="AK233" s="39"/>
      <c r="AL233" s="39"/>
      <c r="AM233" s="39"/>
      <c r="AN233" s="39"/>
      <c r="AO233" s="39"/>
      <c r="AP233" s="39"/>
      <c r="AQ233" s="36"/>
    </row>
    <row r="234" customFormat="false" ht="12.75" hidden="false" customHeight="false" outlineLevel="0" collapsed="false">
      <c r="A234" s="50"/>
      <c r="B234" s="2"/>
      <c r="C234" s="7"/>
      <c r="E234" s="50"/>
      <c r="G234" s="7"/>
      <c r="H234" s="41"/>
      <c r="I234" s="41"/>
      <c r="O234" s="35"/>
      <c r="P234" s="36"/>
      <c r="Q234" s="36"/>
      <c r="R234" s="36"/>
      <c r="S234" s="36"/>
      <c r="T234" s="39"/>
      <c r="U234" s="39"/>
      <c r="V234" s="39"/>
      <c r="W234" s="39"/>
      <c r="X234" s="39"/>
      <c r="Y234" s="39"/>
      <c r="Z234" s="39"/>
      <c r="AA234" s="36"/>
      <c r="AB234" s="36"/>
      <c r="AC234" s="36"/>
      <c r="AD234" s="36"/>
      <c r="AE234" s="36"/>
      <c r="AF234" s="36"/>
      <c r="AI234" s="6"/>
      <c r="AJ234" s="39"/>
      <c r="AK234" s="39"/>
      <c r="AL234" s="39"/>
      <c r="AM234" s="39"/>
      <c r="AN234" s="39"/>
      <c r="AO234" s="54" t="n">
        <f aca="false">+SUMPRODUCT(H226:H230,AO226:AO230)</f>
        <v>-147094.13</v>
      </c>
      <c r="AP234" s="54" t="n">
        <f aca="false">+SUMPRODUCT(H232,AP232)</f>
        <v>-59110</v>
      </c>
      <c r="AQ234" s="36"/>
    </row>
    <row r="235" customFormat="false" ht="12.75" hidden="false" customHeight="false" outlineLevel="0" collapsed="false">
      <c r="A235" s="55" t="s">
        <v>179</v>
      </c>
      <c r="B235" s="2"/>
      <c r="C235" s="7"/>
      <c r="D235" s="7"/>
      <c r="E235" s="7"/>
      <c r="G235" s="5"/>
      <c r="H235" s="41"/>
      <c r="I235" s="41"/>
      <c r="O235" s="4"/>
      <c r="AA235" s="2"/>
      <c r="AE235" s="36"/>
      <c r="AF235" s="36"/>
      <c r="AQ235" s="2"/>
    </row>
    <row r="236" customFormat="false" ht="12.75" hidden="false" customHeight="false" outlineLevel="0" collapsed="false">
      <c r="A236" s="56" t="s">
        <v>180</v>
      </c>
      <c r="B236" s="2"/>
      <c r="C236" s="7"/>
      <c r="E236" s="50"/>
      <c r="G236" s="7"/>
      <c r="H236" s="41"/>
      <c r="I236" s="41"/>
      <c r="O236" s="35"/>
      <c r="P236" s="36"/>
      <c r="Q236" s="36"/>
      <c r="R236" s="36"/>
      <c r="S236" s="36"/>
      <c r="T236" s="39"/>
      <c r="U236" s="39"/>
      <c r="V236" s="39"/>
      <c r="W236" s="39"/>
      <c r="X236" s="39"/>
      <c r="Y236" s="39"/>
      <c r="Z236" s="39"/>
      <c r="AA236" s="36"/>
      <c r="AB236" s="36"/>
      <c r="AC236" s="36"/>
      <c r="AD236" s="36"/>
      <c r="AE236" s="36"/>
      <c r="AF236" s="36"/>
      <c r="AI236" s="6"/>
      <c r="AJ236" s="39"/>
      <c r="AK236" s="39"/>
      <c r="AL236" s="39"/>
      <c r="AM236" s="39"/>
      <c r="AN236" s="39"/>
      <c r="AO236" s="39"/>
      <c r="AP236" s="39"/>
      <c r="AQ236" s="36"/>
    </row>
    <row r="237" customFormat="false" ht="12.75" hidden="false" customHeight="false" outlineLevel="0" collapsed="false">
      <c r="A237" s="57" t="n">
        <v>23512</v>
      </c>
      <c r="B237" s="57" t="str">
        <f aca="false">+VLOOKUP(A237,'[1]Congest May01-Oct01'!$A$1:$B$1048576,2,FALSE())</f>
        <v>ARTHUR_KILL_2</v>
      </c>
      <c r="C237" s="58" t="str">
        <f aca="false">+VLOOKUP(A237,[1]Congest!$A$1:$C$1048576,3,FALSE())</f>
        <v>N.Y.C.</v>
      </c>
      <c r="D237" s="58"/>
      <c r="E237" s="57" t="n">
        <v>23786</v>
      </c>
      <c r="F237" s="57" t="str">
        <f aca="false">+VLOOKUP(E237,'[1]Congest May01-Oct01'!$A$1:$B$1048576,2,FALSE())</f>
        <v>LINDEN COGEN____</v>
      </c>
      <c r="G237" s="58" t="str">
        <f aca="false">+VLOOKUP(E237,[1]Congest!$A$1:$C$1048576,3,FALSE())</f>
        <v>N.Y.C.</v>
      </c>
      <c r="H237" s="59" t="n">
        <v>1</v>
      </c>
      <c r="I237" s="41"/>
      <c r="O237" s="35" t="n">
        <f aca="false">VLOOKUP($A237,'[1]Congest May00-Oct00'!$A$1:$I$1048576,COLUMN('[1]Congest May00-Oct00'!D$1:D$1048576),FALSE())-VLOOKUP($E237,'[1]Congest May00-Oct00'!$A$1:$I$1048576,COLUMN('[1]Congest May00-Oct00'!D$1:D$1048576),FALSE())</f>
        <v>-1408.75</v>
      </c>
      <c r="P237" s="36" t="n">
        <f aca="false">VLOOKUP($A237,'[1]Congest May00-Oct00'!$A$1:$I$1048576,COLUMN('[1]Congest May00-Oct00'!E$1:E$1048576),FALSE())-VLOOKUP($E237,'[1]Congest May00-Oct00'!$A$1:$I$1048576,COLUMN('[1]Congest May00-Oct00'!E$1:E$1048576),FALSE())</f>
        <v>-5561.62</v>
      </c>
      <c r="Q237" s="36" t="n">
        <f aca="false">VLOOKUP($A237,'[1]Congest May00-Oct00'!$A$1:$I$1048576,COLUMN('[1]Congest May00-Oct00'!F$1:F$1048576),FALSE())-VLOOKUP($E237,'[1]Congest May00-Oct00'!$A$1:$I$1048576,COLUMN('[1]Congest May00-Oct00'!F$1:F$1048576),FALSE())</f>
        <v>-3133.25</v>
      </c>
      <c r="R237" s="36" t="n">
        <f aca="false">VLOOKUP($A237,'[1]Congest May00-Oct00'!$A$1:$I$1048576,COLUMN('[1]Congest May00-Oct00'!G$1:G$1048576),FALSE())-VLOOKUP($E237,'[1]Congest May00-Oct00'!$A$1:$I$1048576,COLUMN('[1]Congest May00-Oct00'!G$1:G$1048576),FALSE())</f>
        <v>-7183.32</v>
      </c>
      <c r="S237" s="36" t="n">
        <f aca="false">VLOOKUP($A237,'[1]Congest May00-Oct00'!$A$1:$I$1048576,COLUMN('[1]Congest May00-Oct00'!H$1:H$1048576),FALSE())-VLOOKUP($E237,'[1]Congest May00-Oct00'!$A$1:$I$1048576,COLUMN('[1]Congest May00-Oct00'!H$1:H$1048576),FALSE())</f>
        <v>-2137.46</v>
      </c>
      <c r="T237" s="39" t="n">
        <f aca="false">VLOOKUP($A237,'[1]Congest May00-Oct00'!$A$1:$I$1048576,COLUMN('[1]Congest May00-Oct00'!I$1:I$1048576),FALSE())-VLOOKUP($E237,'[1]Congest May00-Oct00'!$A$1:$I$1048576,COLUMN('[1]Congest May00-Oct00'!I$1:I$1048576),FALSE())</f>
        <v>-132.25</v>
      </c>
      <c r="U237" s="39" t="n">
        <f aca="false">VLOOKUP($A237,'[1]Congest Nov00-Apr01'!$A$1:$I$1048576,COLUMN('[1]Congest Nov00-Apr01'!D$1:D$1048576),FALSE())-VLOOKUP($E237,'[1]Congest Nov00-Apr01'!$A$1:$I$1048576,COLUMN('[1]Congest Nov00-Apr01'!D$1:D$1048576),FALSE())</f>
        <v>-589.99</v>
      </c>
      <c r="V237" s="39" t="n">
        <f aca="false">VLOOKUP($A237,'[1]Congest Nov00-Apr01'!$A$1:$I$1048576,COLUMN('[1]Congest Nov00-Apr01'!E$1:E$1048576),FALSE())-VLOOKUP($E237,'[1]Congest Nov00-Apr01'!$A$1:$I$1048576,COLUMN('[1]Congest Nov00-Apr01'!E$1:E$1048576),FALSE())</f>
        <v>-5287.41</v>
      </c>
      <c r="W237" s="39" t="n">
        <f aca="false">VLOOKUP($A237,'[1]Congest Nov00-Apr01'!$A$1:$I$1048576,COLUMN('[1]Congest Nov00-Apr01'!F$1:F$1048576),FALSE())-VLOOKUP($E237,'[1]Congest Nov00-Apr01'!$A$1:$I$1048576,COLUMN('[1]Congest Nov00-Apr01'!F$1:F$1048576),FALSE())</f>
        <v>227.100000000001</v>
      </c>
      <c r="X237" s="39" t="n">
        <f aca="false">VLOOKUP($A237,'[1]Congest Nov00-Apr01'!$A$1:$I$1048576,COLUMN('[1]Congest Nov00-Apr01'!G$1:G$1048576),FALSE())-VLOOKUP($E237,'[1]Congest Nov00-Apr01'!$A$1:$I$1048576,COLUMN('[1]Congest Nov00-Apr01'!G$1:G$1048576),FALSE())</f>
        <v>-2949.97</v>
      </c>
      <c r="Y237" s="39" t="n">
        <f aca="false">VLOOKUP($A237,'[1]Congest Nov00-Apr01'!$A$1:$I$1048576,COLUMN('[1]Congest Nov00-Apr01'!H$1:H$1048576),FALSE())-VLOOKUP($E237,'[1]Congest Nov00-Apr01'!$A$1:$I$1048576,COLUMN('[1]Congest Nov00-Apr01'!H$1:H$1048576),FALSE())</f>
        <v>-71.3000000000011</v>
      </c>
      <c r="Z237" s="39" t="n">
        <f aca="false">VLOOKUP($A237,'[1]Congest Nov00-Apr01'!$A$1:$I$1048576,COLUMN('[1]Congest Nov00-Apr01'!I$1:I$1048576),FALSE())-VLOOKUP($E237,'[1]Congest Nov00-Apr01'!$A$1:$I$1048576,COLUMN('[1]Congest Nov00-Apr01'!I$1:I$1048576),FALSE())</f>
        <v>-1170</v>
      </c>
      <c r="AA237" s="36" t="n">
        <f aca="false">VLOOKUP($A237,'[1]Congest May01-Oct01'!$A$1:$I$1048576,COLUMN('[1]Congest May01-Oct01'!D$1:D$1048576),FALSE())-VLOOKUP($E237,'[1]Congest May01-Oct01'!$A$1:$I$1048576,COLUMN('[1]Congest May01-Oct01'!D$1:D$1048576),FALSE())</f>
        <v>-2630.22</v>
      </c>
      <c r="AB237" s="36" t="n">
        <f aca="false">VLOOKUP($A237,'[1]Congest May01-Oct01'!$A$1:$I$1048576,COLUMN('[1]Congest May01-Oct01'!E$1:E$1048576),FALSE())-VLOOKUP($E237,'[1]Congest May01-Oct01'!$A$1:$I$1048576,COLUMN('[1]Congest May01-Oct01'!E$1:E$1048576),FALSE())</f>
        <v>-7119.49</v>
      </c>
      <c r="AC237" s="36" t="n">
        <f aca="false">VLOOKUP($A237,'[1]Congest May01-Oct01'!$A$1:$I$1048576,COLUMN('[1]Congest May01-Oct01'!F$1:F$1048576),FALSE())-VLOOKUP($E237,'[1]Congest May01-Oct01'!$A$1:$I$1048576,COLUMN('[1]Congest May01-Oct01'!F$1:F$1048576),FALSE())</f>
        <v>-6524.08</v>
      </c>
      <c r="AD237" s="36" t="n">
        <f aca="false">VLOOKUP($A237,'[1]Congest May01-Oct01'!$A$1:$I$1048576,COLUMN('[1]Congest May01-Oct01'!G$1:G$1048576),FALSE())-VLOOKUP($E237,'[1]Congest May01-Oct01'!$A$1:$I$1048576,COLUMN('[1]Congest May01-Oct01'!G$1:G$1048576),FALSE())</f>
        <v>-3596.93</v>
      </c>
      <c r="AE237" s="36" t="n">
        <f aca="false">VLOOKUP($A237,'[1]Congest May01-Oct01'!$A$1:$I$1048576,COLUMN('[1]Congest May01-Oct01'!H$1:H$1048576),FALSE())-VLOOKUP($E237,'[1]Congest May01-Oct01'!$A$1:$I$1048576,COLUMN('[1]Congest May01-Oct01'!H$1:H$1048576),FALSE())</f>
        <v>-1521.93</v>
      </c>
      <c r="AF237" s="36" t="n">
        <f aca="false">VLOOKUP($A237,'[1]Congest May01-Oct01'!$A$1:$I$1048576,COLUMN('[1]Congest May01-Oct01'!I$1:I$1048576),FALSE())-VLOOKUP($E237,'[1]Congest May01-Oct01'!$A$1:$I$1048576,COLUMN('[1]Congest May01-Oct01'!I$1:I$1048576),FALSE())</f>
        <v>-1372.74</v>
      </c>
      <c r="AG237" s="6" t="n">
        <f aca="false">SUM(S237:AD237)</f>
        <v>-31982</v>
      </c>
      <c r="AI237" s="6" t="n">
        <f aca="false">+AO237</f>
        <v>-25667.98</v>
      </c>
      <c r="AJ237" s="39" t="n">
        <f aca="false">+AG237</f>
        <v>-31982</v>
      </c>
      <c r="AK237" s="39" t="n">
        <f aca="false">+AJ237-AI237</f>
        <v>-6314.01999999999</v>
      </c>
      <c r="AL237" s="39"/>
      <c r="AM237" s="39" t="n">
        <f aca="false">+VLOOKUP($E237,[2]ACP!$A$1:$BE$1048576,47,FALSE())-VLOOKUP($A237,[2]ACP!$A$1:$BE$1048576,47,FALSE())</f>
        <v>-20662.23</v>
      </c>
      <c r="AN237" s="39" t="n">
        <f aca="false">+VLOOKUP($E237,[2]ACP!$A$1:$BE$1048576,48,FALSE())-VLOOKUP($A237,[2]ACP!$A$1:$BE$1048576,48,FALSE())</f>
        <v>-51844.38</v>
      </c>
      <c r="AO237" s="39" t="n">
        <f aca="false">+VLOOKUP($E237,[2]ACP!$A$1:$BE$1048576,56,FALSE())-VLOOKUP($A237,[2]ACP!$A$1:$BE$1048576,56,FALSE())</f>
        <v>-25667.98</v>
      </c>
      <c r="AP237" s="39" t="n">
        <f aca="false">+VLOOKUP($E237,[2]ACP!$A$1:$BE$1048576,57,FALSE())-VLOOKUP($A237,[2]ACP!$A$1:$BE$1048576,57,FALSE())</f>
        <v>-37537.85</v>
      </c>
      <c r="AQ237" s="36" t="n">
        <v>-2137.46</v>
      </c>
      <c r="AR237" s="39" t="n">
        <f aca="false">+VLOOKUP($E237,[2]ACP!$A$1:$BE$1048576,53,FALSE())-VLOOKUP($A237,[2]ACP!$A$1:$BE$1048576,53,FALSE())</f>
        <v>-2377.25</v>
      </c>
      <c r="AS237" s="39" t="n">
        <f aca="false">+VLOOKUP($E237,[2]ACP!$A$1:$BE$1048576,25,FALSE())-VLOOKUP($A237,[2]ACP!$A$1:$BE$1048576,25,FALSE())</f>
        <v>-13526.34</v>
      </c>
      <c r="AT237" s="39" t="n">
        <f aca="false">+VLOOKUP($E237,[2]ACP!$A$1:$BE$1048576,19,FALSE())-VLOOKUP($A237,[2]ACP!$A$1:$BE$1048576,19,FALSE())</f>
        <v>-8158.39200000001</v>
      </c>
    </row>
    <row r="238" customFormat="false" ht="12.75" hidden="false" customHeight="false" outlineLevel="0" collapsed="false">
      <c r="A238" s="60" t="n">
        <v>23518</v>
      </c>
      <c r="B238" s="60" t="str">
        <f aca="false">+VLOOKUP(A238,'[1]Congest May01-Oct01'!$A$1:$B$1048576,2,FALSE())</f>
        <v>ASTORIA___5</v>
      </c>
      <c r="C238" s="58" t="str">
        <f aca="false">+VLOOKUP(A238,[1]Congest!$A$1:$C$1048576,3,FALSE())</f>
        <v>N.Y.C.</v>
      </c>
      <c r="D238" s="58"/>
      <c r="E238" s="60" t="n">
        <v>23517</v>
      </c>
      <c r="F238" s="60" t="str">
        <f aca="false">+VLOOKUP(E238,'[1]Congest May01-Oct01'!$A$1:$B$1048576,2,FALSE())</f>
        <v>ASTORIA___4</v>
      </c>
      <c r="G238" s="58" t="str">
        <f aca="false">+VLOOKUP(E238,[1]Congest!$A$1:$C$1048576,3,FALSE())</f>
        <v>N.Y.C.</v>
      </c>
      <c r="H238" s="59" t="n">
        <v>5</v>
      </c>
      <c r="I238" s="41"/>
      <c r="J238" s="4"/>
      <c r="O238" s="47" t="n">
        <f aca="false">VLOOKUP($A238,'[1]Congest May00-Oct00'!$A$1:$I$1048576,COLUMN('[1]Congest May00-Oct00'!D$1:D$1048576),FALSE())-VLOOKUP($E238,'[1]Congest May00-Oct00'!$A$1:$I$1048576,COLUMN('[1]Congest May00-Oct00'!D$1:D$1048576),FALSE())</f>
        <v>0</v>
      </c>
      <c r="P238" s="39" t="n">
        <f aca="false">VLOOKUP($A238,'[1]Congest May00-Oct00'!$A$1:$I$1048576,COLUMN('[1]Congest May00-Oct00'!E$1:E$1048576),FALSE())-VLOOKUP($E238,'[1]Congest May00-Oct00'!$A$1:$I$1048576,COLUMN('[1]Congest May00-Oct00'!E$1:E$1048576),FALSE())</f>
        <v>0</v>
      </c>
      <c r="Q238" s="39" t="n">
        <f aca="false">VLOOKUP($A238,'[1]Congest May00-Oct00'!$A$1:$I$1048576,COLUMN('[1]Congest May00-Oct00'!F$1:F$1048576),FALSE())-VLOOKUP($E238,'[1]Congest May00-Oct00'!$A$1:$I$1048576,COLUMN('[1]Congest May00-Oct00'!F$1:F$1048576),FALSE())</f>
        <v>1258.57</v>
      </c>
      <c r="R238" s="39" t="n">
        <f aca="false">VLOOKUP($A238,'[1]Congest May00-Oct00'!$A$1:$I$1048576,COLUMN('[1]Congest May00-Oct00'!G$1:G$1048576),FALSE())-VLOOKUP($E238,'[1]Congest May00-Oct00'!$A$1:$I$1048576,COLUMN('[1]Congest May00-Oct00'!G$1:G$1048576),FALSE())</f>
        <v>0</v>
      </c>
      <c r="S238" s="39" t="n">
        <f aca="false">VLOOKUP($A238,'[1]Congest May00-Oct00'!$A$1:$I$1048576,COLUMN('[1]Congest May00-Oct00'!H$1:H$1048576),FALSE())-VLOOKUP($E238,'[1]Congest May00-Oct00'!$A$1:$I$1048576,COLUMN('[1]Congest May00-Oct00'!H$1:H$1048576),FALSE())</f>
        <v>0</v>
      </c>
      <c r="T238" s="39" t="n">
        <f aca="false">VLOOKUP($A238,'[1]Congest May00-Oct00'!$A$1:$I$1048576,COLUMN('[1]Congest May00-Oct00'!I$1:I$1048576),FALSE())-VLOOKUP($E238,'[1]Congest May00-Oct00'!$A$1:$I$1048576,COLUMN('[1]Congest May00-Oct00'!I$1:I$1048576),FALSE())</f>
        <v>0</v>
      </c>
      <c r="U238" s="39" t="n">
        <f aca="false">VLOOKUP($A238,'[1]Congest Nov00-Apr01'!$A$1:$I$1048576,COLUMN('[1]Congest Nov00-Apr01'!D$1:D$1048576),FALSE())-VLOOKUP($E238,'[1]Congest Nov00-Apr01'!$A$1:$I$1048576,COLUMN('[1]Congest Nov00-Apr01'!D$1:D$1048576),FALSE())</f>
        <v>0</v>
      </c>
      <c r="V238" s="39" t="n">
        <f aca="false">VLOOKUP($A238,'[1]Congest Nov00-Apr01'!$A$1:$I$1048576,COLUMN('[1]Congest Nov00-Apr01'!E$1:E$1048576),FALSE())-VLOOKUP($E238,'[1]Congest Nov00-Apr01'!$A$1:$I$1048576,COLUMN('[1]Congest Nov00-Apr01'!E$1:E$1048576),FALSE())</f>
        <v>699.9</v>
      </c>
      <c r="W238" s="39" t="n">
        <f aca="false">VLOOKUP($A238,'[1]Congest Nov00-Apr01'!$A$1:$I$1048576,COLUMN('[1]Congest Nov00-Apr01'!F$1:F$1048576),FALSE())-VLOOKUP($E238,'[1]Congest Nov00-Apr01'!$A$1:$I$1048576,COLUMN('[1]Congest Nov00-Apr01'!F$1:F$1048576),FALSE())</f>
        <v>7</v>
      </c>
      <c r="X238" s="39" t="n">
        <f aca="false">VLOOKUP($A238,'[1]Congest Nov00-Apr01'!$A$1:$I$1048576,COLUMN('[1]Congest Nov00-Apr01'!G$1:G$1048576),FALSE())-VLOOKUP($E238,'[1]Congest Nov00-Apr01'!$A$1:$I$1048576,COLUMN('[1]Congest Nov00-Apr01'!G$1:G$1048576),FALSE())</f>
        <v>0</v>
      </c>
      <c r="Y238" s="39" t="n">
        <f aca="false">VLOOKUP($A238,'[1]Congest Nov00-Apr01'!$A$1:$I$1048576,COLUMN('[1]Congest Nov00-Apr01'!H$1:H$1048576),FALSE())-VLOOKUP($E238,'[1]Congest Nov00-Apr01'!$A$1:$I$1048576,COLUMN('[1]Congest Nov00-Apr01'!H$1:H$1048576),FALSE())</f>
        <v>54.9300000000003</v>
      </c>
      <c r="Z238" s="39" t="n">
        <f aca="false">VLOOKUP($A238,'[1]Congest Nov00-Apr01'!$A$1:$I$1048576,COLUMN('[1]Congest Nov00-Apr01'!I$1:I$1048576),FALSE())-VLOOKUP($E238,'[1]Congest Nov00-Apr01'!$A$1:$I$1048576,COLUMN('[1]Congest Nov00-Apr01'!I$1:I$1048576),FALSE())</f>
        <v>0</v>
      </c>
      <c r="AA238" s="39" t="n">
        <f aca="false">VLOOKUP($A238,'[1]Congest May01-Oct01'!$A$1:$I$1048576,COLUMN('[1]Congest May01-Oct01'!D$1:D$1048576),FALSE())-VLOOKUP($E238,'[1]Congest May01-Oct01'!$A$1:$I$1048576,COLUMN('[1]Congest May01-Oct01'!D$1:D$1048576),FALSE())</f>
        <v>436.24</v>
      </c>
      <c r="AB238" s="39" t="n">
        <f aca="false">VLOOKUP($A238,'[1]Congest May01-Oct01'!$A$1:$I$1048576,COLUMN('[1]Congest May01-Oct01'!E$1:E$1048576),FALSE())-VLOOKUP($E238,'[1]Congest May01-Oct01'!$A$1:$I$1048576,COLUMN('[1]Congest May01-Oct01'!E$1:E$1048576),FALSE())</f>
        <v>-4.03000000000066</v>
      </c>
      <c r="AC238" s="39" t="n">
        <f aca="false">VLOOKUP($A238,'[1]Congest May01-Oct01'!$A$1:$I$1048576,COLUMN('[1]Congest May01-Oct01'!F$1:F$1048576),FALSE())-VLOOKUP($E238,'[1]Congest May01-Oct01'!$A$1:$I$1048576,COLUMN('[1]Congest May01-Oct01'!F$1:F$1048576),FALSE())</f>
        <v>404.610000000001</v>
      </c>
      <c r="AD238" s="39" t="n">
        <f aca="false">VLOOKUP($A238,'[1]Congest May01-Oct01'!$A$1:$I$1048576,COLUMN('[1]Congest May01-Oct01'!G$1:G$1048576),FALSE())-VLOOKUP($E238,'[1]Congest May01-Oct01'!$A$1:$I$1048576,COLUMN('[1]Congest May01-Oct01'!G$1:G$1048576),FALSE())</f>
        <v>-5.23000000000002</v>
      </c>
      <c r="AE238" s="36" t="n">
        <f aca="false">VLOOKUP($A238,'[1]Congest May01-Oct01'!$A$1:$I$1048576,COLUMN('[1]Congest May01-Oct01'!H$1:H$1048576),FALSE())-VLOOKUP($E238,'[1]Congest May01-Oct01'!$A$1:$I$1048576,COLUMN('[1]Congest May01-Oct01'!H$1:H$1048576),FALSE())</f>
        <v>0</v>
      </c>
      <c r="AF238" s="36" t="n">
        <f aca="false">VLOOKUP($A238,'[1]Congest May01-Oct01'!$A$1:$I$1048576,COLUMN('[1]Congest May01-Oct01'!I$1:I$1048576),FALSE())-VLOOKUP($E238,'[1]Congest May01-Oct01'!$A$1:$I$1048576,COLUMN('[1]Congest May01-Oct01'!I$1:I$1048576),FALSE())</f>
        <v>0</v>
      </c>
      <c r="AG238" s="6" t="n">
        <f aca="false">SUM(S238:AD238)</f>
        <v>1593.42</v>
      </c>
      <c r="AI238" s="6" t="n">
        <f aca="false">+AO238</f>
        <v>49.4899999999907</v>
      </c>
      <c r="AJ238" s="39" t="n">
        <f aca="false">+AG238</f>
        <v>1593.42</v>
      </c>
      <c r="AK238" s="39" t="n">
        <f aca="false">+AJ238-AI238</f>
        <v>1543.93000000001</v>
      </c>
      <c r="AL238" s="39"/>
      <c r="AM238" s="39" t="n">
        <f aca="false">+VLOOKUP($E238,[2]ACP!$A$1:$BE$1048576,47,FALSE())-VLOOKUP($A238,[2]ACP!$A$1:$BE$1048576,47,FALSE())</f>
        <v>-103.639999999999</v>
      </c>
      <c r="AN238" s="39" t="n">
        <f aca="false">+VLOOKUP($E238,[2]ACP!$A$1:$BE$1048576,48,FALSE())-VLOOKUP($A238,[2]ACP!$A$1:$BE$1048576,48,FALSE())</f>
        <v>487.170000000013</v>
      </c>
      <c r="AO238" s="39" t="n">
        <f aca="false">+VLOOKUP($E238,[2]ACP!$A$1:$BE$1048576,56,FALSE())-VLOOKUP($A238,[2]ACP!$A$1:$BE$1048576,56,FALSE())</f>
        <v>49.4899999999907</v>
      </c>
      <c r="AP238" s="39" t="n">
        <f aca="false">+VLOOKUP($E238,[2]ACP!$A$1:$BE$1048576,57,FALSE())-VLOOKUP($A238,[2]ACP!$A$1:$BE$1048576,57,FALSE())</f>
        <v>70.3800000000047</v>
      </c>
      <c r="AQ238" s="39" t="n">
        <v>0</v>
      </c>
      <c r="AR238" s="39" t="n">
        <f aca="false">+VLOOKUP($E238,[2]ACP!$A$1:$BE$1048576,53,FALSE())-VLOOKUP($A238,[2]ACP!$A$1:$BE$1048576,53,FALSE())</f>
        <v>-4.86999999999989</v>
      </c>
      <c r="AS238" s="39" t="n">
        <f aca="false">+VLOOKUP($E238,[2]ACP!$A$1:$BE$1048576,25,FALSE())-VLOOKUP($A238,[2]ACP!$A$1:$BE$1048576,25,FALSE())</f>
        <v>-417.071999999986</v>
      </c>
      <c r="AT238" s="39" t="n">
        <f aca="false">+VLOOKUP($E238,[2]ACP!$A$1:$BE$1048576,19,FALSE())-VLOOKUP($A238,[2]ACP!$A$1:$BE$1048576,19,FALSE())</f>
        <v>522.396000000008</v>
      </c>
    </row>
    <row r="239" customFormat="false" ht="12.75" hidden="false" customHeight="false" outlineLevel="0" collapsed="false">
      <c r="A239" s="61" t="n">
        <v>23535</v>
      </c>
      <c r="B239" s="62" t="str">
        <f aca="false">+VLOOKUP(A239,'[1]Congest May01-Oct01'!$A$1:$B$1048576,2,FALSE())</f>
        <v>RAVENSWOOD___3</v>
      </c>
      <c r="C239" s="61" t="str">
        <f aca="false">+VLOOKUP(A239,[1]Congest!$A$1:$C$1048576,3,FALSE())</f>
        <v>N.Y.C.</v>
      </c>
      <c r="D239" s="61"/>
      <c r="E239" s="62" t="n">
        <v>23515</v>
      </c>
      <c r="F239" s="62" t="str">
        <f aca="false">+VLOOKUP(E239,'[1]Congest May01-Oct01'!$A$1:$B$1048576,2,FALSE())</f>
        <v>BROOKLYN_NAVY_YARD</v>
      </c>
      <c r="G239" s="61" t="str">
        <f aca="false">+VLOOKUP(E239,[1]Congest!$A$1:$C$1048576,3,FALSE())</f>
        <v>N.Y.C.</v>
      </c>
      <c r="H239" s="63" t="n">
        <v>5</v>
      </c>
      <c r="I239" s="41"/>
      <c r="J239" s="4"/>
      <c r="O239" s="47" t="n">
        <f aca="false">VLOOKUP($A239,'[1]Congest May00-Oct00'!$A$1:$I$1048576,COLUMN('[1]Congest May00-Oct00'!D$1:D$1048576),FALSE())-VLOOKUP($E239,'[1]Congest May00-Oct00'!$A$1:$I$1048576,COLUMN('[1]Congest May00-Oct00'!D$1:D$1048576),FALSE())</f>
        <v>0</v>
      </c>
      <c r="P239" s="39" t="n">
        <f aca="false">VLOOKUP($A239,'[1]Congest May00-Oct00'!$A$1:$I$1048576,COLUMN('[1]Congest May00-Oct00'!E$1:E$1048576),FALSE())-VLOOKUP($E239,'[1]Congest May00-Oct00'!$A$1:$I$1048576,COLUMN('[1]Congest May00-Oct00'!E$1:E$1048576),FALSE())</f>
        <v>-5.15999999999622</v>
      </c>
      <c r="Q239" s="39" t="n">
        <f aca="false">VLOOKUP($A239,'[1]Congest May00-Oct00'!$A$1:$I$1048576,COLUMN('[1]Congest May00-Oct00'!F$1:F$1048576),FALSE())-VLOOKUP($E239,'[1]Congest May00-Oct00'!$A$1:$I$1048576,COLUMN('[1]Congest May00-Oct00'!F$1:F$1048576),FALSE())</f>
        <v>-0.949999999998909</v>
      </c>
      <c r="R239" s="39" t="n">
        <f aca="false">VLOOKUP($A239,'[1]Congest May00-Oct00'!$A$1:$I$1048576,COLUMN('[1]Congest May00-Oct00'!G$1:G$1048576),FALSE())-VLOOKUP($E239,'[1]Congest May00-Oct00'!$A$1:$I$1048576,COLUMN('[1]Congest May00-Oct00'!G$1:G$1048576),FALSE())</f>
        <v>-0.730000000001382</v>
      </c>
      <c r="S239" s="39" t="n">
        <f aca="false">VLOOKUP($A239,'[1]Congest May00-Oct00'!$A$1:$I$1048576,COLUMN('[1]Congest May00-Oct00'!H$1:H$1048576),FALSE())-VLOOKUP($E239,'[1]Congest May00-Oct00'!$A$1:$I$1048576,COLUMN('[1]Congest May00-Oct00'!H$1:H$1048576),FALSE())</f>
        <v>0.399999999999181</v>
      </c>
      <c r="T239" s="39" t="n">
        <f aca="false">VLOOKUP($A239,'[1]Congest May00-Oct00'!$A$1:$I$1048576,COLUMN('[1]Congest May00-Oct00'!I$1:I$1048576),FALSE())-VLOOKUP($E239,'[1]Congest May00-Oct00'!$A$1:$I$1048576,COLUMN('[1]Congest May00-Oct00'!I$1:I$1048576),FALSE())</f>
        <v>1.5</v>
      </c>
      <c r="U239" s="39" t="n">
        <f aca="false">VLOOKUP($A239,'[1]Congest Nov00-Apr01'!$A$1:$I$1048576,COLUMN('[1]Congest Nov00-Apr01'!D$1:D$1048576),FALSE())-VLOOKUP($E239,'[1]Congest Nov00-Apr01'!$A$1:$I$1048576,COLUMN('[1]Congest Nov00-Apr01'!D$1:D$1048576),FALSE())</f>
        <v>3.84000000000015</v>
      </c>
      <c r="V239" s="39" t="n">
        <f aca="false">VLOOKUP($A239,'[1]Congest Nov00-Apr01'!$A$1:$I$1048576,COLUMN('[1]Congest Nov00-Apr01'!E$1:E$1048576),FALSE())-VLOOKUP($E239,'[1]Congest Nov00-Apr01'!$A$1:$I$1048576,COLUMN('[1]Congest Nov00-Apr01'!E$1:E$1048576),FALSE())</f>
        <v>60.8700000000001</v>
      </c>
      <c r="W239" s="39" t="n">
        <f aca="false">VLOOKUP($A239,'[1]Congest Nov00-Apr01'!$A$1:$I$1048576,COLUMN('[1]Congest Nov00-Apr01'!F$1:F$1048576),FALSE())-VLOOKUP($E239,'[1]Congest Nov00-Apr01'!$A$1:$I$1048576,COLUMN('[1]Congest Nov00-Apr01'!F$1:F$1048576),FALSE())</f>
        <v>1290.22</v>
      </c>
      <c r="X239" s="39" t="n">
        <f aca="false">VLOOKUP($A239,'[1]Congest Nov00-Apr01'!$A$1:$I$1048576,COLUMN('[1]Congest Nov00-Apr01'!G$1:G$1048576),FALSE())-VLOOKUP($E239,'[1]Congest Nov00-Apr01'!$A$1:$I$1048576,COLUMN('[1]Congest Nov00-Apr01'!G$1:G$1048576),FALSE())</f>
        <v>-75.1100000000001</v>
      </c>
      <c r="Y239" s="39" t="n">
        <f aca="false">VLOOKUP($A239,'[1]Congest Nov00-Apr01'!$A$1:$I$1048576,COLUMN('[1]Congest Nov00-Apr01'!H$1:H$1048576),FALSE())-VLOOKUP($E239,'[1]Congest Nov00-Apr01'!$A$1:$I$1048576,COLUMN('[1]Congest Nov00-Apr01'!H$1:H$1048576),FALSE())</f>
        <v>83.9199999999973</v>
      </c>
      <c r="Z239" s="39" t="n">
        <f aca="false">VLOOKUP($A239,'[1]Congest Nov00-Apr01'!$A$1:$I$1048576,COLUMN('[1]Congest Nov00-Apr01'!I$1:I$1048576),FALSE())-VLOOKUP($E239,'[1]Congest Nov00-Apr01'!$A$1:$I$1048576,COLUMN('[1]Congest Nov00-Apr01'!I$1:I$1048576),FALSE())</f>
        <v>-287.77</v>
      </c>
      <c r="AA239" s="39" t="n">
        <f aca="false">VLOOKUP($A239,'[1]Congest May01-Oct01'!$A$1:$I$1048576,COLUMN('[1]Congest May01-Oct01'!D$1:D$1048576),FALSE())-VLOOKUP($E239,'[1]Congest May01-Oct01'!$A$1:$I$1048576,COLUMN('[1]Congest May01-Oct01'!D$1:D$1048576),FALSE())</f>
        <v>-121.849999999999</v>
      </c>
      <c r="AB239" s="39" t="n">
        <f aca="false">VLOOKUP($A239,'[1]Congest May01-Oct01'!$A$1:$I$1048576,COLUMN('[1]Congest May01-Oct01'!E$1:E$1048576),FALSE())-VLOOKUP($E239,'[1]Congest May01-Oct01'!$A$1:$I$1048576,COLUMN('[1]Congest May01-Oct01'!E$1:E$1048576),FALSE())</f>
        <v>-47.3700000000008</v>
      </c>
      <c r="AC239" s="39" t="n">
        <f aca="false">VLOOKUP($A239,'[1]Congest May01-Oct01'!$A$1:$I$1048576,COLUMN('[1]Congest May01-Oct01'!F$1:F$1048576),FALSE())-VLOOKUP($E239,'[1]Congest May01-Oct01'!$A$1:$I$1048576,COLUMN('[1]Congest May01-Oct01'!F$1:F$1048576),FALSE())</f>
        <v>-13.0499999999997</v>
      </c>
      <c r="AD239" s="39" t="n">
        <f aca="false">VLOOKUP($A239,'[1]Congest May01-Oct01'!$A$1:$I$1048576,COLUMN('[1]Congest May01-Oct01'!G$1:G$1048576),FALSE())-VLOOKUP($E239,'[1]Congest May01-Oct01'!$A$1:$I$1048576,COLUMN('[1]Congest May01-Oct01'!G$1:G$1048576),FALSE())</f>
        <v>55.7800000000011</v>
      </c>
      <c r="AE239" s="36" t="n">
        <f aca="false">VLOOKUP($A239,'[1]Congest May01-Oct01'!$A$1:$I$1048576,COLUMN('[1]Congest May01-Oct01'!H$1:H$1048576),FALSE())-VLOOKUP($E239,'[1]Congest May01-Oct01'!$A$1:$I$1048576,COLUMN('[1]Congest May01-Oct01'!H$1:H$1048576),FALSE())</f>
        <v>30.27</v>
      </c>
      <c r="AF239" s="36" t="n">
        <f aca="false">VLOOKUP($A239,'[1]Congest May01-Oct01'!$A$1:$I$1048576,COLUMN('[1]Congest May01-Oct01'!I$1:I$1048576),FALSE())-VLOOKUP($E239,'[1]Congest May01-Oct01'!$A$1:$I$1048576,COLUMN('[1]Congest May01-Oct01'!I$1:I$1048576),FALSE())</f>
        <v>2.86000000000001</v>
      </c>
      <c r="AG239" s="6" t="n">
        <f aca="false">SUM(S239:AD239)</f>
        <v>951.379999999998</v>
      </c>
      <c r="AI239" s="6" t="n">
        <f aca="false">+AP239</f>
        <v>-405.319999999992</v>
      </c>
      <c r="AJ239" s="39" t="n">
        <f aca="false">2*AG239</f>
        <v>1902.76</v>
      </c>
      <c r="AK239" s="39" t="n">
        <f aca="false">+AJ239-AI239</f>
        <v>2308.07999999999</v>
      </c>
      <c r="AL239" s="39"/>
      <c r="AM239" s="39" t="n">
        <f aca="false">+VLOOKUP($E239,[2]ACP!$A$1:$BE$1048576,47,FALSE())-VLOOKUP($A239,[2]ACP!$A$1:$BE$1048576,47,FALSE())</f>
        <v>1128.42</v>
      </c>
      <c r="AN239" s="39" t="n">
        <f aca="false">+VLOOKUP($E239,[2]ACP!$A$1:$BE$1048576,48,FALSE())-VLOOKUP($A239,[2]ACP!$A$1:$BE$1048576,48,FALSE())</f>
        <v>-92.2200000000012</v>
      </c>
      <c r="AO239" s="39" t="n">
        <f aca="false">+VLOOKUP($E239,[2]ACP!$A$1:$BE$1048576,56,FALSE())-VLOOKUP($A239,[2]ACP!$A$1:$BE$1048576,56,FALSE())</f>
        <v>177.480000000003</v>
      </c>
      <c r="AP239" s="39" t="n">
        <f aca="false">+VLOOKUP($E239,[2]ACP!$A$1:$BE$1048576,57,FALSE())-VLOOKUP($A239,[2]ACP!$A$1:$BE$1048576,57,FALSE())</f>
        <v>-405.319999999992</v>
      </c>
      <c r="AQ239" s="39" t="n">
        <v>0.399999999999181</v>
      </c>
      <c r="AR239" s="39" t="n">
        <f aca="false">+VLOOKUP($E239,[2]ACP!$A$1:$BE$1048576,53,FALSE())-VLOOKUP($A239,[2]ACP!$A$1:$BE$1048576,53,FALSE())</f>
        <v>59.7400000000002</v>
      </c>
      <c r="AS239" s="39" t="n">
        <f aca="false">+VLOOKUP($E239,[2]ACP!$A$1:$BE$1048576,25,FALSE())-VLOOKUP($A239,[2]ACP!$A$1:$BE$1048576,25,FALSE())</f>
        <v>483.923999999992</v>
      </c>
      <c r="AT239" s="39" t="n">
        <f aca="false">+VLOOKUP($E239,[2]ACP!$A$1:$BE$1048576,19,FALSE())-VLOOKUP($A239,[2]ACP!$A$1:$BE$1048576,19,FALSE())</f>
        <v>-1882.344</v>
      </c>
    </row>
    <row r="240" customFormat="false" ht="12.75" hidden="false" customHeight="false" outlineLevel="0" collapsed="false">
      <c r="A240" s="61" t="n">
        <v>23535</v>
      </c>
      <c r="B240" s="62" t="str">
        <f aca="false">+VLOOKUP(A240,'[1]Congest May01-Oct01'!$A$1:$B$1048576,2,FALSE())</f>
        <v>RAVENSWOOD___3</v>
      </c>
      <c r="C240" s="61" t="str">
        <f aca="false">+VLOOKUP(A240,[1]Congest!$A$1:$C$1048576,3,FALSE())</f>
        <v>N.Y.C.</v>
      </c>
      <c r="D240" s="61"/>
      <c r="E240" s="62" t="n">
        <v>23524</v>
      </c>
      <c r="F240" s="62" t="str">
        <f aca="false">+VLOOKUP(E240,'[1]Congest May01-Oct01'!$A$1:$B$1048576,2,FALSE())</f>
        <v>EAST RIVER___7</v>
      </c>
      <c r="G240" s="61" t="str">
        <f aca="false">+VLOOKUP(E240,[1]Congest!$A$1:$C$1048576,3,FALSE())</f>
        <v>N.Y.C.</v>
      </c>
      <c r="H240" s="63" t="n">
        <v>5</v>
      </c>
      <c r="I240" s="41"/>
      <c r="J240" s="4"/>
      <c r="O240" s="47" t="n">
        <f aca="false">VLOOKUP($A240,'[1]Congest May00-Oct00'!$A$1:$I$1048576,COLUMN('[1]Congest May00-Oct00'!D$1:D$1048576),FALSE())-VLOOKUP($E240,'[1]Congest May00-Oct00'!$A$1:$I$1048576,COLUMN('[1]Congest May00-Oct00'!D$1:D$1048576),FALSE())</f>
        <v>0</v>
      </c>
      <c r="P240" s="39" t="n">
        <f aca="false">VLOOKUP($A240,'[1]Congest May00-Oct00'!$A$1:$I$1048576,COLUMN('[1]Congest May00-Oct00'!E$1:E$1048576),FALSE())-VLOOKUP($E240,'[1]Congest May00-Oct00'!$A$1:$I$1048576,COLUMN('[1]Congest May00-Oct00'!E$1:E$1048576),FALSE())</f>
        <v>-5.15999999999622</v>
      </c>
      <c r="Q240" s="39" t="n">
        <f aca="false">VLOOKUP($A240,'[1]Congest May00-Oct00'!$A$1:$I$1048576,COLUMN('[1]Congest May00-Oct00'!F$1:F$1048576),FALSE())-VLOOKUP($E240,'[1]Congest May00-Oct00'!$A$1:$I$1048576,COLUMN('[1]Congest May00-Oct00'!F$1:F$1048576),FALSE())</f>
        <v>-0.949999999998909</v>
      </c>
      <c r="R240" s="39" t="n">
        <f aca="false">VLOOKUP($A240,'[1]Congest May00-Oct00'!$A$1:$I$1048576,COLUMN('[1]Congest May00-Oct00'!G$1:G$1048576),FALSE())-VLOOKUP($E240,'[1]Congest May00-Oct00'!$A$1:$I$1048576,COLUMN('[1]Congest May00-Oct00'!G$1:G$1048576),FALSE())</f>
        <v>-0.730000000001382</v>
      </c>
      <c r="S240" s="39" t="n">
        <f aca="false">VLOOKUP($A240,'[1]Congest May00-Oct00'!$A$1:$I$1048576,COLUMN('[1]Congest May00-Oct00'!H$1:H$1048576),FALSE())-VLOOKUP($E240,'[1]Congest May00-Oct00'!$A$1:$I$1048576,COLUMN('[1]Congest May00-Oct00'!H$1:H$1048576),FALSE())</f>
        <v>0.399999999999181</v>
      </c>
      <c r="T240" s="39" t="n">
        <f aca="false">VLOOKUP($A240,'[1]Congest May00-Oct00'!$A$1:$I$1048576,COLUMN('[1]Congest May00-Oct00'!I$1:I$1048576),FALSE())-VLOOKUP($E240,'[1]Congest May00-Oct00'!$A$1:$I$1048576,COLUMN('[1]Congest May00-Oct00'!I$1:I$1048576),FALSE())</f>
        <v>1.5</v>
      </c>
      <c r="U240" s="39" t="n">
        <f aca="false">VLOOKUP($A240,'[1]Congest Nov00-Apr01'!$A$1:$I$1048576,COLUMN('[1]Congest Nov00-Apr01'!D$1:D$1048576),FALSE())-VLOOKUP($E240,'[1]Congest Nov00-Apr01'!$A$1:$I$1048576,COLUMN('[1]Congest Nov00-Apr01'!D$1:D$1048576),FALSE())</f>
        <v>3.79000000000042</v>
      </c>
      <c r="V240" s="39" t="n">
        <f aca="false">VLOOKUP($A240,'[1]Congest Nov00-Apr01'!$A$1:$I$1048576,COLUMN('[1]Congest Nov00-Apr01'!E$1:E$1048576),FALSE())-VLOOKUP($E240,'[1]Congest Nov00-Apr01'!$A$1:$I$1048576,COLUMN('[1]Congest Nov00-Apr01'!E$1:E$1048576),FALSE())</f>
        <v>61.03</v>
      </c>
      <c r="W240" s="39" t="n">
        <f aca="false">VLOOKUP($A240,'[1]Congest Nov00-Apr01'!$A$1:$I$1048576,COLUMN('[1]Congest Nov00-Apr01'!F$1:F$1048576),FALSE())-VLOOKUP($E240,'[1]Congest Nov00-Apr01'!$A$1:$I$1048576,COLUMN('[1]Congest Nov00-Apr01'!F$1:F$1048576),FALSE())</f>
        <v>1289.13</v>
      </c>
      <c r="X240" s="39" t="n">
        <f aca="false">VLOOKUP($A240,'[1]Congest Nov00-Apr01'!$A$1:$I$1048576,COLUMN('[1]Congest Nov00-Apr01'!G$1:G$1048576),FALSE())-VLOOKUP($E240,'[1]Congest Nov00-Apr01'!$A$1:$I$1048576,COLUMN('[1]Congest Nov00-Apr01'!G$1:G$1048576),FALSE())</f>
        <v>-84.4000000000006</v>
      </c>
      <c r="Y240" s="39" t="n">
        <f aca="false">VLOOKUP($A240,'[1]Congest Nov00-Apr01'!$A$1:$I$1048576,COLUMN('[1]Congest Nov00-Apr01'!H$1:H$1048576),FALSE())-VLOOKUP($E240,'[1]Congest Nov00-Apr01'!$A$1:$I$1048576,COLUMN('[1]Congest Nov00-Apr01'!H$1:H$1048576),FALSE())</f>
        <v>85.699999999998</v>
      </c>
      <c r="Z240" s="39" t="n">
        <f aca="false">VLOOKUP($A240,'[1]Congest Nov00-Apr01'!$A$1:$I$1048576,COLUMN('[1]Congest Nov00-Apr01'!I$1:I$1048576),FALSE())-VLOOKUP($E240,'[1]Congest Nov00-Apr01'!$A$1:$I$1048576,COLUMN('[1]Congest Nov00-Apr01'!I$1:I$1048576),FALSE())</f>
        <v>945.05</v>
      </c>
      <c r="AA240" s="39" t="n">
        <f aca="false">VLOOKUP($A240,'[1]Congest May01-Oct01'!$A$1:$I$1048576,COLUMN('[1]Congest May01-Oct01'!D$1:D$1048576),FALSE())-VLOOKUP($E240,'[1]Congest May01-Oct01'!$A$1:$I$1048576,COLUMN('[1]Congest May01-Oct01'!D$1:D$1048576),FALSE())</f>
        <v>-121.9</v>
      </c>
      <c r="AB240" s="39" t="n">
        <f aca="false">VLOOKUP($A240,'[1]Congest May01-Oct01'!$A$1:$I$1048576,COLUMN('[1]Congest May01-Oct01'!E$1:E$1048576),FALSE())-VLOOKUP($E240,'[1]Congest May01-Oct01'!$A$1:$I$1048576,COLUMN('[1]Congest May01-Oct01'!E$1:E$1048576),FALSE())</f>
        <v>-47.7200000000003</v>
      </c>
      <c r="AC240" s="39" t="n">
        <f aca="false">VLOOKUP($A240,'[1]Congest May01-Oct01'!$A$1:$I$1048576,COLUMN('[1]Congest May01-Oct01'!F$1:F$1048576),FALSE())-VLOOKUP($E240,'[1]Congest May01-Oct01'!$A$1:$I$1048576,COLUMN('[1]Congest May01-Oct01'!F$1:F$1048576),FALSE())</f>
        <v>-12.9699999999993</v>
      </c>
      <c r="AD240" s="39" t="n">
        <f aca="false">VLOOKUP($A240,'[1]Congest May01-Oct01'!$A$1:$I$1048576,COLUMN('[1]Congest May01-Oct01'!G$1:G$1048576),FALSE())-VLOOKUP($E240,'[1]Congest May01-Oct01'!$A$1:$I$1048576,COLUMN('[1]Congest May01-Oct01'!G$1:G$1048576),FALSE())</f>
        <v>55.9500000000012</v>
      </c>
      <c r="AE240" s="36" t="n">
        <f aca="false">VLOOKUP($A240,'[1]Congest May01-Oct01'!$A$1:$I$1048576,COLUMN('[1]Congest May01-Oct01'!H$1:H$1048576),FALSE())-VLOOKUP($E240,'[1]Congest May01-Oct01'!$A$1:$I$1048576,COLUMN('[1]Congest May01-Oct01'!H$1:H$1048576),FALSE())</f>
        <v>30.73</v>
      </c>
      <c r="AF240" s="36" t="n">
        <f aca="false">VLOOKUP($A240,'[1]Congest May01-Oct01'!$A$1:$I$1048576,COLUMN('[1]Congest May01-Oct01'!I$1:I$1048576),FALSE())-VLOOKUP($E240,'[1]Congest May01-Oct01'!$A$1:$I$1048576,COLUMN('[1]Congest May01-Oct01'!I$1:I$1048576),FALSE())</f>
        <v>2.86000000000001</v>
      </c>
      <c r="AG240" s="6" t="n">
        <f aca="false">SUM(S240:AD240)</f>
        <v>2175.56</v>
      </c>
      <c r="AI240" s="6" t="n">
        <f aca="false">+AP240</f>
        <v>-819.229999999996</v>
      </c>
      <c r="AJ240" s="39" t="n">
        <f aca="false">2*AG240</f>
        <v>4351.12</v>
      </c>
      <c r="AK240" s="39" t="n">
        <f aca="false">+AJ240-AI240</f>
        <v>5170.35</v>
      </c>
      <c r="AL240" s="39"/>
      <c r="AM240" s="39" t="n">
        <f aca="false">+VLOOKUP($E240,[2]ACP!$A$1:$BE$1048576,47,FALSE())-VLOOKUP($A240,[2]ACP!$A$1:$BE$1048576,47,FALSE())</f>
        <v>1287.84</v>
      </c>
      <c r="AN240" s="39" t="n">
        <f aca="false">+VLOOKUP($E240,[2]ACP!$A$1:$BE$1048576,48,FALSE())-VLOOKUP($A240,[2]ACP!$A$1:$BE$1048576,48,FALSE())</f>
        <v>-14.1499999999942</v>
      </c>
      <c r="AO240" s="39" t="n">
        <f aca="false">+VLOOKUP($E240,[2]ACP!$A$1:$BE$1048576,56,FALSE())-VLOOKUP($A240,[2]ACP!$A$1:$BE$1048576,56,FALSE())</f>
        <v>82.2200000000012</v>
      </c>
      <c r="AP240" s="39" t="n">
        <f aca="false">+VLOOKUP($E240,[2]ACP!$A$1:$BE$1048576,57,FALSE())-VLOOKUP($A240,[2]ACP!$A$1:$BE$1048576,57,FALSE())</f>
        <v>-819.229999999996</v>
      </c>
      <c r="AQ240" s="39" t="n">
        <v>0.399999999999181</v>
      </c>
      <c r="AR240" s="39" t="n">
        <f aca="false">+VLOOKUP($E240,[2]ACP!$A$1:$BE$1048576,53,FALSE())-VLOOKUP($A240,[2]ACP!$A$1:$BE$1048576,53,FALSE())</f>
        <v>69.9100000000003</v>
      </c>
      <c r="AS240" s="39" t="n">
        <f aca="false">+VLOOKUP($E240,[2]ACP!$A$1:$BE$1048576,25,FALSE())-VLOOKUP($A240,[2]ACP!$A$1:$BE$1048576,25,FALSE())</f>
        <v>-73.2720000000081</v>
      </c>
      <c r="AT240" s="39" t="n">
        <f aca="false">+VLOOKUP($E240,[2]ACP!$A$1:$BE$1048576,19,FALSE())-VLOOKUP($A240,[2]ACP!$A$1:$BE$1048576,19,FALSE())</f>
        <v>338.160000000004</v>
      </c>
    </row>
    <row r="241" customFormat="false" ht="12.75" hidden="false" customHeight="false" outlineLevel="0" collapsed="false">
      <c r="A241" s="61" t="n">
        <v>23535</v>
      </c>
      <c r="B241" s="62" t="str">
        <f aca="false">+VLOOKUP(A241,'[1]Congest May01-Oct01'!$A$1:$B$1048576,2,FALSE())</f>
        <v>RAVENSWOOD___3</v>
      </c>
      <c r="C241" s="61" t="str">
        <f aca="false">+VLOOKUP(A241,[1]Congest!$A$1:$C$1048576,3,FALSE())</f>
        <v>N.Y.C.</v>
      </c>
      <c r="D241" s="61"/>
      <c r="E241" s="62" t="n">
        <v>23540</v>
      </c>
      <c r="F241" s="62" t="str">
        <f aca="false">+VLOOKUP(E241,'[1]Congest May01-Oct01'!$A$1:$B$1048576,2,FALSE())</f>
        <v>HUDSON AVE_GT_4</v>
      </c>
      <c r="G241" s="61" t="str">
        <f aca="false">+VLOOKUP(E241,[1]Congest!$A$1:$C$1048576,3,FALSE())</f>
        <v>N.Y.C.</v>
      </c>
      <c r="H241" s="63" t="n">
        <v>5</v>
      </c>
      <c r="I241" s="41"/>
      <c r="J241" s="4"/>
      <c r="O241" s="47" t="n">
        <f aca="false">VLOOKUP($A241,'[1]Congest May00-Oct00'!$A$1:$I$1048576,COLUMN('[1]Congest May00-Oct00'!D$1:D$1048576),FALSE())-VLOOKUP($E241,'[1]Congest May00-Oct00'!$A$1:$I$1048576,COLUMN('[1]Congest May00-Oct00'!D$1:D$1048576),FALSE())</f>
        <v>0</v>
      </c>
      <c r="P241" s="39" t="n">
        <f aca="false">VLOOKUP($A241,'[1]Congest May00-Oct00'!$A$1:$I$1048576,COLUMN('[1]Congest May00-Oct00'!E$1:E$1048576),FALSE())-VLOOKUP($E241,'[1]Congest May00-Oct00'!$A$1:$I$1048576,COLUMN('[1]Congest May00-Oct00'!E$1:E$1048576),FALSE())</f>
        <v>-5.15999999999622</v>
      </c>
      <c r="Q241" s="39" t="n">
        <f aca="false">VLOOKUP($A241,'[1]Congest May00-Oct00'!$A$1:$I$1048576,COLUMN('[1]Congest May00-Oct00'!F$1:F$1048576),FALSE())-VLOOKUP($E241,'[1]Congest May00-Oct00'!$A$1:$I$1048576,COLUMN('[1]Congest May00-Oct00'!F$1:F$1048576),FALSE())</f>
        <v>-0.949999999998909</v>
      </c>
      <c r="R241" s="39" t="n">
        <f aca="false">VLOOKUP($A241,'[1]Congest May00-Oct00'!$A$1:$I$1048576,COLUMN('[1]Congest May00-Oct00'!G$1:G$1048576),FALSE())-VLOOKUP($E241,'[1]Congest May00-Oct00'!$A$1:$I$1048576,COLUMN('[1]Congest May00-Oct00'!G$1:G$1048576),FALSE())</f>
        <v>-0.730000000001382</v>
      </c>
      <c r="S241" s="39" t="n">
        <f aca="false">VLOOKUP($A241,'[1]Congest May00-Oct00'!$A$1:$I$1048576,COLUMN('[1]Congest May00-Oct00'!H$1:H$1048576),FALSE())-VLOOKUP($E241,'[1]Congest May00-Oct00'!$A$1:$I$1048576,COLUMN('[1]Congest May00-Oct00'!H$1:H$1048576),FALSE())</f>
        <v>0.399999999999181</v>
      </c>
      <c r="T241" s="39" t="n">
        <f aca="false">VLOOKUP($A241,'[1]Congest May00-Oct00'!$A$1:$I$1048576,COLUMN('[1]Congest May00-Oct00'!I$1:I$1048576),FALSE())-VLOOKUP($E241,'[1]Congest May00-Oct00'!$A$1:$I$1048576,COLUMN('[1]Congest May00-Oct00'!I$1:I$1048576),FALSE())</f>
        <v>1.5</v>
      </c>
      <c r="U241" s="39" t="n">
        <f aca="false">VLOOKUP($A241,'[1]Congest Nov00-Apr01'!$A$1:$I$1048576,COLUMN('[1]Congest Nov00-Apr01'!D$1:D$1048576),FALSE())-VLOOKUP($E241,'[1]Congest Nov00-Apr01'!$A$1:$I$1048576,COLUMN('[1]Congest Nov00-Apr01'!D$1:D$1048576),FALSE())</f>
        <v>3.84000000000015</v>
      </c>
      <c r="V241" s="39" t="n">
        <f aca="false">VLOOKUP($A241,'[1]Congest Nov00-Apr01'!$A$1:$I$1048576,COLUMN('[1]Congest Nov00-Apr01'!E$1:E$1048576),FALSE())-VLOOKUP($E241,'[1]Congest Nov00-Apr01'!$A$1:$I$1048576,COLUMN('[1]Congest Nov00-Apr01'!E$1:E$1048576),FALSE())</f>
        <v>60.8700000000001</v>
      </c>
      <c r="W241" s="39" t="n">
        <f aca="false">VLOOKUP($A241,'[1]Congest Nov00-Apr01'!$A$1:$I$1048576,COLUMN('[1]Congest Nov00-Apr01'!F$1:F$1048576),FALSE())-VLOOKUP($E241,'[1]Congest Nov00-Apr01'!$A$1:$I$1048576,COLUMN('[1]Congest Nov00-Apr01'!F$1:F$1048576),FALSE())</f>
        <v>1290.22</v>
      </c>
      <c r="X241" s="39" t="n">
        <f aca="false">VLOOKUP($A241,'[1]Congest Nov00-Apr01'!$A$1:$I$1048576,COLUMN('[1]Congest Nov00-Apr01'!G$1:G$1048576),FALSE())-VLOOKUP($E241,'[1]Congest Nov00-Apr01'!$A$1:$I$1048576,COLUMN('[1]Congest Nov00-Apr01'!G$1:G$1048576),FALSE())</f>
        <v>-75.1100000000001</v>
      </c>
      <c r="Y241" s="39" t="n">
        <f aca="false">VLOOKUP($A241,'[1]Congest Nov00-Apr01'!$A$1:$I$1048576,COLUMN('[1]Congest Nov00-Apr01'!H$1:H$1048576),FALSE())-VLOOKUP($E241,'[1]Congest Nov00-Apr01'!$A$1:$I$1048576,COLUMN('[1]Congest Nov00-Apr01'!H$1:H$1048576),FALSE())</f>
        <v>83.9199999999973</v>
      </c>
      <c r="Z241" s="39" t="n">
        <f aca="false">VLOOKUP($A241,'[1]Congest Nov00-Apr01'!$A$1:$I$1048576,COLUMN('[1]Congest Nov00-Apr01'!I$1:I$1048576),FALSE())-VLOOKUP($E241,'[1]Congest Nov00-Apr01'!$A$1:$I$1048576,COLUMN('[1]Congest Nov00-Apr01'!I$1:I$1048576),FALSE())</f>
        <v>-272.590000000001</v>
      </c>
      <c r="AA241" s="39" t="n">
        <f aca="false">VLOOKUP($A241,'[1]Congest May01-Oct01'!$A$1:$I$1048576,COLUMN('[1]Congest May01-Oct01'!D$1:D$1048576),FALSE())-VLOOKUP($E241,'[1]Congest May01-Oct01'!$A$1:$I$1048576,COLUMN('[1]Congest May01-Oct01'!D$1:D$1048576),FALSE())</f>
        <v>-121.849999999999</v>
      </c>
      <c r="AB241" s="39" t="n">
        <f aca="false">VLOOKUP($A241,'[1]Congest May01-Oct01'!$A$1:$I$1048576,COLUMN('[1]Congest May01-Oct01'!E$1:E$1048576),FALSE())-VLOOKUP($E241,'[1]Congest May01-Oct01'!$A$1:$I$1048576,COLUMN('[1]Congest May01-Oct01'!E$1:E$1048576),FALSE())</f>
        <v>-47.3700000000008</v>
      </c>
      <c r="AC241" s="39" t="n">
        <f aca="false">VLOOKUP($A241,'[1]Congest May01-Oct01'!$A$1:$I$1048576,COLUMN('[1]Congest May01-Oct01'!F$1:F$1048576),FALSE())-VLOOKUP($E241,'[1]Congest May01-Oct01'!$A$1:$I$1048576,COLUMN('[1]Congest May01-Oct01'!F$1:F$1048576),FALSE())</f>
        <v>-13.0499999999997</v>
      </c>
      <c r="AD241" s="39" t="n">
        <f aca="false">VLOOKUP($A241,'[1]Congest May01-Oct01'!$A$1:$I$1048576,COLUMN('[1]Congest May01-Oct01'!G$1:G$1048576),FALSE())-VLOOKUP($E241,'[1]Congest May01-Oct01'!$A$1:$I$1048576,COLUMN('[1]Congest May01-Oct01'!G$1:G$1048576),FALSE())</f>
        <v>55.7800000000011</v>
      </c>
      <c r="AE241" s="36" t="n">
        <f aca="false">VLOOKUP($A241,'[1]Congest May01-Oct01'!$A$1:$I$1048576,COLUMN('[1]Congest May01-Oct01'!H$1:H$1048576),FALSE())-VLOOKUP($E241,'[1]Congest May01-Oct01'!$A$1:$I$1048576,COLUMN('[1]Congest May01-Oct01'!H$1:H$1048576),FALSE())</f>
        <v>30.27</v>
      </c>
      <c r="AF241" s="36" t="n">
        <f aca="false">VLOOKUP($A241,'[1]Congest May01-Oct01'!$A$1:$I$1048576,COLUMN('[1]Congest May01-Oct01'!I$1:I$1048576),FALSE())-VLOOKUP($E241,'[1]Congest May01-Oct01'!$A$1:$I$1048576,COLUMN('[1]Congest May01-Oct01'!I$1:I$1048576),FALSE())</f>
        <v>2.86000000000001</v>
      </c>
      <c r="AG241" s="6" t="n">
        <f aca="false">SUM(S241:AD241)</f>
        <v>966.559999999997</v>
      </c>
      <c r="AI241" s="6" t="n">
        <f aca="false">+AP241</f>
        <v>-692.5</v>
      </c>
      <c r="AJ241" s="39" t="n">
        <f aca="false">2*AG241</f>
        <v>1933.12</v>
      </c>
      <c r="AK241" s="39" t="n">
        <f aca="false">+AJ241-AI241</f>
        <v>2625.62</v>
      </c>
      <c r="AL241" s="39"/>
      <c r="AM241" s="39" t="n">
        <f aca="false">+VLOOKUP($E241,[2]ACP!$A$1:$BE$1048576,47,FALSE())-VLOOKUP($A241,[2]ACP!$A$1:$BE$1048576,47,FALSE())</f>
        <v>1010.94</v>
      </c>
      <c r="AN241" s="39" t="n">
        <f aca="false">+VLOOKUP($E241,[2]ACP!$A$1:$BE$1048576,48,FALSE())-VLOOKUP($A241,[2]ACP!$A$1:$BE$1048576,48,FALSE())</f>
        <v>-38.4399999999732</v>
      </c>
      <c r="AO241" s="39" t="n">
        <f aca="false">+VLOOKUP($E241,[2]ACP!$A$1:$BE$1048576,56,FALSE())-VLOOKUP($A241,[2]ACP!$A$1:$BE$1048576,56,FALSE())</f>
        <v>42.6700000000055</v>
      </c>
      <c r="AP241" s="39" t="n">
        <f aca="false">+VLOOKUP($E241,[2]ACP!$A$1:$BE$1048576,57,FALSE())-VLOOKUP($A241,[2]ACP!$A$1:$BE$1048576,57,FALSE())</f>
        <v>-692.5</v>
      </c>
      <c r="AQ241" s="39" t="n">
        <v>0.399999999999181</v>
      </c>
      <c r="AR241" s="39" t="n">
        <f aca="false">+VLOOKUP($E241,[2]ACP!$A$1:$BE$1048576,53,FALSE())-VLOOKUP($A241,[2]ACP!$A$1:$BE$1048576,53,FALSE())</f>
        <v>55.5800000000004</v>
      </c>
      <c r="AS241" s="39" t="n">
        <f aca="false">+VLOOKUP($E241,[2]ACP!$A$1:$BE$1048576,25,FALSE())-VLOOKUP($A241,[2]ACP!$A$1:$BE$1048576,25,FALSE())</f>
        <v>-125.988000000008</v>
      </c>
      <c r="AT241" s="39" t="n">
        <f aca="false">+VLOOKUP($E241,[2]ACP!$A$1:$BE$1048576,19,FALSE())-VLOOKUP($A241,[2]ACP!$A$1:$BE$1048576,19,FALSE())</f>
        <v>138.684000000001</v>
      </c>
    </row>
    <row r="242" customFormat="false" ht="12.75" hidden="false" customHeight="false" outlineLevel="0" collapsed="false">
      <c r="A242" s="61" t="n">
        <v>23575</v>
      </c>
      <c r="B242" s="62" t="str">
        <f aca="false">+VLOOKUP(A242,'[1]Congest May01-Oct01'!$A$1:$B$1048576,2,FALSE())</f>
        <v>NINE_MILE_1</v>
      </c>
      <c r="C242" s="61" t="str">
        <f aca="false">+VLOOKUP(A242,[1]Congest!$A$1:$C$1048576,3,FALSE())</f>
        <v>CENTRL</v>
      </c>
      <c r="D242" s="61"/>
      <c r="E242" s="62" t="n">
        <v>23606</v>
      </c>
      <c r="F242" s="62" t="str">
        <f aca="false">+VLOOKUP(E242,'[1]Congest May01-Oct01'!$A$1:$B$1048576,2,FALSE())</f>
        <v>OSWEGO___5</v>
      </c>
      <c r="G242" s="61" t="str">
        <f aca="false">+VLOOKUP(E242,[1]Congest!$A$1:$C$1048576,3,FALSE())</f>
        <v>CENTRL</v>
      </c>
      <c r="H242" s="63" t="n">
        <v>1</v>
      </c>
      <c r="I242" s="41"/>
      <c r="J242" s="4"/>
      <c r="O242" s="47" t="n">
        <f aca="false">VLOOKUP($A242,'[1]Congest May00-Oct00'!$A$1:$I$1048576,COLUMN('[1]Congest May00-Oct00'!D$1:D$1048576),FALSE())-VLOOKUP($E242,'[1]Congest May00-Oct00'!$A$1:$I$1048576,COLUMN('[1]Congest May00-Oct00'!D$1:D$1048576),FALSE())</f>
        <v>1892.29</v>
      </c>
      <c r="P242" s="39" t="n">
        <f aca="false">VLOOKUP($A242,'[1]Congest May00-Oct00'!$A$1:$I$1048576,COLUMN('[1]Congest May00-Oct00'!E$1:E$1048576),FALSE())-VLOOKUP($E242,'[1]Congest May00-Oct00'!$A$1:$I$1048576,COLUMN('[1]Congest May00-Oct00'!E$1:E$1048576),FALSE())</f>
        <v>153.36</v>
      </c>
      <c r="Q242" s="39" t="n">
        <f aca="false">VLOOKUP($A242,'[1]Congest May00-Oct00'!$A$1:$I$1048576,COLUMN('[1]Congest May00-Oct00'!F$1:F$1048576),FALSE())-VLOOKUP($E242,'[1]Congest May00-Oct00'!$A$1:$I$1048576,COLUMN('[1]Congest May00-Oct00'!F$1:F$1048576),FALSE())</f>
        <v>8234.57</v>
      </c>
      <c r="R242" s="39" t="n">
        <f aca="false">VLOOKUP($A242,'[1]Congest May00-Oct00'!$A$1:$I$1048576,COLUMN('[1]Congest May00-Oct00'!G$1:G$1048576),FALSE())-VLOOKUP($E242,'[1]Congest May00-Oct00'!$A$1:$I$1048576,COLUMN('[1]Congest May00-Oct00'!G$1:G$1048576),FALSE())</f>
        <v>2225.79</v>
      </c>
      <c r="S242" s="39" t="n">
        <f aca="false">VLOOKUP($A242,'[1]Congest May00-Oct00'!$A$1:$I$1048576,COLUMN('[1]Congest May00-Oct00'!H$1:H$1048576),FALSE())-VLOOKUP($E242,'[1]Congest May00-Oct00'!$A$1:$I$1048576,COLUMN('[1]Congest May00-Oct00'!H$1:H$1048576),FALSE())</f>
        <v>22.21</v>
      </c>
      <c r="T242" s="39" t="n">
        <f aca="false">VLOOKUP($A242,'[1]Congest May00-Oct00'!$A$1:$I$1048576,COLUMN('[1]Congest May00-Oct00'!I$1:I$1048576),FALSE())-VLOOKUP($E242,'[1]Congest May00-Oct00'!$A$1:$I$1048576,COLUMN('[1]Congest May00-Oct00'!I$1:I$1048576),FALSE())</f>
        <v>2526.41</v>
      </c>
      <c r="U242" s="39" t="n">
        <f aca="false">VLOOKUP($A242,'[1]Congest Nov00-Apr01'!$A$1:$I$1048576,COLUMN('[1]Congest Nov00-Apr01'!D$1:D$1048576),FALSE())-VLOOKUP($E242,'[1]Congest Nov00-Apr01'!$A$1:$I$1048576,COLUMN('[1]Congest Nov00-Apr01'!D$1:D$1048576),FALSE())</f>
        <v>20.33</v>
      </c>
      <c r="V242" s="39" t="n">
        <f aca="false">VLOOKUP($A242,'[1]Congest Nov00-Apr01'!$A$1:$I$1048576,COLUMN('[1]Congest Nov00-Apr01'!E$1:E$1048576),FALSE())-VLOOKUP($E242,'[1]Congest Nov00-Apr01'!$A$1:$I$1048576,COLUMN('[1]Congest Nov00-Apr01'!E$1:E$1048576),FALSE())</f>
        <v>416.24</v>
      </c>
      <c r="W242" s="39" t="n">
        <f aca="false">VLOOKUP($A242,'[1]Congest Nov00-Apr01'!$A$1:$I$1048576,COLUMN('[1]Congest Nov00-Apr01'!F$1:F$1048576),FALSE())-VLOOKUP($E242,'[1]Congest Nov00-Apr01'!$A$1:$I$1048576,COLUMN('[1]Congest Nov00-Apr01'!F$1:F$1048576),FALSE())</f>
        <v>25.1000000000001</v>
      </c>
      <c r="X242" s="39" t="n">
        <f aca="false">VLOOKUP($A242,'[1]Congest Nov00-Apr01'!$A$1:$I$1048576,COLUMN('[1]Congest Nov00-Apr01'!G$1:G$1048576),FALSE())-VLOOKUP($E242,'[1]Congest Nov00-Apr01'!$A$1:$I$1048576,COLUMN('[1]Congest Nov00-Apr01'!G$1:G$1048576),FALSE())</f>
        <v>73.14</v>
      </c>
      <c r="Y242" s="39" t="n">
        <f aca="false">VLOOKUP($A242,'[1]Congest Nov00-Apr01'!$A$1:$I$1048576,COLUMN('[1]Congest Nov00-Apr01'!H$1:H$1048576),FALSE())-VLOOKUP($E242,'[1]Congest Nov00-Apr01'!$A$1:$I$1048576,COLUMN('[1]Congest Nov00-Apr01'!H$1:H$1048576),FALSE())</f>
        <v>17.27</v>
      </c>
      <c r="Z242" s="39" t="n">
        <f aca="false">VLOOKUP($A242,'[1]Congest Nov00-Apr01'!$A$1:$I$1048576,COLUMN('[1]Congest Nov00-Apr01'!I$1:I$1048576),FALSE())-VLOOKUP($E242,'[1]Congest Nov00-Apr01'!$A$1:$I$1048576,COLUMN('[1]Congest Nov00-Apr01'!I$1:I$1048576),FALSE())</f>
        <v>3.22</v>
      </c>
      <c r="AA242" s="39" t="n">
        <f aca="false">VLOOKUP($A242,'[1]Congest May01-Oct01'!$A$1:$I$1048576,COLUMN('[1]Congest May01-Oct01'!D$1:D$1048576),FALSE())-VLOOKUP($E242,'[1]Congest May01-Oct01'!$A$1:$I$1048576,COLUMN('[1]Congest May01-Oct01'!D$1:D$1048576),FALSE())</f>
        <v>12.41</v>
      </c>
      <c r="AB242" s="39" t="n">
        <f aca="false">VLOOKUP($A242,'[1]Congest May01-Oct01'!$A$1:$I$1048576,COLUMN('[1]Congest May01-Oct01'!E$1:E$1048576),FALSE())-VLOOKUP($E242,'[1]Congest May01-Oct01'!$A$1:$I$1048576,COLUMN('[1]Congest May01-Oct01'!E$1:E$1048576),FALSE())</f>
        <v>376.52</v>
      </c>
      <c r="AC242" s="39" t="n">
        <f aca="false">VLOOKUP($A242,'[1]Congest May01-Oct01'!$A$1:$I$1048576,COLUMN('[1]Congest May01-Oct01'!F$1:F$1048576),FALSE())-VLOOKUP($E242,'[1]Congest May01-Oct01'!$A$1:$I$1048576,COLUMN('[1]Congest May01-Oct01'!F$1:F$1048576),FALSE())</f>
        <v>3.1</v>
      </c>
      <c r="AD242" s="39" t="n">
        <f aca="false">VLOOKUP($A242,'[1]Congest May01-Oct01'!$A$1:$I$1048576,COLUMN('[1]Congest May01-Oct01'!G$1:G$1048576),FALSE())-VLOOKUP($E242,'[1]Congest May01-Oct01'!$A$1:$I$1048576,COLUMN('[1]Congest May01-Oct01'!G$1:G$1048576),FALSE())</f>
        <v>13.38</v>
      </c>
      <c r="AE242" s="36" t="n">
        <f aca="false">VLOOKUP($A242,'[1]Congest May01-Oct01'!$A$1:$I$1048576,COLUMN('[1]Congest May01-Oct01'!H$1:H$1048576),FALSE())-VLOOKUP($E242,'[1]Congest May01-Oct01'!$A$1:$I$1048576,COLUMN('[1]Congest May01-Oct01'!H$1:H$1048576),FALSE())</f>
        <v>0</v>
      </c>
      <c r="AF242" s="36" t="n">
        <f aca="false">VLOOKUP($A242,'[1]Congest May01-Oct01'!$A$1:$I$1048576,COLUMN('[1]Congest May01-Oct01'!I$1:I$1048576),FALSE())-VLOOKUP($E242,'[1]Congest May01-Oct01'!$A$1:$I$1048576,COLUMN('[1]Congest May01-Oct01'!I$1:I$1048576),FALSE())</f>
        <v>56.12</v>
      </c>
      <c r="AG242" s="6" t="n">
        <f aca="false">SUM(S242:AD242)</f>
        <v>3509.33</v>
      </c>
      <c r="AI242" s="6" t="n">
        <f aca="false">+AP242</f>
        <v>1200</v>
      </c>
      <c r="AJ242" s="39" t="n">
        <f aca="false">2*AG242</f>
        <v>7018.66</v>
      </c>
      <c r="AK242" s="39" t="n">
        <f aca="false">+AJ242-AI242</f>
        <v>5818.66</v>
      </c>
      <c r="AL242" s="39"/>
      <c r="AM242" s="39" t="n">
        <f aca="false">+VLOOKUP($E242,[2]ACP!$A$1:$BE$1048576,47,FALSE())-VLOOKUP($A242,[2]ACP!$A$1:$BE$1048576,47,FALSE())</f>
        <v>8848.62</v>
      </c>
      <c r="AN242" s="39" t="n">
        <f aca="false">+VLOOKUP($E242,[2]ACP!$A$1:$BE$1048576,48,FALSE())-VLOOKUP($A242,[2]ACP!$A$1:$BE$1048576,48,FALSE())</f>
        <v>14355.3</v>
      </c>
      <c r="AO242" s="39" t="n">
        <f aca="false">+VLOOKUP($E242,[2]ACP!$A$1:$BE$1048576,56,FALSE())-VLOOKUP($A242,[2]ACP!$A$1:$BE$1048576,56,FALSE())</f>
        <v>600</v>
      </c>
      <c r="AP242" s="39" t="n">
        <f aca="false">+VLOOKUP($E242,[2]ACP!$A$1:$BE$1048576,57,FALSE())-VLOOKUP($A242,[2]ACP!$A$1:$BE$1048576,57,FALSE())</f>
        <v>1200</v>
      </c>
      <c r="AQ242" s="39" t="n">
        <v>22.21</v>
      </c>
      <c r="AR242" s="39" t="n">
        <f aca="false">+VLOOKUP($E242,[2]ACP!$A$1:$BE$1048576,53,FALSE())-VLOOKUP($A242,[2]ACP!$A$1:$BE$1048576,53,FALSE())</f>
        <v>50</v>
      </c>
      <c r="AS242" s="39" t="n">
        <f aca="false">+VLOOKUP($E242,[2]ACP!$A$1:$BE$1048576,25,FALSE())-VLOOKUP($A242,[2]ACP!$A$1:$BE$1048576,25,FALSE())</f>
        <v>854.184</v>
      </c>
      <c r="AT242" s="39" t="n">
        <f aca="false">+VLOOKUP($E242,[2]ACP!$A$1:$BE$1048576,19,FALSE())-VLOOKUP($A242,[2]ACP!$A$1:$BE$1048576,19,FALSE())</f>
        <v>419.544</v>
      </c>
    </row>
    <row r="243" customFormat="false" ht="12.75" hidden="false" customHeight="false" outlineLevel="0" collapsed="false">
      <c r="A243" s="61" t="n">
        <v>23606</v>
      </c>
      <c r="B243" s="62" t="str">
        <f aca="false">+VLOOKUP(A243,'[1]Congest May01-Oct01'!$A$1:$B$1048576,2,FALSE())</f>
        <v>OSWEGO___5</v>
      </c>
      <c r="C243" s="61" t="str">
        <f aca="false">+VLOOKUP(A243,[1]Congest!$A$1:$C$1048576,3,FALSE())</f>
        <v>CENTRL</v>
      </c>
      <c r="D243" s="61"/>
      <c r="E243" s="62" t="n">
        <v>23760</v>
      </c>
      <c r="F243" s="62" t="str">
        <f aca="false">+VLOOKUP(E243,'[1]Congest May01-Oct01'!$A$1:$B$1048576,2,FALSE())</f>
        <v>NIAGARA____</v>
      </c>
      <c r="G243" s="61" t="str">
        <f aca="false">+VLOOKUP(E243,[1]Congest!$A$1:$C$1048576,3,FALSE())</f>
        <v>WEST</v>
      </c>
      <c r="H243" s="63" t="n">
        <v>40</v>
      </c>
      <c r="I243" s="41"/>
      <c r="J243" s="4"/>
      <c r="O243" s="47" t="n">
        <f aca="false">VLOOKUP($A243,'[1]Congest May00-Oct00'!$A$1:$I$1048576,COLUMN('[1]Congest May00-Oct00'!D$1:D$1048576),FALSE())-VLOOKUP($E243,'[1]Congest May00-Oct00'!$A$1:$I$1048576,COLUMN('[1]Congest May00-Oct00'!D$1:D$1048576),FALSE())</f>
        <v>-306.25</v>
      </c>
      <c r="P243" s="39" t="n">
        <f aca="false">VLOOKUP($A243,'[1]Congest May00-Oct00'!$A$1:$I$1048576,COLUMN('[1]Congest May00-Oct00'!E$1:E$1048576),FALSE())-VLOOKUP($E243,'[1]Congest May00-Oct00'!$A$1:$I$1048576,COLUMN('[1]Congest May00-Oct00'!E$1:E$1048576),FALSE())</f>
        <v>846.44</v>
      </c>
      <c r="Q243" s="39" t="n">
        <f aca="false">VLOOKUP($A243,'[1]Congest May00-Oct00'!$A$1:$I$1048576,COLUMN('[1]Congest May00-Oct00'!F$1:F$1048576),FALSE())-VLOOKUP($E243,'[1]Congest May00-Oct00'!$A$1:$I$1048576,COLUMN('[1]Congest May00-Oct00'!F$1:F$1048576),FALSE())</f>
        <v>-3106.42</v>
      </c>
      <c r="R243" s="39" t="n">
        <f aca="false">VLOOKUP($A243,'[1]Congest May00-Oct00'!$A$1:$I$1048576,COLUMN('[1]Congest May00-Oct00'!G$1:G$1048576),FALSE())-VLOOKUP($E243,'[1]Congest May00-Oct00'!$A$1:$I$1048576,COLUMN('[1]Congest May00-Oct00'!G$1:G$1048576),FALSE())</f>
        <v>-1045.28</v>
      </c>
      <c r="S243" s="39" t="n">
        <f aca="false">VLOOKUP($A243,'[1]Congest May00-Oct00'!$A$1:$I$1048576,COLUMN('[1]Congest May00-Oct00'!H$1:H$1048576),FALSE())-VLOOKUP($E243,'[1]Congest May00-Oct00'!$A$1:$I$1048576,COLUMN('[1]Congest May00-Oct00'!H$1:H$1048576),FALSE())</f>
        <v>127.02</v>
      </c>
      <c r="T243" s="39" t="n">
        <f aca="false">VLOOKUP($A243,'[1]Congest May00-Oct00'!$A$1:$I$1048576,COLUMN('[1]Congest May00-Oct00'!I$1:I$1048576),FALSE())-VLOOKUP($E243,'[1]Congest May00-Oct00'!$A$1:$I$1048576,COLUMN('[1]Congest May00-Oct00'!I$1:I$1048576),FALSE())</f>
        <v>-934.26</v>
      </c>
      <c r="U243" s="39" t="n">
        <f aca="false">VLOOKUP($A243,'[1]Congest Nov00-Apr01'!$A$1:$I$1048576,COLUMN('[1]Congest Nov00-Apr01'!D$1:D$1048576),FALSE())-VLOOKUP($E243,'[1]Congest Nov00-Apr01'!$A$1:$I$1048576,COLUMN('[1]Congest Nov00-Apr01'!D$1:D$1048576),FALSE())</f>
        <v>154.44</v>
      </c>
      <c r="V243" s="39" t="n">
        <f aca="false">VLOOKUP($A243,'[1]Congest Nov00-Apr01'!$A$1:$I$1048576,COLUMN('[1]Congest Nov00-Apr01'!E$1:E$1048576),FALSE())-VLOOKUP($E243,'[1]Congest Nov00-Apr01'!$A$1:$I$1048576,COLUMN('[1]Congest Nov00-Apr01'!E$1:E$1048576),FALSE())</f>
        <v>36.97</v>
      </c>
      <c r="W243" s="39" t="n">
        <f aca="false">VLOOKUP($A243,'[1]Congest Nov00-Apr01'!$A$1:$I$1048576,COLUMN('[1]Congest Nov00-Apr01'!F$1:F$1048576),FALSE())-VLOOKUP($E243,'[1]Congest Nov00-Apr01'!$A$1:$I$1048576,COLUMN('[1]Congest Nov00-Apr01'!F$1:F$1048576),FALSE())</f>
        <v>192.71</v>
      </c>
      <c r="X243" s="39" t="n">
        <f aca="false">VLOOKUP($A243,'[1]Congest Nov00-Apr01'!$A$1:$I$1048576,COLUMN('[1]Congest Nov00-Apr01'!G$1:G$1048576),FALSE())-VLOOKUP($E243,'[1]Congest Nov00-Apr01'!$A$1:$I$1048576,COLUMN('[1]Congest Nov00-Apr01'!G$1:G$1048576),FALSE())</f>
        <v>92.44</v>
      </c>
      <c r="Y243" s="39" t="n">
        <f aca="false">VLOOKUP($A243,'[1]Congest Nov00-Apr01'!$A$1:$I$1048576,COLUMN('[1]Congest Nov00-Apr01'!H$1:H$1048576),FALSE())-VLOOKUP($E243,'[1]Congest Nov00-Apr01'!$A$1:$I$1048576,COLUMN('[1]Congest Nov00-Apr01'!H$1:H$1048576),FALSE())</f>
        <v>149.3</v>
      </c>
      <c r="Z243" s="39" t="n">
        <f aca="false">VLOOKUP($A243,'[1]Congest Nov00-Apr01'!$A$1:$I$1048576,COLUMN('[1]Congest Nov00-Apr01'!I$1:I$1048576),FALSE())-VLOOKUP($E243,'[1]Congest Nov00-Apr01'!$A$1:$I$1048576,COLUMN('[1]Congest Nov00-Apr01'!I$1:I$1048576),FALSE())</f>
        <v>41.69</v>
      </c>
      <c r="AA243" s="39" t="n">
        <f aca="false">VLOOKUP($A243,'[1]Congest May01-Oct01'!$A$1:$I$1048576,COLUMN('[1]Congest May01-Oct01'!D$1:D$1048576),FALSE())-VLOOKUP($E243,'[1]Congest May01-Oct01'!$A$1:$I$1048576,COLUMN('[1]Congest May01-Oct01'!D$1:D$1048576),FALSE())</f>
        <v>-237.59</v>
      </c>
      <c r="AB243" s="39" t="n">
        <f aca="false">VLOOKUP($A243,'[1]Congest May01-Oct01'!$A$1:$I$1048576,COLUMN('[1]Congest May01-Oct01'!E$1:E$1048576),FALSE())-VLOOKUP($E243,'[1]Congest May01-Oct01'!$A$1:$I$1048576,COLUMN('[1]Congest May01-Oct01'!E$1:E$1048576),FALSE())</f>
        <v>9.92999999999999</v>
      </c>
      <c r="AC243" s="39" t="n">
        <f aca="false">VLOOKUP($A243,'[1]Congest May01-Oct01'!$A$1:$I$1048576,COLUMN('[1]Congest May01-Oct01'!F$1:F$1048576),FALSE())-VLOOKUP($E243,'[1]Congest May01-Oct01'!$A$1:$I$1048576,COLUMN('[1]Congest May01-Oct01'!F$1:F$1048576),FALSE())</f>
        <v>55.86</v>
      </c>
      <c r="AD243" s="39" t="n">
        <f aca="false">VLOOKUP($A243,'[1]Congest May01-Oct01'!$A$1:$I$1048576,COLUMN('[1]Congest May01-Oct01'!G$1:G$1048576),FALSE())-VLOOKUP($E243,'[1]Congest May01-Oct01'!$A$1:$I$1048576,COLUMN('[1]Congest May01-Oct01'!G$1:G$1048576),FALSE())</f>
        <v>12.79</v>
      </c>
      <c r="AE243" s="36" t="n">
        <f aca="false">VLOOKUP($A243,'[1]Congest May01-Oct01'!$A$1:$I$1048576,COLUMN('[1]Congest May01-Oct01'!H$1:H$1048576),FALSE())-VLOOKUP($E243,'[1]Congest May01-Oct01'!$A$1:$I$1048576,COLUMN('[1]Congest May01-Oct01'!H$1:H$1048576),FALSE())</f>
        <v>0</v>
      </c>
      <c r="AF243" s="36" t="n">
        <f aca="false">VLOOKUP($A243,'[1]Congest May01-Oct01'!$A$1:$I$1048576,COLUMN('[1]Congest May01-Oct01'!I$1:I$1048576),FALSE())-VLOOKUP($E243,'[1]Congest May01-Oct01'!$A$1:$I$1048576,COLUMN('[1]Congest May01-Oct01'!I$1:I$1048576),FALSE())</f>
        <v>-24.8</v>
      </c>
      <c r="AG243" s="6" t="n">
        <f aca="false">SUM(S243:AD243)</f>
        <v>-298.7</v>
      </c>
      <c r="AI243" s="6" t="n">
        <f aca="false">+AP243</f>
        <v>-1477.75</v>
      </c>
      <c r="AJ243" s="39" t="n">
        <f aca="false">2*AG243</f>
        <v>-597.4</v>
      </c>
      <c r="AK243" s="39" t="n">
        <f aca="false">+AJ243-AI243</f>
        <v>880.35</v>
      </c>
      <c r="AL243" s="39"/>
      <c r="AM243" s="39" t="n">
        <f aca="false">+VLOOKUP($E243,[2]ACP!$A$1:$BE$1048576,47,FALSE())-VLOOKUP($A243,[2]ACP!$A$1:$BE$1048576,47,FALSE())</f>
        <v>-1708.25</v>
      </c>
      <c r="AN243" s="39" t="n">
        <f aca="false">+VLOOKUP($E243,[2]ACP!$A$1:$BE$1048576,48,FALSE())-VLOOKUP($A243,[2]ACP!$A$1:$BE$1048576,48,FALSE())</f>
        <v>-1839.97</v>
      </c>
      <c r="AO243" s="39" t="n">
        <f aca="false">+VLOOKUP($E243,[2]ACP!$A$1:$BE$1048576,56,FALSE())-VLOOKUP($A243,[2]ACP!$A$1:$BE$1048576,56,FALSE())</f>
        <v>167.95</v>
      </c>
      <c r="AP243" s="39" t="n">
        <f aca="false">+VLOOKUP($E243,[2]ACP!$A$1:$BE$1048576,57,FALSE())-VLOOKUP($A243,[2]ACP!$A$1:$BE$1048576,57,FALSE())</f>
        <v>-1477.75</v>
      </c>
      <c r="AQ243" s="39" t="n">
        <v>127.02</v>
      </c>
      <c r="AR243" s="39" t="n">
        <f aca="false">+VLOOKUP($E243,[2]ACP!$A$1:$BE$1048576,53,FALSE())-VLOOKUP($A243,[2]ACP!$A$1:$BE$1048576,53,FALSE())</f>
        <v>-285.97</v>
      </c>
      <c r="AS243" s="39" t="n">
        <f aca="false">+VLOOKUP($E243,[2]ACP!$A$1:$BE$1048576,25,FALSE())-VLOOKUP($A243,[2]ACP!$A$1:$BE$1048576,25,FALSE())</f>
        <v>-1193.34</v>
      </c>
      <c r="AT243" s="39" t="n">
        <f aca="false">+VLOOKUP($E243,[2]ACP!$A$1:$BE$1048576,19,FALSE())-VLOOKUP($A243,[2]ACP!$A$1:$BE$1048576,19,FALSE())</f>
        <v>3946.068</v>
      </c>
    </row>
    <row r="244" customFormat="false" ht="12.75" hidden="false" customHeight="false" outlineLevel="0" collapsed="false">
      <c r="A244" s="61" t="n">
        <v>23640</v>
      </c>
      <c r="B244" s="62" t="str">
        <f aca="false">+VLOOKUP(A244,'[1]Congest May01-Oct01'!$A$1:$B$1048576,2,FALSE())</f>
        <v>SHOEMAKER___GT</v>
      </c>
      <c r="C244" s="61" t="str">
        <f aca="false">+VLOOKUP(A244,[1]Congest!$A$1:$C$1048576,3,FALSE())</f>
        <v>HUD VL</v>
      </c>
      <c r="D244" s="61"/>
      <c r="E244" s="62" t="n">
        <v>23641</v>
      </c>
      <c r="F244" s="62" t="str">
        <f aca="false">+VLOOKUP(E244,'[1]Congest May01-Oct01'!$A$1:$B$1048576,2,FALSE())</f>
        <v>MONGAUP___HYD</v>
      </c>
      <c r="G244" s="61" t="str">
        <f aca="false">+VLOOKUP(E244,[1]Congest!$A$1:$C$1048576,3,FALSE())</f>
        <v>HUD VL</v>
      </c>
      <c r="H244" s="63" t="n">
        <v>10</v>
      </c>
      <c r="I244" s="41"/>
      <c r="J244" s="4"/>
      <c r="O244" s="47" t="n">
        <f aca="false">VLOOKUP($A244,'[1]Congest May00-Oct00'!$A$1:$I$1048576,COLUMN('[1]Congest May00-Oct00'!D$1:D$1048576),FALSE())-VLOOKUP($E244,'[1]Congest May00-Oct00'!$A$1:$I$1048576,COLUMN('[1]Congest May00-Oct00'!D$1:D$1048576),FALSE())</f>
        <v>0</v>
      </c>
      <c r="P244" s="39" t="n">
        <f aca="false">VLOOKUP($A244,'[1]Congest May00-Oct00'!$A$1:$I$1048576,COLUMN('[1]Congest May00-Oct00'!E$1:E$1048576),FALSE())-VLOOKUP($E244,'[1]Congest May00-Oct00'!$A$1:$I$1048576,COLUMN('[1]Congest May00-Oct00'!E$1:E$1048576),FALSE())</f>
        <v>0</v>
      </c>
      <c r="Q244" s="39" t="n">
        <f aca="false">VLOOKUP($A244,'[1]Congest May00-Oct00'!$A$1:$I$1048576,COLUMN('[1]Congest May00-Oct00'!F$1:F$1048576),FALSE())-VLOOKUP($E244,'[1]Congest May00-Oct00'!$A$1:$I$1048576,COLUMN('[1]Congest May00-Oct00'!F$1:F$1048576),FALSE())</f>
        <v>0</v>
      </c>
      <c r="R244" s="39" t="n">
        <f aca="false">VLOOKUP($A244,'[1]Congest May00-Oct00'!$A$1:$I$1048576,COLUMN('[1]Congest May00-Oct00'!G$1:G$1048576),FALSE())-VLOOKUP($E244,'[1]Congest May00-Oct00'!$A$1:$I$1048576,COLUMN('[1]Congest May00-Oct00'!G$1:G$1048576),FALSE())</f>
        <v>0</v>
      </c>
      <c r="S244" s="39" t="n">
        <f aca="false">VLOOKUP($A244,'[1]Congest May00-Oct00'!$A$1:$I$1048576,COLUMN('[1]Congest May00-Oct00'!H$1:H$1048576),FALSE())-VLOOKUP($E244,'[1]Congest May00-Oct00'!$A$1:$I$1048576,COLUMN('[1]Congest May00-Oct00'!H$1:H$1048576),FALSE())</f>
        <v>0</v>
      </c>
      <c r="T244" s="39" t="n">
        <f aca="false">VLOOKUP($A244,'[1]Congest May00-Oct00'!$A$1:$I$1048576,COLUMN('[1]Congest May00-Oct00'!I$1:I$1048576),FALSE())-VLOOKUP($E244,'[1]Congest May00-Oct00'!$A$1:$I$1048576,COLUMN('[1]Congest May00-Oct00'!I$1:I$1048576),FALSE())</f>
        <v>0</v>
      </c>
      <c r="U244" s="39" t="n">
        <f aca="false">VLOOKUP($A244,'[1]Congest Nov00-Apr01'!$A$1:$I$1048576,COLUMN('[1]Congest Nov00-Apr01'!D$1:D$1048576),FALSE())-VLOOKUP($E244,'[1]Congest Nov00-Apr01'!$A$1:$I$1048576,COLUMN('[1]Congest Nov00-Apr01'!D$1:D$1048576),FALSE())</f>
        <v>0</v>
      </c>
      <c r="V244" s="39" t="n">
        <f aca="false">VLOOKUP($A244,'[1]Congest Nov00-Apr01'!$A$1:$I$1048576,COLUMN('[1]Congest Nov00-Apr01'!E$1:E$1048576),FALSE())-VLOOKUP($E244,'[1]Congest Nov00-Apr01'!$A$1:$I$1048576,COLUMN('[1]Congest Nov00-Apr01'!E$1:E$1048576),FALSE())</f>
        <v>0</v>
      </c>
      <c r="W244" s="39" t="n">
        <f aca="false">VLOOKUP($A244,'[1]Congest Nov00-Apr01'!$A$1:$I$1048576,COLUMN('[1]Congest Nov00-Apr01'!F$1:F$1048576),FALSE())-VLOOKUP($E244,'[1]Congest Nov00-Apr01'!$A$1:$I$1048576,COLUMN('[1]Congest Nov00-Apr01'!F$1:F$1048576),FALSE())</f>
        <v>0</v>
      </c>
      <c r="X244" s="39" t="n">
        <f aca="false">VLOOKUP($A244,'[1]Congest Nov00-Apr01'!$A$1:$I$1048576,COLUMN('[1]Congest Nov00-Apr01'!G$1:G$1048576),FALSE())-VLOOKUP($E244,'[1]Congest Nov00-Apr01'!$A$1:$I$1048576,COLUMN('[1]Congest Nov00-Apr01'!G$1:G$1048576),FALSE())</f>
        <v>0</v>
      </c>
      <c r="Y244" s="39" t="n">
        <f aca="false">VLOOKUP($A244,'[1]Congest Nov00-Apr01'!$A$1:$I$1048576,COLUMN('[1]Congest Nov00-Apr01'!H$1:H$1048576),FALSE())-VLOOKUP($E244,'[1]Congest Nov00-Apr01'!$A$1:$I$1048576,COLUMN('[1]Congest Nov00-Apr01'!H$1:H$1048576),FALSE())</f>
        <v>0</v>
      </c>
      <c r="Z244" s="39" t="n">
        <f aca="false">VLOOKUP($A244,'[1]Congest Nov00-Apr01'!$A$1:$I$1048576,COLUMN('[1]Congest Nov00-Apr01'!I$1:I$1048576),FALSE())-VLOOKUP($E244,'[1]Congest Nov00-Apr01'!$A$1:$I$1048576,COLUMN('[1]Congest Nov00-Apr01'!I$1:I$1048576),FALSE())</f>
        <v>0</v>
      </c>
      <c r="AA244" s="39" t="n">
        <f aca="false">VLOOKUP($A244,'[1]Congest May01-Oct01'!$A$1:$I$1048576,COLUMN('[1]Congest May01-Oct01'!D$1:D$1048576),FALSE())-VLOOKUP($E244,'[1]Congest May01-Oct01'!$A$1:$I$1048576,COLUMN('[1]Congest May01-Oct01'!D$1:D$1048576),FALSE())</f>
        <v>0</v>
      </c>
      <c r="AB244" s="39" t="n">
        <f aca="false">VLOOKUP($A244,'[1]Congest May01-Oct01'!$A$1:$I$1048576,COLUMN('[1]Congest May01-Oct01'!E$1:E$1048576),FALSE())-VLOOKUP($E244,'[1]Congest May01-Oct01'!$A$1:$I$1048576,COLUMN('[1]Congest May01-Oct01'!E$1:E$1048576),FALSE())</f>
        <v>0</v>
      </c>
      <c r="AC244" s="39" t="n">
        <f aca="false">VLOOKUP($A244,'[1]Congest May01-Oct01'!$A$1:$I$1048576,COLUMN('[1]Congest May01-Oct01'!F$1:F$1048576),FALSE())-VLOOKUP($E244,'[1]Congest May01-Oct01'!$A$1:$I$1048576,COLUMN('[1]Congest May01-Oct01'!F$1:F$1048576),FALSE())</f>
        <v>0</v>
      </c>
      <c r="AD244" s="39" t="n">
        <f aca="false">VLOOKUP($A244,'[1]Congest May01-Oct01'!$A$1:$I$1048576,COLUMN('[1]Congest May01-Oct01'!G$1:G$1048576),FALSE())-VLOOKUP($E244,'[1]Congest May01-Oct01'!$A$1:$I$1048576,COLUMN('[1]Congest May01-Oct01'!G$1:G$1048576),FALSE())</f>
        <v>0</v>
      </c>
      <c r="AE244" s="36" t="n">
        <f aca="false">VLOOKUP($A244,'[1]Congest May01-Oct01'!$A$1:$I$1048576,COLUMN('[1]Congest May01-Oct01'!H$1:H$1048576),FALSE())-VLOOKUP($E244,'[1]Congest May01-Oct01'!$A$1:$I$1048576,COLUMN('[1]Congest May01-Oct01'!H$1:H$1048576),FALSE())</f>
        <v>0</v>
      </c>
      <c r="AF244" s="36" t="n">
        <f aca="false">VLOOKUP($A244,'[1]Congest May01-Oct01'!$A$1:$I$1048576,COLUMN('[1]Congest May01-Oct01'!I$1:I$1048576),FALSE())-VLOOKUP($E244,'[1]Congest May01-Oct01'!$A$1:$I$1048576,COLUMN('[1]Congest May01-Oct01'!I$1:I$1048576),FALSE())</f>
        <v>0</v>
      </c>
      <c r="AG244" s="6" t="n">
        <f aca="false">SUM(S244:AD244)</f>
        <v>0</v>
      </c>
      <c r="AI244" s="6" t="n">
        <f aca="false">+AP244</f>
        <v>-2631.73999999999</v>
      </c>
      <c r="AJ244" s="39" t="n">
        <f aca="false">2*AG244</f>
        <v>0</v>
      </c>
      <c r="AK244" s="39" t="n">
        <f aca="false">+AJ244-AI244</f>
        <v>2631.73999999999</v>
      </c>
      <c r="AL244" s="39"/>
      <c r="AM244" s="39" t="n">
        <f aca="false">+VLOOKUP($E244,[2]ACP!$A$1:$BE$1048576,47,FALSE())-VLOOKUP($A244,[2]ACP!$A$1:$BE$1048576,47,FALSE())</f>
        <v>-2301.71</v>
      </c>
      <c r="AN244" s="39" t="n">
        <f aca="false">+VLOOKUP($E244,[2]ACP!$A$1:$BE$1048576,48,FALSE())-VLOOKUP($A244,[2]ACP!$A$1:$BE$1048576,48,FALSE())</f>
        <v>-3433.96000000001</v>
      </c>
      <c r="AO244" s="39" t="n">
        <f aca="false">+VLOOKUP($E244,[2]ACP!$A$1:$BE$1048576,56,FALSE())-VLOOKUP($A244,[2]ACP!$A$1:$BE$1048576,56,FALSE())</f>
        <v>-752.599999999999</v>
      </c>
      <c r="AP244" s="39" t="n">
        <f aca="false">+VLOOKUP($E244,[2]ACP!$A$1:$BE$1048576,57,FALSE())-VLOOKUP($A244,[2]ACP!$A$1:$BE$1048576,57,FALSE())</f>
        <v>-2631.73999999999</v>
      </c>
      <c r="AQ244" s="39" t="n">
        <v>0</v>
      </c>
      <c r="AR244" s="39" t="n">
        <f aca="false">+VLOOKUP($E244,[2]ACP!$A$1:$BE$1048576,53,FALSE())-VLOOKUP($A244,[2]ACP!$A$1:$BE$1048576,53,FALSE())</f>
        <v>-86.9200000000001</v>
      </c>
      <c r="AS244" s="39" t="n">
        <f aca="false">+VLOOKUP($E244,[2]ACP!$A$1:$BE$1048576,25,FALSE())-VLOOKUP($A244,[2]ACP!$A$1:$BE$1048576,25,FALSE())</f>
        <v>-17.8199999999997</v>
      </c>
      <c r="AT244" s="39" t="n">
        <f aca="false">+VLOOKUP($E244,[2]ACP!$A$1:$BE$1048576,19,FALSE())-VLOOKUP($A244,[2]ACP!$A$1:$BE$1048576,19,FALSE())</f>
        <v>762.432000000001</v>
      </c>
    </row>
    <row r="245" customFormat="false" ht="12.75" hidden="false" customHeight="false" outlineLevel="0" collapsed="false">
      <c r="A245" s="60" t="n">
        <v>23646</v>
      </c>
      <c r="B245" s="60" t="str">
        <f aca="false">+VLOOKUP(A245,'[1]Congest May01-Oct01'!$A$1:$B$1048576,2,FALSE())</f>
        <v>RANKINE____</v>
      </c>
      <c r="C245" s="58" t="str">
        <f aca="false">+VLOOKUP(A245,[1]Congest!$A$1:$C$1048576,3,FALSE())</f>
        <v>WEST</v>
      </c>
      <c r="D245" s="58"/>
      <c r="E245" s="60" t="n">
        <v>23791</v>
      </c>
      <c r="F245" s="60" t="str">
        <f aca="false">+VLOOKUP(E245,'[1]Congest May01-Oct01'!$A$1:$B$1048576,2,FALSE())</f>
        <v>NEG WEST_LEA_LOCKPORT</v>
      </c>
      <c r="G245" s="58" t="str">
        <f aca="false">+VLOOKUP(E245,[1]Congest!$A$1:$C$1048576,3,FALSE())</f>
        <v>WEST</v>
      </c>
      <c r="H245" s="59" t="n">
        <v>4</v>
      </c>
      <c r="I245" s="41"/>
      <c r="J245" s="4"/>
      <c r="O245" s="47" t="n">
        <f aca="false">VLOOKUP($A245,'[1]Congest May00-Oct00'!$A$1:$I$1048576,COLUMN('[1]Congest May00-Oct00'!D$1:D$1048576),FALSE())-VLOOKUP($E245,'[1]Congest May00-Oct00'!$A$1:$I$1048576,COLUMN('[1]Congest May00-Oct00'!D$1:D$1048576),FALSE())</f>
        <v>-93.17</v>
      </c>
      <c r="P245" s="39" t="n">
        <f aca="false">VLOOKUP($A245,'[1]Congest May00-Oct00'!$A$1:$I$1048576,COLUMN('[1]Congest May00-Oct00'!E$1:E$1048576),FALSE())-VLOOKUP($E245,'[1]Congest May00-Oct00'!$A$1:$I$1048576,COLUMN('[1]Congest May00-Oct00'!E$1:E$1048576),FALSE())</f>
        <v>-627.7</v>
      </c>
      <c r="Q245" s="39" t="n">
        <f aca="false">VLOOKUP($A245,'[1]Congest May00-Oct00'!$A$1:$I$1048576,COLUMN('[1]Congest May00-Oct00'!F$1:F$1048576),FALSE())-VLOOKUP($E245,'[1]Congest May00-Oct00'!$A$1:$I$1048576,COLUMN('[1]Congest May00-Oct00'!F$1:F$1048576),FALSE())</f>
        <v>-949.160000000001</v>
      </c>
      <c r="R245" s="39" t="n">
        <f aca="false">VLOOKUP($A245,'[1]Congest May00-Oct00'!$A$1:$I$1048576,COLUMN('[1]Congest May00-Oct00'!G$1:G$1048576),FALSE())-VLOOKUP($E245,'[1]Congest May00-Oct00'!$A$1:$I$1048576,COLUMN('[1]Congest May00-Oct00'!G$1:G$1048576),FALSE())</f>
        <v>-1392.92</v>
      </c>
      <c r="S245" s="39" t="n">
        <f aca="false">VLOOKUP($A245,'[1]Congest May00-Oct00'!$A$1:$I$1048576,COLUMN('[1]Congest May00-Oct00'!H$1:H$1048576),FALSE())-VLOOKUP($E245,'[1]Congest May00-Oct00'!$A$1:$I$1048576,COLUMN('[1]Congest May00-Oct00'!H$1:H$1048576),FALSE())</f>
        <v>-28.8400000000001</v>
      </c>
      <c r="T245" s="39" t="n">
        <f aca="false">VLOOKUP($A245,'[1]Congest May00-Oct00'!$A$1:$I$1048576,COLUMN('[1]Congest May00-Oct00'!I$1:I$1048576),FALSE())-VLOOKUP($E245,'[1]Congest May00-Oct00'!$A$1:$I$1048576,COLUMN('[1]Congest May00-Oct00'!I$1:I$1048576),FALSE())</f>
        <v>-22.76</v>
      </c>
      <c r="U245" s="39" t="n">
        <f aca="false">VLOOKUP($A245,'[1]Congest Nov00-Apr01'!$A$1:$I$1048576,COLUMN('[1]Congest Nov00-Apr01'!D$1:D$1048576),FALSE())-VLOOKUP($E245,'[1]Congest Nov00-Apr01'!$A$1:$I$1048576,COLUMN('[1]Congest Nov00-Apr01'!D$1:D$1048576),FALSE())</f>
        <v>-39.34</v>
      </c>
      <c r="V245" s="39" t="n">
        <f aca="false">VLOOKUP($A245,'[1]Congest Nov00-Apr01'!$A$1:$I$1048576,COLUMN('[1]Congest Nov00-Apr01'!E$1:E$1048576),FALSE())-VLOOKUP($E245,'[1]Congest Nov00-Apr01'!$A$1:$I$1048576,COLUMN('[1]Congest Nov00-Apr01'!E$1:E$1048576),FALSE())</f>
        <v>-4.71000000000001</v>
      </c>
      <c r="W245" s="39" t="n">
        <f aca="false">VLOOKUP($A245,'[1]Congest Nov00-Apr01'!$A$1:$I$1048576,COLUMN('[1]Congest Nov00-Apr01'!F$1:F$1048576),FALSE())-VLOOKUP($E245,'[1]Congest Nov00-Apr01'!$A$1:$I$1048576,COLUMN('[1]Congest Nov00-Apr01'!F$1:F$1048576),FALSE())</f>
        <v>-46.64</v>
      </c>
      <c r="X245" s="39" t="n">
        <f aca="false">VLOOKUP($A245,'[1]Congest Nov00-Apr01'!$A$1:$I$1048576,COLUMN('[1]Congest Nov00-Apr01'!G$1:G$1048576),FALSE())-VLOOKUP($E245,'[1]Congest Nov00-Apr01'!$A$1:$I$1048576,COLUMN('[1]Congest Nov00-Apr01'!G$1:G$1048576),FALSE())</f>
        <v>-27.14</v>
      </c>
      <c r="Y245" s="39" t="n">
        <f aca="false">VLOOKUP($A245,'[1]Congest Nov00-Apr01'!$A$1:$I$1048576,COLUMN('[1]Congest Nov00-Apr01'!H$1:H$1048576),FALSE())-VLOOKUP($E245,'[1]Congest Nov00-Apr01'!$A$1:$I$1048576,COLUMN('[1]Congest Nov00-Apr01'!H$1:H$1048576),FALSE())</f>
        <v>-37.36</v>
      </c>
      <c r="Z245" s="39" t="n">
        <f aca="false">VLOOKUP($A245,'[1]Congest Nov00-Apr01'!$A$1:$I$1048576,COLUMN('[1]Congest Nov00-Apr01'!I$1:I$1048576),FALSE())-VLOOKUP($E245,'[1]Congest Nov00-Apr01'!$A$1:$I$1048576,COLUMN('[1]Congest Nov00-Apr01'!I$1:I$1048576),FALSE())</f>
        <v>-9.11</v>
      </c>
      <c r="AA245" s="39" t="n">
        <f aca="false">VLOOKUP($A245,'[1]Congest May01-Oct01'!$A$1:$I$1048576,COLUMN('[1]Congest May01-Oct01'!D$1:D$1048576),FALSE())-VLOOKUP($E245,'[1]Congest May01-Oct01'!$A$1:$I$1048576,COLUMN('[1]Congest May01-Oct01'!D$1:D$1048576),FALSE())</f>
        <v>-173.58</v>
      </c>
      <c r="AB245" s="39" t="n">
        <f aca="false">VLOOKUP($A245,'[1]Congest May01-Oct01'!$A$1:$I$1048576,COLUMN('[1]Congest May01-Oct01'!E$1:E$1048576),FALSE())-VLOOKUP($E245,'[1]Congest May01-Oct01'!$A$1:$I$1048576,COLUMN('[1]Congest May01-Oct01'!E$1:E$1048576),FALSE())</f>
        <v>-50.76</v>
      </c>
      <c r="AC245" s="39" t="n">
        <f aca="false">VLOOKUP($A245,'[1]Congest May01-Oct01'!$A$1:$I$1048576,COLUMN('[1]Congest May01-Oct01'!F$1:F$1048576),FALSE())-VLOOKUP($E245,'[1]Congest May01-Oct01'!$A$1:$I$1048576,COLUMN('[1]Congest May01-Oct01'!F$1:F$1048576),FALSE())</f>
        <v>-9.06</v>
      </c>
      <c r="AD245" s="39" t="n">
        <f aca="false">VLOOKUP($A245,'[1]Congest May01-Oct01'!$A$1:$I$1048576,COLUMN('[1]Congest May01-Oct01'!G$1:G$1048576),FALSE())-VLOOKUP($E245,'[1]Congest May01-Oct01'!$A$1:$I$1048576,COLUMN('[1]Congest May01-Oct01'!G$1:G$1048576),FALSE())</f>
        <v>-207.02</v>
      </c>
      <c r="AE245" s="36" t="n">
        <f aca="false">VLOOKUP($A245,'[1]Congest May01-Oct01'!$A$1:$I$1048576,COLUMN('[1]Congest May01-Oct01'!H$1:H$1048576),FALSE())-VLOOKUP($E245,'[1]Congest May01-Oct01'!$A$1:$I$1048576,COLUMN('[1]Congest May01-Oct01'!H$1:H$1048576),FALSE())</f>
        <v>0</v>
      </c>
      <c r="AF245" s="36" t="n">
        <f aca="false">VLOOKUP($A245,'[1]Congest May01-Oct01'!$A$1:$I$1048576,COLUMN('[1]Congest May01-Oct01'!I$1:I$1048576),FALSE())-VLOOKUP($E245,'[1]Congest May01-Oct01'!$A$1:$I$1048576,COLUMN('[1]Congest May01-Oct01'!I$1:I$1048576),FALSE())</f>
        <v>-0.52</v>
      </c>
      <c r="AG245" s="6" t="n">
        <f aca="false">SUM(S245:AD245)</f>
        <v>-656.32</v>
      </c>
      <c r="AI245" s="6" t="n">
        <f aca="false">+AO245</f>
        <v>-8760</v>
      </c>
      <c r="AJ245" s="39" t="n">
        <f aca="false">+AG245</f>
        <v>-656.32</v>
      </c>
      <c r="AK245" s="39" t="n">
        <f aca="false">+AJ245-AI245</f>
        <v>8103.68</v>
      </c>
      <c r="AL245" s="39"/>
      <c r="AM245" s="39" t="n">
        <f aca="false">+VLOOKUP($E245,[2]ACP!$A$1:$BE$1048576,47,FALSE())-VLOOKUP($A245,[2]ACP!$A$1:$BE$1048576,47,FALSE())</f>
        <v>-18046.41</v>
      </c>
      <c r="AN245" s="39" t="n">
        <f aca="false">+VLOOKUP($E245,[2]ACP!$A$1:$BE$1048576,48,FALSE())-VLOOKUP($A245,[2]ACP!$A$1:$BE$1048576,48,FALSE())</f>
        <v>-1929.47</v>
      </c>
      <c r="AO245" s="39" t="n">
        <f aca="false">+VLOOKUP($E245,[2]ACP!$A$1:$BE$1048576,56,FALSE())-VLOOKUP($A245,[2]ACP!$A$1:$BE$1048576,56,FALSE())</f>
        <v>-8760</v>
      </c>
      <c r="AP245" s="39" t="n">
        <f aca="false">+VLOOKUP($E245,[2]ACP!$A$1:$BE$1048576,57,FALSE())-VLOOKUP($A245,[2]ACP!$A$1:$BE$1048576,57,FALSE())</f>
        <v>-368424.92</v>
      </c>
      <c r="AQ245" s="39" t="n">
        <v>-28.8400000000001</v>
      </c>
      <c r="AR245" s="39" t="n">
        <f aca="false">+VLOOKUP($E245,[2]ACP!$A$1:$BE$1048576,53,FALSE())-VLOOKUP($A245,[2]ACP!$A$1:$BE$1048576,53,FALSE())</f>
        <v>-197.8</v>
      </c>
      <c r="AS245" s="39" t="n">
        <f aca="false">+VLOOKUP($E245,[2]ACP!$A$1:$BE$1048576,25,FALSE())-VLOOKUP($A245,[2]ACP!$A$1:$BE$1048576,25,FALSE())</f>
        <v>-1024.092</v>
      </c>
      <c r="AT245" s="39" t="n">
        <f aca="false">+VLOOKUP($E245,[2]ACP!$A$1:$BE$1048576,19,FALSE())-VLOOKUP($A245,[2]ACP!$A$1:$BE$1048576,19,FALSE())</f>
        <v>-1666.8</v>
      </c>
    </row>
    <row r="246" customFormat="false" ht="12.75" hidden="false" customHeight="false" outlineLevel="0" collapsed="false">
      <c r="A246" s="60" t="n">
        <v>23743</v>
      </c>
      <c r="B246" s="60" t="str">
        <f aca="false">+VLOOKUP(A246,'[1]Congest May01-Oct01'!$A$1:$B$1048576,2,FALSE())</f>
        <v>JARVIS____</v>
      </c>
      <c r="C246" s="58" t="str">
        <f aca="false">+VLOOKUP(A246,[1]Congest!$A$1:$C$1048576,3,FALSE())</f>
        <v>MHK VL</v>
      </c>
      <c r="D246" s="58"/>
      <c r="E246" s="60" t="n">
        <v>24050</v>
      </c>
      <c r="F246" s="60" t="str">
        <f aca="false">+VLOOKUP(E246,'[1]Congest May01-Oct01'!$A$1:$B$1048576,2,FALSE())</f>
        <v>E_CANADA_MHWK_HY</v>
      </c>
      <c r="G246" s="58" t="str">
        <f aca="false">+VLOOKUP(E246,[1]Congest!$A$1:$C$1048576,3,FALSE())</f>
        <v>CAPITL</v>
      </c>
      <c r="H246" s="59" t="n">
        <v>14</v>
      </c>
      <c r="I246" s="41"/>
      <c r="J246" s="4"/>
      <c r="O246" s="47" t="n">
        <f aca="false">VLOOKUP($A246,'[1]Congest May00-Oct00'!$A$1:$I$1048576,COLUMN('[1]Congest May00-Oct00'!D$1:D$1048576),FALSE())-VLOOKUP($E246,'[1]Congest May00-Oct00'!$A$1:$I$1048576,COLUMN('[1]Congest May00-Oct00'!D$1:D$1048576),FALSE())</f>
        <v>0</v>
      </c>
      <c r="P246" s="39" t="n">
        <f aca="false">VLOOKUP($A246,'[1]Congest May00-Oct00'!$A$1:$I$1048576,COLUMN('[1]Congest May00-Oct00'!E$1:E$1048576),FALSE())-VLOOKUP($E246,'[1]Congest May00-Oct00'!$A$1:$I$1048576,COLUMN('[1]Congest May00-Oct00'!E$1:E$1048576),FALSE())</f>
        <v>0</v>
      </c>
      <c r="Q246" s="39" t="n">
        <f aca="false">VLOOKUP($A246,'[1]Congest May00-Oct00'!$A$1:$I$1048576,COLUMN('[1]Congest May00-Oct00'!F$1:F$1048576),FALSE())-VLOOKUP($E246,'[1]Congest May00-Oct00'!$A$1:$I$1048576,COLUMN('[1]Congest May00-Oct00'!F$1:F$1048576),FALSE())</f>
        <v>0</v>
      </c>
      <c r="R246" s="39" t="n">
        <f aca="false">VLOOKUP($A246,'[1]Congest May00-Oct00'!$A$1:$I$1048576,COLUMN('[1]Congest May00-Oct00'!G$1:G$1048576),FALSE())-VLOOKUP($E246,'[1]Congest May00-Oct00'!$A$1:$I$1048576,COLUMN('[1]Congest May00-Oct00'!G$1:G$1048576),FALSE())</f>
        <v>0</v>
      </c>
      <c r="S246" s="39" t="n">
        <f aca="false">VLOOKUP($A246,'[1]Congest May00-Oct00'!$A$1:$I$1048576,COLUMN('[1]Congest May00-Oct00'!H$1:H$1048576),FALSE())-VLOOKUP($E246,'[1]Congest May00-Oct00'!$A$1:$I$1048576,COLUMN('[1]Congest May00-Oct00'!H$1:H$1048576),FALSE())</f>
        <v>0</v>
      </c>
      <c r="T246" s="39" t="n">
        <f aca="false">VLOOKUP($A246,'[1]Congest May00-Oct00'!$A$1:$I$1048576,COLUMN('[1]Congest May00-Oct00'!I$1:I$1048576),FALSE())-VLOOKUP($E246,'[1]Congest May00-Oct00'!$A$1:$I$1048576,COLUMN('[1]Congest May00-Oct00'!I$1:I$1048576),FALSE())</f>
        <v>0</v>
      </c>
      <c r="U246" s="39" t="n">
        <f aca="false">VLOOKUP($A246,'[1]Congest Nov00-Apr01'!$A$1:$I$1048576,COLUMN('[1]Congest Nov00-Apr01'!D$1:D$1048576),FALSE())-VLOOKUP($E246,'[1]Congest Nov00-Apr01'!$A$1:$I$1048576,COLUMN('[1]Congest Nov00-Apr01'!D$1:D$1048576),FALSE())</f>
        <v>0</v>
      </c>
      <c r="V246" s="39" t="n">
        <f aca="false">VLOOKUP($A246,'[1]Congest Nov00-Apr01'!$A$1:$I$1048576,COLUMN('[1]Congest Nov00-Apr01'!E$1:E$1048576),FALSE())-VLOOKUP($E246,'[1]Congest Nov00-Apr01'!$A$1:$I$1048576,COLUMN('[1]Congest Nov00-Apr01'!E$1:E$1048576),FALSE())</f>
        <v>0</v>
      </c>
      <c r="W246" s="39" t="n">
        <f aca="false">VLOOKUP($A246,'[1]Congest Nov00-Apr01'!$A$1:$I$1048576,COLUMN('[1]Congest Nov00-Apr01'!F$1:F$1048576),FALSE())-VLOOKUP($E246,'[1]Congest Nov00-Apr01'!$A$1:$I$1048576,COLUMN('[1]Congest Nov00-Apr01'!F$1:F$1048576),FALSE())</f>
        <v>0</v>
      </c>
      <c r="X246" s="39" t="n">
        <f aca="false">VLOOKUP($A246,'[1]Congest Nov00-Apr01'!$A$1:$I$1048576,COLUMN('[1]Congest Nov00-Apr01'!G$1:G$1048576),FALSE())-VLOOKUP($E246,'[1]Congest Nov00-Apr01'!$A$1:$I$1048576,COLUMN('[1]Congest Nov00-Apr01'!G$1:G$1048576),FALSE())</f>
        <v>0</v>
      </c>
      <c r="Y246" s="39" t="n">
        <f aca="false">VLOOKUP($A246,'[1]Congest Nov00-Apr01'!$A$1:$I$1048576,COLUMN('[1]Congest Nov00-Apr01'!H$1:H$1048576),FALSE())-VLOOKUP($E246,'[1]Congest Nov00-Apr01'!$A$1:$I$1048576,COLUMN('[1]Congest Nov00-Apr01'!H$1:H$1048576),FALSE())</f>
        <v>0</v>
      </c>
      <c r="Z246" s="39" t="n">
        <f aca="false">VLOOKUP($A246,'[1]Congest Nov00-Apr01'!$A$1:$I$1048576,COLUMN('[1]Congest Nov00-Apr01'!I$1:I$1048576),FALSE())-VLOOKUP($E246,'[1]Congest Nov00-Apr01'!$A$1:$I$1048576,COLUMN('[1]Congest Nov00-Apr01'!I$1:I$1048576),FALSE())</f>
        <v>0</v>
      </c>
      <c r="AA246" s="39" t="n">
        <f aca="false">VLOOKUP($A246,'[1]Congest May01-Oct01'!$A$1:$I$1048576,COLUMN('[1]Congest May01-Oct01'!D$1:D$1048576),FALSE())-VLOOKUP($E246,'[1]Congest May01-Oct01'!$A$1:$I$1048576,COLUMN('[1]Congest May01-Oct01'!D$1:D$1048576),FALSE())</f>
        <v>0</v>
      </c>
      <c r="AB246" s="39" t="n">
        <f aca="false">VLOOKUP($A246,'[1]Congest May01-Oct01'!$A$1:$I$1048576,COLUMN('[1]Congest May01-Oct01'!E$1:E$1048576),FALSE())-VLOOKUP($E246,'[1]Congest May01-Oct01'!$A$1:$I$1048576,COLUMN('[1]Congest May01-Oct01'!E$1:E$1048576),FALSE())</f>
        <v>0</v>
      </c>
      <c r="AC246" s="39" t="n">
        <f aca="false">VLOOKUP($A246,'[1]Congest May01-Oct01'!$A$1:$I$1048576,COLUMN('[1]Congest May01-Oct01'!F$1:F$1048576),FALSE())-VLOOKUP($E246,'[1]Congest May01-Oct01'!$A$1:$I$1048576,COLUMN('[1]Congest May01-Oct01'!F$1:F$1048576),FALSE())</f>
        <v>0</v>
      </c>
      <c r="AD246" s="39" t="n">
        <f aca="false">VLOOKUP($A246,'[1]Congest May01-Oct01'!$A$1:$I$1048576,COLUMN('[1]Congest May01-Oct01'!G$1:G$1048576),FALSE())-VLOOKUP($E246,'[1]Congest May01-Oct01'!$A$1:$I$1048576,COLUMN('[1]Congest May01-Oct01'!G$1:G$1048576),FALSE())</f>
        <v>0</v>
      </c>
      <c r="AE246" s="36" t="n">
        <f aca="false">VLOOKUP($A246,'[1]Congest May01-Oct01'!$A$1:$I$1048576,COLUMN('[1]Congest May01-Oct01'!H$1:H$1048576),FALSE())-VLOOKUP($E246,'[1]Congest May01-Oct01'!$A$1:$I$1048576,COLUMN('[1]Congest May01-Oct01'!H$1:H$1048576),FALSE())</f>
        <v>0</v>
      </c>
      <c r="AF246" s="36" t="n">
        <f aca="false">VLOOKUP($A246,'[1]Congest May01-Oct01'!$A$1:$I$1048576,COLUMN('[1]Congest May01-Oct01'!I$1:I$1048576),FALSE())-VLOOKUP($E246,'[1]Congest May01-Oct01'!$A$1:$I$1048576,COLUMN('[1]Congest May01-Oct01'!I$1:I$1048576),FALSE())</f>
        <v>0</v>
      </c>
      <c r="AG246" s="6" t="n">
        <f aca="false">SUM(S246:AD246)</f>
        <v>0</v>
      </c>
      <c r="AI246" s="6" t="n">
        <f aca="false">+AO246</f>
        <v>-18.86</v>
      </c>
      <c r="AJ246" s="39" t="n">
        <f aca="false">+AG246</f>
        <v>0</v>
      </c>
      <c r="AK246" s="39" t="n">
        <f aca="false">+AJ246-AI246</f>
        <v>18.86</v>
      </c>
      <c r="AL246" s="39"/>
      <c r="AM246" s="39" t="n">
        <f aca="false">+VLOOKUP($E246,[2]ACP!$A$1:$BE$1048576,47,FALSE())-VLOOKUP($A246,[2]ACP!$A$1:$BE$1048576,47,FALSE())</f>
        <v>300</v>
      </c>
      <c r="AN246" s="39" t="n">
        <f aca="false">+VLOOKUP($E246,[2]ACP!$A$1:$BE$1048576,48,FALSE())-VLOOKUP($A246,[2]ACP!$A$1:$BE$1048576,48,FALSE())</f>
        <v>587.81</v>
      </c>
      <c r="AO246" s="39" t="n">
        <f aca="false">+VLOOKUP($E246,[2]ACP!$A$1:$BE$1048576,56,FALSE())-VLOOKUP($A246,[2]ACP!$A$1:$BE$1048576,56,FALSE())</f>
        <v>-18.86</v>
      </c>
      <c r="AP246" s="39" t="n">
        <f aca="false">+VLOOKUP($E246,[2]ACP!$A$1:$BE$1048576,57,FALSE())-VLOOKUP($A246,[2]ACP!$A$1:$BE$1048576,57,FALSE())</f>
        <v>28.0300000000001</v>
      </c>
      <c r="AQ246" s="39" t="n">
        <v>0</v>
      </c>
      <c r="AR246" s="39" t="n">
        <f aca="false">+VLOOKUP($E246,[2]ACP!$A$1:$BE$1048576,53,FALSE())-VLOOKUP($A246,[2]ACP!$A$1:$BE$1048576,53,FALSE())</f>
        <v>2</v>
      </c>
      <c r="AS246" s="39" t="n">
        <f aca="false">+VLOOKUP($E246,[2]ACP!$A$1:$BE$1048576,25,FALSE())-VLOOKUP($A246,[2]ACP!$A$1:$BE$1048576,25,FALSE())</f>
        <v>-184.644</v>
      </c>
      <c r="AT246" s="39" t="n">
        <f aca="false">+VLOOKUP($E246,[2]ACP!$A$1:$BE$1048576,19,FALSE())-VLOOKUP($A246,[2]ACP!$A$1:$BE$1048576,19,FALSE())</f>
        <v>85.0559999999998</v>
      </c>
    </row>
    <row r="247" customFormat="false" ht="12.75" hidden="false" customHeight="false" outlineLevel="0" collapsed="false">
      <c r="A247" s="60" t="n">
        <v>23744</v>
      </c>
      <c r="B247" s="60" t="str">
        <f aca="false">+VLOOKUP(A247,'[1]Congest May01-Oct01'!$A$1:$B$1048576,2,FALSE())</f>
        <v>NINE_MILE_2</v>
      </c>
      <c r="C247" s="58" t="str">
        <f aca="false">+VLOOKUP(A247,[1]Congest!$A$1:$C$1048576,3,FALSE())</f>
        <v>CENTRL</v>
      </c>
      <c r="D247" s="58"/>
      <c r="E247" s="60" t="n">
        <v>24023</v>
      </c>
      <c r="F247" s="60" t="str">
        <f aca="false">+VLOOKUP(E247,'[1]Congest May01-Oct01'!$A$1:$B$1048576,2,FALSE())</f>
        <v>PYRITES___HYD</v>
      </c>
      <c r="G247" s="58" t="str">
        <f aca="false">+VLOOKUP(E247,[1]Congest!$A$1:$C$1048576,3,FALSE())</f>
        <v>MHK VL</v>
      </c>
      <c r="H247" s="59" t="n">
        <v>1</v>
      </c>
      <c r="I247" s="41"/>
      <c r="J247" s="4"/>
      <c r="O247" s="47" t="n">
        <f aca="false">VLOOKUP($A247,'[1]Congest May00-Oct00'!$A$1:$I$1048576,COLUMN('[1]Congest May00-Oct00'!D$1:D$1048576),FALSE())-VLOOKUP($E247,'[1]Congest May00-Oct00'!$A$1:$I$1048576,COLUMN('[1]Congest May00-Oct00'!D$1:D$1048576),FALSE())</f>
        <v>59.34</v>
      </c>
      <c r="P247" s="39" t="n">
        <f aca="false">VLOOKUP($A247,'[1]Congest May00-Oct00'!$A$1:$I$1048576,COLUMN('[1]Congest May00-Oct00'!E$1:E$1048576),FALSE())-VLOOKUP($E247,'[1]Congest May00-Oct00'!$A$1:$I$1048576,COLUMN('[1]Congest May00-Oct00'!E$1:E$1048576),FALSE())</f>
        <v>-1213.51</v>
      </c>
      <c r="Q247" s="39" t="n">
        <f aca="false">VLOOKUP($A247,'[1]Congest May00-Oct00'!$A$1:$I$1048576,COLUMN('[1]Congest May00-Oct00'!F$1:F$1048576),FALSE())-VLOOKUP($E247,'[1]Congest May00-Oct00'!$A$1:$I$1048576,COLUMN('[1]Congest May00-Oct00'!F$1:F$1048576),FALSE())</f>
        <v>3829.56</v>
      </c>
      <c r="R247" s="39" t="n">
        <f aca="false">VLOOKUP($A247,'[1]Congest May00-Oct00'!$A$1:$I$1048576,COLUMN('[1]Congest May00-Oct00'!G$1:G$1048576),FALSE())-VLOOKUP($E247,'[1]Congest May00-Oct00'!$A$1:$I$1048576,COLUMN('[1]Congest May00-Oct00'!G$1:G$1048576),FALSE())</f>
        <v>750.34</v>
      </c>
      <c r="S247" s="39" t="n">
        <f aca="false">VLOOKUP($A247,'[1]Congest May00-Oct00'!$A$1:$I$1048576,COLUMN('[1]Congest May00-Oct00'!H$1:H$1048576),FALSE())-VLOOKUP($E247,'[1]Congest May00-Oct00'!$A$1:$I$1048576,COLUMN('[1]Congest May00-Oct00'!H$1:H$1048576),FALSE())</f>
        <v>-998.93</v>
      </c>
      <c r="T247" s="39" t="n">
        <f aca="false">VLOOKUP($A247,'[1]Congest May00-Oct00'!$A$1:$I$1048576,COLUMN('[1]Congest May00-Oct00'!I$1:I$1048576),FALSE())-VLOOKUP($E247,'[1]Congest May00-Oct00'!$A$1:$I$1048576,COLUMN('[1]Congest May00-Oct00'!I$1:I$1048576),FALSE())</f>
        <v>1827.93</v>
      </c>
      <c r="U247" s="39" t="n">
        <f aca="false">VLOOKUP($A247,'[1]Congest Nov00-Apr01'!$A$1:$I$1048576,COLUMN('[1]Congest Nov00-Apr01'!D$1:D$1048576),FALSE())-VLOOKUP($E247,'[1]Congest Nov00-Apr01'!$A$1:$I$1048576,COLUMN('[1]Congest Nov00-Apr01'!D$1:D$1048576),FALSE())</f>
        <v>-179.93</v>
      </c>
      <c r="V247" s="39" t="n">
        <f aca="false">VLOOKUP($A247,'[1]Congest Nov00-Apr01'!$A$1:$I$1048576,COLUMN('[1]Congest Nov00-Apr01'!E$1:E$1048576),FALSE())-VLOOKUP($E247,'[1]Congest Nov00-Apr01'!$A$1:$I$1048576,COLUMN('[1]Congest Nov00-Apr01'!E$1:E$1048576),FALSE())</f>
        <v>327.16</v>
      </c>
      <c r="W247" s="39" t="n">
        <f aca="false">VLOOKUP($A247,'[1]Congest Nov00-Apr01'!$A$1:$I$1048576,COLUMN('[1]Congest Nov00-Apr01'!F$1:F$1048576),FALSE())-VLOOKUP($E247,'[1]Congest Nov00-Apr01'!$A$1:$I$1048576,COLUMN('[1]Congest Nov00-Apr01'!F$1:F$1048576),FALSE())</f>
        <v>-162.62</v>
      </c>
      <c r="X247" s="39" t="n">
        <f aca="false">VLOOKUP($A247,'[1]Congest Nov00-Apr01'!$A$1:$I$1048576,COLUMN('[1]Congest Nov00-Apr01'!G$1:G$1048576),FALSE())-VLOOKUP($E247,'[1]Congest Nov00-Apr01'!$A$1:$I$1048576,COLUMN('[1]Congest Nov00-Apr01'!G$1:G$1048576),FALSE())</f>
        <v>-53.64</v>
      </c>
      <c r="Y247" s="39" t="n">
        <f aca="false">VLOOKUP($A247,'[1]Congest Nov00-Apr01'!$A$1:$I$1048576,COLUMN('[1]Congest Nov00-Apr01'!H$1:H$1048576),FALSE())-VLOOKUP($E247,'[1]Congest Nov00-Apr01'!$A$1:$I$1048576,COLUMN('[1]Congest Nov00-Apr01'!H$1:H$1048576),FALSE())</f>
        <v>-109.85</v>
      </c>
      <c r="Z247" s="39" t="n">
        <f aca="false">VLOOKUP($A247,'[1]Congest Nov00-Apr01'!$A$1:$I$1048576,COLUMN('[1]Congest Nov00-Apr01'!I$1:I$1048576),FALSE())-VLOOKUP($E247,'[1]Congest Nov00-Apr01'!$A$1:$I$1048576,COLUMN('[1]Congest Nov00-Apr01'!I$1:I$1048576),FALSE())</f>
        <v>-75.59</v>
      </c>
      <c r="AA247" s="39" t="n">
        <f aca="false">VLOOKUP($A247,'[1]Congest May01-Oct01'!$A$1:$I$1048576,COLUMN('[1]Congest May01-Oct01'!D$1:D$1048576),FALSE())-VLOOKUP($E247,'[1]Congest May01-Oct01'!$A$1:$I$1048576,COLUMN('[1]Congest May01-Oct01'!D$1:D$1048576),FALSE())</f>
        <v>-103.87</v>
      </c>
      <c r="AB247" s="39" t="n">
        <f aca="false">VLOOKUP($A247,'[1]Congest May01-Oct01'!$A$1:$I$1048576,COLUMN('[1]Congest May01-Oct01'!E$1:E$1048576),FALSE())-VLOOKUP($E247,'[1]Congest May01-Oct01'!$A$1:$I$1048576,COLUMN('[1]Congest May01-Oct01'!E$1:E$1048576),FALSE())</f>
        <v>259.9</v>
      </c>
      <c r="AC247" s="39" t="n">
        <f aca="false">VLOOKUP($A247,'[1]Congest May01-Oct01'!$A$1:$I$1048576,COLUMN('[1]Congest May01-Oct01'!F$1:F$1048576),FALSE())-VLOOKUP($E247,'[1]Congest May01-Oct01'!$A$1:$I$1048576,COLUMN('[1]Congest May01-Oct01'!F$1:F$1048576),FALSE())</f>
        <v>-25.81</v>
      </c>
      <c r="AD247" s="39" t="n">
        <f aca="false">VLOOKUP($A247,'[1]Congest May01-Oct01'!$A$1:$I$1048576,COLUMN('[1]Congest May01-Oct01'!G$1:G$1048576),FALSE())-VLOOKUP($E247,'[1]Congest May01-Oct01'!$A$1:$I$1048576,COLUMN('[1]Congest May01-Oct01'!G$1:G$1048576),FALSE())</f>
        <v>-89.37</v>
      </c>
      <c r="AE247" s="36" t="n">
        <f aca="false">VLOOKUP($A247,'[1]Congest May01-Oct01'!$A$1:$I$1048576,COLUMN('[1]Congest May01-Oct01'!H$1:H$1048576),FALSE())-VLOOKUP($E247,'[1]Congest May01-Oct01'!$A$1:$I$1048576,COLUMN('[1]Congest May01-Oct01'!H$1:H$1048576),FALSE())</f>
        <v>-0.72</v>
      </c>
      <c r="AF247" s="36" t="n">
        <f aca="false">VLOOKUP($A247,'[1]Congest May01-Oct01'!$A$1:$I$1048576,COLUMN('[1]Congest May01-Oct01'!I$1:I$1048576),FALSE())-VLOOKUP($E247,'[1]Congest May01-Oct01'!$A$1:$I$1048576,COLUMN('[1]Congest May01-Oct01'!I$1:I$1048576),FALSE())</f>
        <v>33.65</v>
      </c>
      <c r="AG247" s="6" t="n">
        <f aca="false">SUM(S247:AD247)</f>
        <v>615.38</v>
      </c>
      <c r="AI247" s="6" t="n">
        <f aca="false">+AO247</f>
        <v>-1752</v>
      </c>
      <c r="AJ247" s="39" t="n">
        <f aca="false">+AG247</f>
        <v>615.38</v>
      </c>
      <c r="AK247" s="39" t="n">
        <f aca="false">+AJ247-AI247</f>
        <v>2367.38</v>
      </c>
      <c r="AL247" s="39"/>
      <c r="AM247" s="39" t="n">
        <f aca="false">+VLOOKUP($E247,[2]ACP!$A$1:$BE$1048576,47,FALSE())-VLOOKUP($A247,[2]ACP!$A$1:$BE$1048576,47,FALSE())</f>
        <v>190.41</v>
      </c>
      <c r="AN247" s="39" t="n">
        <f aca="false">+VLOOKUP($E247,[2]ACP!$A$1:$BE$1048576,48,FALSE())-VLOOKUP($A247,[2]ACP!$A$1:$BE$1048576,48,FALSE())</f>
        <v>-316.6</v>
      </c>
      <c r="AO247" s="39" t="n">
        <f aca="false">+VLOOKUP($E247,[2]ACP!$A$1:$BE$1048576,56,FALSE())-VLOOKUP($A247,[2]ACP!$A$1:$BE$1048576,56,FALSE())</f>
        <v>-1752</v>
      </c>
      <c r="AP247" s="39" t="n">
        <f aca="false">+VLOOKUP($E247,[2]ACP!$A$1:$BE$1048576,57,FALSE())-VLOOKUP($A247,[2]ACP!$A$1:$BE$1048576,57,FALSE())</f>
        <v>-6145.68</v>
      </c>
      <c r="AQ247" s="39" t="n">
        <v>-998.93</v>
      </c>
      <c r="AR247" s="39" t="n">
        <f aca="false">+VLOOKUP($E247,[2]ACP!$A$1:$BE$1048576,53,FALSE())-VLOOKUP($A247,[2]ACP!$A$1:$BE$1048576,53,FALSE())</f>
        <v>39.56</v>
      </c>
      <c r="AS247" s="39" t="n">
        <f aca="false">+VLOOKUP($E247,[2]ACP!$A$1:$BE$1048576,25,FALSE())-VLOOKUP($A247,[2]ACP!$A$1:$BE$1048576,25,FALSE())</f>
        <v>-560.364</v>
      </c>
      <c r="AT247" s="39" t="n">
        <f aca="false">+VLOOKUP($E247,[2]ACP!$A$1:$BE$1048576,19,FALSE())-VLOOKUP($A247,[2]ACP!$A$1:$BE$1048576,19,FALSE())</f>
        <v>-3207.696</v>
      </c>
    </row>
    <row r="248" customFormat="false" ht="12.75" hidden="false" customHeight="false" outlineLevel="0" collapsed="false">
      <c r="A248" s="60" t="n">
        <v>23744</v>
      </c>
      <c r="B248" s="60" t="str">
        <f aca="false">+VLOOKUP(A248,'[1]Congest May01-Oct01'!$A$1:$B$1048576,2,FALSE())</f>
        <v>NINE_MILE_2</v>
      </c>
      <c r="C248" s="58" t="str">
        <f aca="false">+VLOOKUP(A248,[1]Congest!$A$1:$C$1048576,3,FALSE())</f>
        <v>CENTRL</v>
      </c>
      <c r="D248" s="58"/>
      <c r="E248" s="60" t="n">
        <v>61754</v>
      </c>
      <c r="F248" s="60" t="str">
        <f aca="false">+VLOOKUP(E248,'[1]Congest May01-Oct01'!$A$1:$B$1048576,2,FALSE())</f>
        <v>CENTRL</v>
      </c>
      <c r="G248" s="58" t="str">
        <f aca="false">+VLOOKUP(E248,[1]Congest!$A$1:$C$1048576,3,FALSE())</f>
        <v>CENTRL</v>
      </c>
      <c r="H248" s="59" t="n">
        <v>30</v>
      </c>
      <c r="I248" s="41"/>
      <c r="J248" s="4"/>
      <c r="O248" s="47" t="n">
        <f aca="false">VLOOKUP($A248,'[1]Congest May00-Oct00'!$A$1:$I$1048576,COLUMN('[1]Congest May00-Oct00'!D$1:D$1048576),FALSE())-VLOOKUP($E248,'[1]Congest May00-Oct00'!$A$1:$I$1048576,COLUMN('[1]Congest May00-Oct00'!D$1:D$1048576),FALSE())</f>
        <v>1566.12</v>
      </c>
      <c r="P248" s="39" t="n">
        <f aca="false">VLOOKUP($A248,'[1]Congest May00-Oct00'!$A$1:$I$1048576,COLUMN('[1]Congest May00-Oct00'!E$1:E$1048576),FALSE())-VLOOKUP($E248,'[1]Congest May00-Oct00'!$A$1:$I$1048576,COLUMN('[1]Congest May00-Oct00'!E$1:E$1048576),FALSE())</f>
        <v>1118.14</v>
      </c>
      <c r="Q248" s="39" t="n">
        <f aca="false">VLOOKUP($A248,'[1]Congest May00-Oct00'!$A$1:$I$1048576,COLUMN('[1]Congest May00-Oct00'!F$1:F$1048576),FALSE())-VLOOKUP($E248,'[1]Congest May00-Oct00'!$A$1:$I$1048576,COLUMN('[1]Congest May00-Oct00'!F$1:F$1048576),FALSE())</f>
        <v>6009.68</v>
      </c>
      <c r="R248" s="39" t="n">
        <f aca="false">VLOOKUP($A248,'[1]Congest May00-Oct00'!$A$1:$I$1048576,COLUMN('[1]Congest May00-Oct00'!G$1:G$1048576),FALSE())-VLOOKUP($E248,'[1]Congest May00-Oct00'!$A$1:$I$1048576,COLUMN('[1]Congest May00-Oct00'!G$1:G$1048576),FALSE())</f>
        <v>2331.53</v>
      </c>
      <c r="S248" s="39" t="n">
        <f aca="false">VLOOKUP($A248,'[1]Congest May00-Oct00'!$A$1:$I$1048576,COLUMN('[1]Congest May00-Oct00'!H$1:H$1048576),FALSE())-VLOOKUP($E248,'[1]Congest May00-Oct00'!$A$1:$I$1048576,COLUMN('[1]Congest May00-Oct00'!H$1:H$1048576),FALSE())</f>
        <v>114.85</v>
      </c>
      <c r="T248" s="39" t="n">
        <f aca="false">VLOOKUP($A248,'[1]Congest May00-Oct00'!$A$1:$I$1048576,COLUMN('[1]Congest May00-Oct00'!I$1:I$1048576),FALSE())-VLOOKUP($E248,'[1]Congest May00-Oct00'!$A$1:$I$1048576,COLUMN('[1]Congest May00-Oct00'!I$1:I$1048576),FALSE())</f>
        <v>1763.64</v>
      </c>
      <c r="U248" s="39" t="n">
        <f aca="false">VLOOKUP($A248,'[1]Congest Nov00-Apr01'!$A$1:$I$1048576,COLUMN('[1]Congest Nov00-Apr01'!D$1:D$1048576),FALSE())-VLOOKUP($E248,'[1]Congest Nov00-Apr01'!$A$1:$I$1048576,COLUMN('[1]Congest Nov00-Apr01'!D$1:D$1048576),FALSE())</f>
        <v>139.35</v>
      </c>
      <c r="V248" s="39" t="n">
        <f aca="false">VLOOKUP($A248,'[1]Congest Nov00-Apr01'!$A$1:$I$1048576,COLUMN('[1]Congest Nov00-Apr01'!E$1:E$1048576),FALSE())-VLOOKUP($E248,'[1]Congest Nov00-Apr01'!$A$1:$I$1048576,COLUMN('[1]Congest Nov00-Apr01'!E$1:E$1048576),FALSE())</f>
        <v>399.32</v>
      </c>
      <c r="W248" s="39" t="n">
        <f aca="false">VLOOKUP($A248,'[1]Congest Nov00-Apr01'!$A$1:$I$1048576,COLUMN('[1]Congest Nov00-Apr01'!F$1:F$1048576),FALSE())-VLOOKUP($E248,'[1]Congest Nov00-Apr01'!$A$1:$I$1048576,COLUMN('[1]Congest Nov00-Apr01'!F$1:F$1048576),FALSE())</f>
        <v>176.1</v>
      </c>
      <c r="X248" s="39" t="n">
        <f aca="false">VLOOKUP($A248,'[1]Congest Nov00-Apr01'!$A$1:$I$1048576,COLUMN('[1]Congest Nov00-Apr01'!G$1:G$1048576),FALSE())-VLOOKUP($E248,'[1]Congest Nov00-Apr01'!$A$1:$I$1048576,COLUMN('[1]Congest Nov00-Apr01'!G$1:G$1048576),FALSE())</f>
        <v>142.76</v>
      </c>
      <c r="Y248" s="39" t="n">
        <f aca="false">VLOOKUP($A248,'[1]Congest Nov00-Apr01'!$A$1:$I$1048576,COLUMN('[1]Congest Nov00-Apr01'!H$1:H$1048576),FALSE())-VLOOKUP($E248,'[1]Congest Nov00-Apr01'!$A$1:$I$1048576,COLUMN('[1]Congest Nov00-Apr01'!H$1:H$1048576),FALSE())</f>
        <v>129.27</v>
      </c>
      <c r="Z248" s="39" t="n">
        <f aca="false">VLOOKUP($A248,'[1]Congest Nov00-Apr01'!$A$1:$I$1048576,COLUMN('[1]Congest Nov00-Apr01'!I$1:I$1048576),FALSE())-VLOOKUP($E248,'[1]Congest Nov00-Apr01'!$A$1:$I$1048576,COLUMN('[1]Congest Nov00-Apr01'!I$1:I$1048576),FALSE())</f>
        <v>34.62</v>
      </c>
      <c r="AA248" s="39" t="n">
        <f aca="false">VLOOKUP($A248,'[1]Congest May01-Oct01'!$A$1:$I$1048576,COLUMN('[1]Congest May01-Oct01'!D$1:D$1048576),FALSE())-VLOOKUP($E248,'[1]Congest May01-Oct01'!$A$1:$I$1048576,COLUMN('[1]Congest May01-Oct01'!D$1:D$1048576),FALSE())</f>
        <v>91.34</v>
      </c>
      <c r="AB248" s="39" t="n">
        <f aca="false">VLOOKUP($A248,'[1]Congest May01-Oct01'!$A$1:$I$1048576,COLUMN('[1]Congest May01-Oct01'!E$1:E$1048576),FALSE())-VLOOKUP($E248,'[1]Congest May01-Oct01'!$A$1:$I$1048576,COLUMN('[1]Congest May01-Oct01'!E$1:E$1048576),FALSE())</f>
        <v>389.47</v>
      </c>
      <c r="AC248" s="39" t="n">
        <f aca="false">VLOOKUP($A248,'[1]Congest May01-Oct01'!$A$1:$I$1048576,COLUMN('[1]Congest May01-Oct01'!F$1:F$1048576),FALSE())-VLOOKUP($E248,'[1]Congest May01-Oct01'!$A$1:$I$1048576,COLUMN('[1]Congest May01-Oct01'!F$1:F$1048576),FALSE())</f>
        <v>40.19</v>
      </c>
      <c r="AD248" s="39" t="n">
        <f aca="false">VLOOKUP($A248,'[1]Congest May01-Oct01'!$A$1:$I$1048576,COLUMN('[1]Congest May01-Oct01'!G$1:G$1048576),FALSE())-VLOOKUP($E248,'[1]Congest May01-Oct01'!$A$1:$I$1048576,COLUMN('[1]Congest May01-Oct01'!G$1:G$1048576),FALSE())</f>
        <v>98.73</v>
      </c>
      <c r="AE248" s="36" t="n">
        <f aca="false">VLOOKUP($A248,'[1]Congest May01-Oct01'!$A$1:$I$1048576,COLUMN('[1]Congest May01-Oct01'!H$1:H$1048576),FALSE())-VLOOKUP($E248,'[1]Congest May01-Oct01'!$A$1:$I$1048576,COLUMN('[1]Congest May01-Oct01'!H$1:H$1048576),FALSE())</f>
        <v>0</v>
      </c>
      <c r="AF248" s="36" t="n">
        <f aca="false">VLOOKUP($A248,'[1]Congest May01-Oct01'!$A$1:$I$1048576,COLUMN('[1]Congest May01-Oct01'!I$1:I$1048576),FALSE())-VLOOKUP($E248,'[1]Congest May01-Oct01'!$A$1:$I$1048576,COLUMN('[1]Congest May01-Oct01'!I$1:I$1048576),FALSE())</f>
        <v>36.41</v>
      </c>
      <c r="AG248" s="6" t="n">
        <f aca="false">SUM(S248:AD248)</f>
        <v>3519.64</v>
      </c>
      <c r="AI248" s="6" t="n">
        <f aca="false">+AO248</f>
        <v>2190</v>
      </c>
      <c r="AJ248" s="39" t="n">
        <f aca="false">+AG248</f>
        <v>3519.64</v>
      </c>
      <c r="AK248" s="39" t="n">
        <f aca="false">+AJ248-AI248</f>
        <v>1329.64</v>
      </c>
      <c r="AL248" s="39"/>
      <c r="AM248" s="39" t="n">
        <f aca="false">+VLOOKUP($E248,[2]ACP!$A$1:$BE$1048576,47,FALSE())-VLOOKUP($A248,[2]ACP!$A$1:$BE$1048576,47,FALSE())</f>
        <v>8319.01</v>
      </c>
      <c r="AN248" s="39" t="n">
        <f aca="false">+VLOOKUP($E248,[2]ACP!$A$1:$BE$1048576,48,FALSE())-VLOOKUP($A248,[2]ACP!$A$1:$BE$1048576,48,FALSE())</f>
        <v>16375.39</v>
      </c>
      <c r="AO248" s="39" t="n">
        <f aca="false">+VLOOKUP($E248,[2]ACP!$A$1:$BE$1048576,56,FALSE())-VLOOKUP($A248,[2]ACP!$A$1:$BE$1048576,56,FALSE())</f>
        <v>2190</v>
      </c>
      <c r="AP248" s="39" t="n">
        <f aca="false">+VLOOKUP($E248,[2]ACP!$A$1:$BE$1048576,57,FALSE())-VLOOKUP($A248,[2]ACP!$A$1:$BE$1048576,57,FALSE())</f>
        <v>4340.65</v>
      </c>
      <c r="AQ248" s="39" t="n">
        <v>114.85</v>
      </c>
      <c r="AR248" s="39" t="n">
        <f aca="false">+VLOOKUP($E248,[2]ACP!$A$1:$BE$1048576,53,FALSE())-VLOOKUP($A248,[2]ACP!$A$1:$BE$1048576,53,FALSE())</f>
        <v>-12.86</v>
      </c>
      <c r="AS248" s="39" t="n">
        <f aca="false">+VLOOKUP($E248,[2]ACP!$A$1:$BE$1048576,25,FALSE())-VLOOKUP($A248,[2]ACP!$A$1:$BE$1048576,25,FALSE())</f>
        <v>1378.116</v>
      </c>
      <c r="AT248" s="39" t="n">
        <f aca="false">+VLOOKUP($E248,[2]ACP!$A$1:$BE$1048576,19,FALSE())-VLOOKUP($A248,[2]ACP!$A$1:$BE$1048576,19,FALSE())</f>
        <v>4863.984</v>
      </c>
    </row>
    <row r="249" customFormat="false" ht="12.75" hidden="false" customHeight="false" outlineLevel="0" collapsed="false">
      <c r="A249" s="61" t="n">
        <v>23744</v>
      </c>
      <c r="B249" s="62" t="str">
        <f aca="false">+VLOOKUP(A249,'[1]Congest May01-Oct01'!$A$1:$B$1048576,2,FALSE())</f>
        <v>NINE_MILE_2</v>
      </c>
      <c r="C249" s="61" t="str">
        <f aca="false">+VLOOKUP(A249,[1]Congest!$A$1:$C$1048576,3,FALSE())</f>
        <v>CENTRL</v>
      </c>
      <c r="D249" s="61"/>
      <c r="E249" s="62" t="n">
        <v>61754</v>
      </c>
      <c r="F249" s="62" t="str">
        <f aca="false">+VLOOKUP(E249,'[1]Congest May01-Oct01'!$A$1:$B$1048576,2,FALSE())</f>
        <v>CENTRL</v>
      </c>
      <c r="G249" s="61" t="str">
        <f aca="false">+VLOOKUP(E249,[1]Congest!$A$1:$C$1048576,3,FALSE())</f>
        <v>CENTRL</v>
      </c>
      <c r="H249" s="63" t="n">
        <v>20</v>
      </c>
      <c r="I249" s="41"/>
      <c r="J249" s="4"/>
      <c r="O249" s="47" t="n">
        <f aca="false">VLOOKUP($A249,'[1]Congest May00-Oct00'!$A$1:$I$1048576,COLUMN('[1]Congest May00-Oct00'!D$1:D$1048576),FALSE())-VLOOKUP($E249,'[1]Congest May00-Oct00'!$A$1:$I$1048576,COLUMN('[1]Congest May00-Oct00'!D$1:D$1048576),FALSE())</f>
        <v>1566.12</v>
      </c>
      <c r="P249" s="39" t="n">
        <f aca="false">VLOOKUP($A249,'[1]Congest May00-Oct00'!$A$1:$I$1048576,COLUMN('[1]Congest May00-Oct00'!E$1:E$1048576),FALSE())-VLOOKUP($E249,'[1]Congest May00-Oct00'!$A$1:$I$1048576,COLUMN('[1]Congest May00-Oct00'!E$1:E$1048576),FALSE())</f>
        <v>1118.14</v>
      </c>
      <c r="Q249" s="39" t="n">
        <f aca="false">VLOOKUP($A249,'[1]Congest May00-Oct00'!$A$1:$I$1048576,COLUMN('[1]Congest May00-Oct00'!F$1:F$1048576),FALSE())-VLOOKUP($E249,'[1]Congest May00-Oct00'!$A$1:$I$1048576,COLUMN('[1]Congest May00-Oct00'!F$1:F$1048576),FALSE())</f>
        <v>6009.68</v>
      </c>
      <c r="R249" s="39" t="n">
        <f aca="false">VLOOKUP($A249,'[1]Congest May00-Oct00'!$A$1:$I$1048576,COLUMN('[1]Congest May00-Oct00'!G$1:G$1048576),FALSE())-VLOOKUP($E249,'[1]Congest May00-Oct00'!$A$1:$I$1048576,COLUMN('[1]Congest May00-Oct00'!G$1:G$1048576),FALSE())</f>
        <v>2331.53</v>
      </c>
      <c r="S249" s="39" t="n">
        <f aca="false">VLOOKUP($A249,'[1]Congest May00-Oct00'!$A$1:$I$1048576,COLUMN('[1]Congest May00-Oct00'!H$1:H$1048576),FALSE())-VLOOKUP($E249,'[1]Congest May00-Oct00'!$A$1:$I$1048576,COLUMN('[1]Congest May00-Oct00'!H$1:H$1048576),FALSE())</f>
        <v>114.85</v>
      </c>
      <c r="T249" s="39" t="n">
        <f aca="false">VLOOKUP($A249,'[1]Congest May00-Oct00'!$A$1:$I$1048576,COLUMN('[1]Congest May00-Oct00'!I$1:I$1048576),FALSE())-VLOOKUP($E249,'[1]Congest May00-Oct00'!$A$1:$I$1048576,COLUMN('[1]Congest May00-Oct00'!I$1:I$1048576),FALSE())</f>
        <v>1763.64</v>
      </c>
      <c r="U249" s="39" t="n">
        <f aca="false">VLOOKUP($A249,'[1]Congest Nov00-Apr01'!$A$1:$I$1048576,COLUMN('[1]Congest Nov00-Apr01'!D$1:D$1048576),FALSE())-VLOOKUP($E249,'[1]Congest Nov00-Apr01'!$A$1:$I$1048576,COLUMN('[1]Congest Nov00-Apr01'!D$1:D$1048576),FALSE())</f>
        <v>139.35</v>
      </c>
      <c r="V249" s="39" t="n">
        <f aca="false">VLOOKUP($A249,'[1]Congest Nov00-Apr01'!$A$1:$I$1048576,COLUMN('[1]Congest Nov00-Apr01'!E$1:E$1048576),FALSE())-VLOOKUP($E249,'[1]Congest Nov00-Apr01'!$A$1:$I$1048576,COLUMN('[1]Congest Nov00-Apr01'!E$1:E$1048576),FALSE())</f>
        <v>399.32</v>
      </c>
      <c r="W249" s="39" t="n">
        <f aca="false">VLOOKUP($A249,'[1]Congest Nov00-Apr01'!$A$1:$I$1048576,COLUMN('[1]Congest Nov00-Apr01'!F$1:F$1048576),FALSE())-VLOOKUP($E249,'[1]Congest Nov00-Apr01'!$A$1:$I$1048576,COLUMN('[1]Congest Nov00-Apr01'!F$1:F$1048576),FALSE())</f>
        <v>176.1</v>
      </c>
      <c r="X249" s="39" t="n">
        <f aca="false">VLOOKUP($A249,'[1]Congest Nov00-Apr01'!$A$1:$I$1048576,COLUMN('[1]Congest Nov00-Apr01'!G$1:G$1048576),FALSE())-VLOOKUP($E249,'[1]Congest Nov00-Apr01'!$A$1:$I$1048576,COLUMN('[1]Congest Nov00-Apr01'!G$1:G$1048576),FALSE())</f>
        <v>142.76</v>
      </c>
      <c r="Y249" s="39" t="n">
        <f aca="false">VLOOKUP($A249,'[1]Congest Nov00-Apr01'!$A$1:$I$1048576,COLUMN('[1]Congest Nov00-Apr01'!H$1:H$1048576),FALSE())-VLOOKUP($E249,'[1]Congest Nov00-Apr01'!$A$1:$I$1048576,COLUMN('[1]Congest Nov00-Apr01'!H$1:H$1048576),FALSE())</f>
        <v>129.27</v>
      </c>
      <c r="Z249" s="39" t="n">
        <f aca="false">VLOOKUP($A249,'[1]Congest Nov00-Apr01'!$A$1:$I$1048576,COLUMN('[1]Congest Nov00-Apr01'!I$1:I$1048576),FALSE())-VLOOKUP($E249,'[1]Congest Nov00-Apr01'!$A$1:$I$1048576,COLUMN('[1]Congest Nov00-Apr01'!I$1:I$1048576),FALSE())</f>
        <v>34.62</v>
      </c>
      <c r="AA249" s="39" t="n">
        <f aca="false">VLOOKUP($A249,'[1]Congest May01-Oct01'!$A$1:$I$1048576,COLUMN('[1]Congest May01-Oct01'!D$1:D$1048576),FALSE())-VLOOKUP($E249,'[1]Congest May01-Oct01'!$A$1:$I$1048576,COLUMN('[1]Congest May01-Oct01'!D$1:D$1048576),FALSE())</f>
        <v>91.34</v>
      </c>
      <c r="AB249" s="39" t="n">
        <f aca="false">VLOOKUP($A249,'[1]Congest May01-Oct01'!$A$1:$I$1048576,COLUMN('[1]Congest May01-Oct01'!E$1:E$1048576),FALSE())-VLOOKUP($E249,'[1]Congest May01-Oct01'!$A$1:$I$1048576,COLUMN('[1]Congest May01-Oct01'!E$1:E$1048576),FALSE())</f>
        <v>389.47</v>
      </c>
      <c r="AC249" s="39" t="n">
        <f aca="false">VLOOKUP($A249,'[1]Congest May01-Oct01'!$A$1:$I$1048576,COLUMN('[1]Congest May01-Oct01'!F$1:F$1048576),FALSE())-VLOOKUP($E249,'[1]Congest May01-Oct01'!$A$1:$I$1048576,COLUMN('[1]Congest May01-Oct01'!F$1:F$1048576),FALSE())</f>
        <v>40.19</v>
      </c>
      <c r="AD249" s="39" t="n">
        <f aca="false">VLOOKUP($A249,'[1]Congest May01-Oct01'!$A$1:$I$1048576,COLUMN('[1]Congest May01-Oct01'!G$1:G$1048576),FALSE())-VLOOKUP($E249,'[1]Congest May01-Oct01'!$A$1:$I$1048576,COLUMN('[1]Congest May01-Oct01'!G$1:G$1048576),FALSE())</f>
        <v>98.73</v>
      </c>
      <c r="AE249" s="36" t="n">
        <f aca="false">VLOOKUP($A249,'[1]Congest May01-Oct01'!$A$1:$I$1048576,COLUMN('[1]Congest May01-Oct01'!H$1:H$1048576),FALSE())-VLOOKUP($E249,'[1]Congest May01-Oct01'!$A$1:$I$1048576,COLUMN('[1]Congest May01-Oct01'!H$1:H$1048576),FALSE())</f>
        <v>0</v>
      </c>
      <c r="AF249" s="36" t="n">
        <f aca="false">VLOOKUP($A249,'[1]Congest May01-Oct01'!$A$1:$I$1048576,COLUMN('[1]Congest May01-Oct01'!I$1:I$1048576),FALSE())-VLOOKUP($E249,'[1]Congest May01-Oct01'!$A$1:$I$1048576,COLUMN('[1]Congest May01-Oct01'!I$1:I$1048576),FALSE())</f>
        <v>36.41</v>
      </c>
      <c r="AG249" s="6" t="n">
        <f aca="false">SUM(S249:AD249)</f>
        <v>3519.64</v>
      </c>
      <c r="AI249" s="6" t="n">
        <f aca="false">+AP249</f>
        <v>4340.65</v>
      </c>
      <c r="AJ249" s="39" t="n">
        <f aca="false">2*AG249</f>
        <v>7039.28</v>
      </c>
      <c r="AK249" s="39" t="n">
        <f aca="false">+AJ249-AI249</f>
        <v>2698.63</v>
      </c>
      <c r="AL249" s="39"/>
      <c r="AM249" s="39" t="n">
        <f aca="false">+VLOOKUP($E249,[2]ACP!$A$1:$BE$1048576,47,FALSE())-VLOOKUP($A249,[2]ACP!$A$1:$BE$1048576,47,FALSE())</f>
        <v>8319.01</v>
      </c>
      <c r="AN249" s="39" t="n">
        <f aca="false">+VLOOKUP($E249,[2]ACP!$A$1:$BE$1048576,48,FALSE())-VLOOKUP($A249,[2]ACP!$A$1:$BE$1048576,48,FALSE())</f>
        <v>16375.39</v>
      </c>
      <c r="AO249" s="39" t="n">
        <f aca="false">+VLOOKUP($E249,[2]ACP!$A$1:$BE$1048576,56,FALSE())-VLOOKUP($A249,[2]ACP!$A$1:$BE$1048576,56,FALSE())</f>
        <v>2190</v>
      </c>
      <c r="AP249" s="39" t="n">
        <f aca="false">+VLOOKUP($E249,[2]ACP!$A$1:$BE$1048576,57,FALSE())-VLOOKUP($A249,[2]ACP!$A$1:$BE$1048576,57,FALSE())</f>
        <v>4340.65</v>
      </c>
      <c r="AQ249" s="39" t="n">
        <v>114.85</v>
      </c>
      <c r="AR249" s="39" t="n">
        <f aca="false">+VLOOKUP($E249,[2]ACP!$A$1:$BE$1048576,53,FALSE())-VLOOKUP($A249,[2]ACP!$A$1:$BE$1048576,53,FALSE())</f>
        <v>-12.86</v>
      </c>
      <c r="AS249" s="39" t="n">
        <f aca="false">+VLOOKUP($E249,[2]ACP!$A$1:$BE$1048576,25,FALSE())-VLOOKUP($A249,[2]ACP!$A$1:$BE$1048576,25,FALSE())</f>
        <v>1378.116</v>
      </c>
      <c r="AT249" s="39" t="n">
        <f aca="false">+VLOOKUP($E249,[2]ACP!$A$1:$BE$1048576,19,FALSE())-VLOOKUP($A249,[2]ACP!$A$1:$BE$1048576,19,FALSE())</f>
        <v>4863.984</v>
      </c>
    </row>
    <row r="250" customFormat="false" ht="12.75" hidden="false" customHeight="false" outlineLevel="0" collapsed="false">
      <c r="A250" s="60" t="n">
        <v>23769</v>
      </c>
      <c r="B250" s="60" t="str">
        <f aca="false">+VLOOKUP(A250,'[1]Congest May01-Oct01'!$A$1:$B$1048576,2,FALSE())</f>
        <v>LEDERLE____</v>
      </c>
      <c r="C250" s="58" t="str">
        <f aca="false">+VLOOKUP(A250,[1]Congest!$A$1:$C$1048576,3,FALSE())</f>
        <v>HUD VL</v>
      </c>
      <c r="D250" s="58"/>
      <c r="E250" s="60" t="n">
        <v>23611</v>
      </c>
      <c r="F250" s="60" t="str">
        <f aca="false">+VLOOKUP(E250,'[1]Congest May01-Oct01'!$A$1:$B$1048576,2,FALSE())</f>
        <v>COXSACKIE___GT</v>
      </c>
      <c r="G250" s="58" t="str">
        <f aca="false">+VLOOKUP(E250,[1]Congest!$A$1:$C$1048576,3,FALSE())</f>
        <v>HUD VL</v>
      </c>
      <c r="H250" s="59" t="n">
        <v>5</v>
      </c>
      <c r="I250" s="41"/>
      <c r="J250" s="4"/>
      <c r="O250" s="47" t="n">
        <f aca="false">VLOOKUP($A250,'[1]Congest May00-Oct00'!$A$1:$I$1048576,COLUMN('[1]Congest May00-Oct00'!D$1:D$1048576),FALSE())-VLOOKUP($E250,'[1]Congest May00-Oct00'!$A$1:$I$1048576,COLUMN('[1]Congest May00-Oct00'!D$1:D$1048576),FALSE())</f>
        <v>739.430000000001</v>
      </c>
      <c r="P250" s="39" t="n">
        <f aca="false">VLOOKUP($A250,'[1]Congest May00-Oct00'!$A$1:$I$1048576,COLUMN('[1]Congest May00-Oct00'!E$1:E$1048576),FALSE())-VLOOKUP($E250,'[1]Congest May00-Oct00'!$A$1:$I$1048576,COLUMN('[1]Congest May00-Oct00'!E$1:E$1048576),FALSE())</f>
        <v>1131.51</v>
      </c>
      <c r="Q250" s="39" t="n">
        <f aca="false">VLOOKUP($A250,'[1]Congest May00-Oct00'!$A$1:$I$1048576,COLUMN('[1]Congest May00-Oct00'!F$1:F$1048576),FALSE())-VLOOKUP($E250,'[1]Congest May00-Oct00'!$A$1:$I$1048576,COLUMN('[1]Congest May00-Oct00'!F$1:F$1048576),FALSE())</f>
        <v>489.399999999996</v>
      </c>
      <c r="R250" s="39" t="n">
        <f aca="false">VLOOKUP($A250,'[1]Congest May00-Oct00'!$A$1:$I$1048576,COLUMN('[1]Congest May00-Oct00'!G$1:G$1048576),FALSE())-VLOOKUP($E250,'[1]Congest May00-Oct00'!$A$1:$I$1048576,COLUMN('[1]Congest May00-Oct00'!G$1:G$1048576),FALSE())</f>
        <v>-857.379999999996</v>
      </c>
      <c r="S250" s="39" t="n">
        <f aca="false">VLOOKUP($A250,'[1]Congest May00-Oct00'!$A$1:$I$1048576,COLUMN('[1]Congest May00-Oct00'!H$1:H$1048576),FALSE())-VLOOKUP($E250,'[1]Congest May00-Oct00'!$A$1:$I$1048576,COLUMN('[1]Congest May00-Oct00'!H$1:H$1048576),FALSE())</f>
        <v>532.02</v>
      </c>
      <c r="T250" s="39" t="n">
        <f aca="false">VLOOKUP($A250,'[1]Congest May00-Oct00'!$A$1:$I$1048576,COLUMN('[1]Congest May00-Oct00'!I$1:I$1048576),FALSE())-VLOOKUP($E250,'[1]Congest May00-Oct00'!$A$1:$I$1048576,COLUMN('[1]Congest May00-Oct00'!I$1:I$1048576),FALSE())</f>
        <v>1581.39</v>
      </c>
      <c r="U250" s="39" t="n">
        <f aca="false">VLOOKUP($A250,'[1]Congest Nov00-Apr01'!$A$1:$I$1048576,COLUMN('[1]Congest Nov00-Apr01'!D$1:D$1048576),FALSE())-VLOOKUP($E250,'[1]Congest Nov00-Apr01'!$A$1:$I$1048576,COLUMN('[1]Congest Nov00-Apr01'!D$1:D$1048576),FALSE())</f>
        <v>328.3</v>
      </c>
      <c r="V250" s="39" t="n">
        <f aca="false">VLOOKUP($A250,'[1]Congest Nov00-Apr01'!$A$1:$I$1048576,COLUMN('[1]Congest Nov00-Apr01'!E$1:E$1048576),FALSE())-VLOOKUP($E250,'[1]Congest Nov00-Apr01'!$A$1:$I$1048576,COLUMN('[1]Congest Nov00-Apr01'!E$1:E$1048576),FALSE())</f>
        <v>348.07</v>
      </c>
      <c r="W250" s="39" t="n">
        <f aca="false">VLOOKUP($A250,'[1]Congest Nov00-Apr01'!$A$1:$I$1048576,COLUMN('[1]Congest Nov00-Apr01'!F$1:F$1048576),FALSE())-VLOOKUP($E250,'[1]Congest Nov00-Apr01'!$A$1:$I$1048576,COLUMN('[1]Congest Nov00-Apr01'!F$1:F$1048576),FALSE())</f>
        <v>345.590000000001</v>
      </c>
      <c r="X250" s="39" t="n">
        <f aca="false">VLOOKUP($A250,'[1]Congest Nov00-Apr01'!$A$1:$I$1048576,COLUMN('[1]Congest Nov00-Apr01'!G$1:G$1048576),FALSE())-VLOOKUP($E250,'[1]Congest Nov00-Apr01'!$A$1:$I$1048576,COLUMN('[1]Congest Nov00-Apr01'!G$1:G$1048576),FALSE())</f>
        <v>211.85</v>
      </c>
      <c r="Y250" s="39" t="n">
        <f aca="false">VLOOKUP($A250,'[1]Congest Nov00-Apr01'!$A$1:$I$1048576,COLUMN('[1]Congest Nov00-Apr01'!H$1:H$1048576),FALSE())-VLOOKUP($E250,'[1]Congest Nov00-Apr01'!$A$1:$I$1048576,COLUMN('[1]Congest Nov00-Apr01'!H$1:H$1048576),FALSE())</f>
        <v>831.51</v>
      </c>
      <c r="Z250" s="39" t="n">
        <f aca="false">VLOOKUP($A250,'[1]Congest Nov00-Apr01'!$A$1:$I$1048576,COLUMN('[1]Congest Nov00-Apr01'!I$1:I$1048576),FALSE())-VLOOKUP($E250,'[1]Congest Nov00-Apr01'!$A$1:$I$1048576,COLUMN('[1]Congest Nov00-Apr01'!I$1:I$1048576),FALSE())</f>
        <v>264.74</v>
      </c>
      <c r="AA250" s="39" t="n">
        <f aca="false">VLOOKUP($A250,'[1]Congest May01-Oct01'!$A$1:$I$1048576,COLUMN('[1]Congest May01-Oct01'!D$1:D$1048576),FALSE())-VLOOKUP($E250,'[1]Congest May01-Oct01'!$A$1:$I$1048576,COLUMN('[1]Congest May01-Oct01'!D$1:D$1048576),FALSE())</f>
        <v>-909.98</v>
      </c>
      <c r="AB250" s="39" t="n">
        <f aca="false">VLOOKUP($A250,'[1]Congest May01-Oct01'!$A$1:$I$1048576,COLUMN('[1]Congest May01-Oct01'!E$1:E$1048576),FALSE())-VLOOKUP($E250,'[1]Congest May01-Oct01'!$A$1:$I$1048576,COLUMN('[1]Congest May01-Oct01'!E$1:E$1048576),FALSE())</f>
        <v>-1012.17</v>
      </c>
      <c r="AC250" s="39" t="n">
        <f aca="false">VLOOKUP($A250,'[1]Congest May01-Oct01'!$A$1:$I$1048576,COLUMN('[1]Congest May01-Oct01'!F$1:F$1048576),FALSE())-VLOOKUP($E250,'[1]Congest May01-Oct01'!$A$1:$I$1048576,COLUMN('[1]Congest May01-Oct01'!F$1:F$1048576),FALSE())</f>
        <v>-346</v>
      </c>
      <c r="AD250" s="39" t="n">
        <f aca="false">VLOOKUP($A250,'[1]Congest May01-Oct01'!$A$1:$I$1048576,COLUMN('[1]Congest May01-Oct01'!G$1:G$1048576),FALSE())-VLOOKUP($E250,'[1]Congest May01-Oct01'!$A$1:$I$1048576,COLUMN('[1]Congest May01-Oct01'!G$1:G$1048576),FALSE())</f>
        <v>353.230000000001</v>
      </c>
      <c r="AE250" s="36" t="n">
        <f aca="false">VLOOKUP($A250,'[1]Congest May01-Oct01'!$A$1:$I$1048576,COLUMN('[1]Congest May01-Oct01'!H$1:H$1048576),FALSE())-VLOOKUP($E250,'[1]Congest May01-Oct01'!$A$1:$I$1048576,COLUMN('[1]Congest May01-Oct01'!H$1:H$1048576),FALSE())</f>
        <v>111.62</v>
      </c>
      <c r="AF250" s="36" t="n">
        <f aca="false">VLOOKUP($A250,'[1]Congest May01-Oct01'!$A$1:$I$1048576,COLUMN('[1]Congest May01-Oct01'!I$1:I$1048576),FALSE())-VLOOKUP($E250,'[1]Congest May01-Oct01'!$A$1:$I$1048576,COLUMN('[1]Congest May01-Oct01'!I$1:I$1048576),FALSE())</f>
        <v>2.58</v>
      </c>
      <c r="AG250" s="6" t="n">
        <f aca="false">SUM(S250:AD250)</f>
        <v>2528.55</v>
      </c>
      <c r="AI250" s="6" t="n">
        <f aca="false">+AO250</f>
        <v>-8153.24000000001</v>
      </c>
      <c r="AJ250" s="39" t="n">
        <f aca="false">+AG250</f>
        <v>2528.55</v>
      </c>
      <c r="AK250" s="39" t="n">
        <f aca="false">+AJ250-AI250</f>
        <v>10681.79</v>
      </c>
      <c r="AL250" s="39"/>
      <c r="AM250" s="39" t="n">
        <f aca="false">+VLOOKUP($E250,[2]ACP!$A$1:$BE$1048576,47,FALSE())-VLOOKUP($A250,[2]ACP!$A$1:$BE$1048576,47,FALSE())</f>
        <v>-3188.39</v>
      </c>
      <c r="AN250" s="39" t="n">
        <f aca="false">+VLOOKUP($E250,[2]ACP!$A$1:$BE$1048576,48,FALSE())-VLOOKUP($A250,[2]ACP!$A$1:$BE$1048576,48,FALSE())</f>
        <v>8741.58</v>
      </c>
      <c r="AO250" s="39" t="n">
        <f aca="false">+VLOOKUP($E250,[2]ACP!$A$1:$BE$1048576,56,FALSE())-VLOOKUP($A250,[2]ACP!$A$1:$BE$1048576,56,FALSE())</f>
        <v>-8153.24000000001</v>
      </c>
      <c r="AP250" s="39" t="n">
        <f aca="false">+VLOOKUP($E250,[2]ACP!$A$1:$BE$1048576,57,FALSE())-VLOOKUP($A250,[2]ACP!$A$1:$BE$1048576,57,FALSE())</f>
        <v>-12477.95</v>
      </c>
      <c r="AQ250" s="39" t="n">
        <v>532.02</v>
      </c>
      <c r="AR250" s="39" t="n">
        <f aca="false">+VLOOKUP($E250,[2]ACP!$A$1:$BE$1048576,53,FALSE())-VLOOKUP($A250,[2]ACP!$A$1:$BE$1048576,53,FALSE())</f>
        <v>-591.29</v>
      </c>
      <c r="AS250" s="39" t="n">
        <f aca="false">+VLOOKUP($E250,[2]ACP!$A$1:$BE$1048576,25,FALSE())-VLOOKUP($A250,[2]ACP!$A$1:$BE$1048576,25,FALSE())</f>
        <v>3355.18799999999</v>
      </c>
      <c r="AT250" s="39" t="n">
        <f aca="false">+VLOOKUP($E250,[2]ACP!$A$1:$BE$1048576,19,FALSE())-VLOOKUP($A250,[2]ACP!$A$1:$BE$1048576,19,FALSE())</f>
        <v>1230.79199999999</v>
      </c>
    </row>
    <row r="251" customFormat="false" ht="12.75" hidden="false" customHeight="false" outlineLevel="0" collapsed="false">
      <c r="A251" s="60" t="n">
        <v>23770</v>
      </c>
      <c r="B251" s="60" t="str">
        <f aca="false">+VLOOKUP(A251,'[1]Congest May01-Oct01'!$A$1:$B$1048576,2,FALSE())</f>
        <v>YORK___WARBASSE</v>
      </c>
      <c r="C251" s="58" t="str">
        <f aca="false">+VLOOKUP(A251,[1]Congest!$A$1:$C$1048576,3,FALSE())</f>
        <v>N.Y.C.</v>
      </c>
      <c r="D251" s="58"/>
      <c r="E251" s="60" t="n">
        <v>23786</v>
      </c>
      <c r="F251" s="60" t="str">
        <f aca="false">+VLOOKUP(E251,'[1]Congest May01-Oct01'!$A$1:$B$1048576,2,FALSE())</f>
        <v>LINDEN COGEN____</v>
      </c>
      <c r="G251" s="58" t="str">
        <f aca="false">+VLOOKUP(E251,[1]Congest!$A$1:$C$1048576,3,FALSE())</f>
        <v>N.Y.C.</v>
      </c>
      <c r="H251" s="59" t="n">
        <v>3</v>
      </c>
      <c r="I251" s="41"/>
      <c r="J251" s="4"/>
      <c r="O251" s="47" t="n">
        <f aca="false">VLOOKUP($A251,'[1]Congest May00-Oct00'!$A$1:$I$1048576,COLUMN('[1]Congest May00-Oct00'!D$1:D$1048576),FALSE())-VLOOKUP($E251,'[1]Congest May00-Oct00'!$A$1:$I$1048576,COLUMN('[1]Congest May00-Oct00'!D$1:D$1048576),FALSE())</f>
        <v>-1408.75</v>
      </c>
      <c r="P251" s="39" t="n">
        <f aca="false">VLOOKUP($A251,'[1]Congest May00-Oct00'!$A$1:$I$1048576,COLUMN('[1]Congest May00-Oct00'!E$1:E$1048576),FALSE())-VLOOKUP($E251,'[1]Congest May00-Oct00'!$A$1:$I$1048576,COLUMN('[1]Congest May00-Oct00'!E$1:E$1048576),FALSE())</f>
        <v>-5561.62</v>
      </c>
      <c r="Q251" s="39" t="n">
        <f aca="false">VLOOKUP($A251,'[1]Congest May00-Oct00'!$A$1:$I$1048576,COLUMN('[1]Congest May00-Oct00'!F$1:F$1048576),FALSE())-VLOOKUP($E251,'[1]Congest May00-Oct00'!$A$1:$I$1048576,COLUMN('[1]Congest May00-Oct00'!F$1:F$1048576),FALSE())</f>
        <v>-3133.25</v>
      </c>
      <c r="R251" s="39" t="n">
        <f aca="false">VLOOKUP($A251,'[1]Congest May00-Oct00'!$A$1:$I$1048576,COLUMN('[1]Congest May00-Oct00'!G$1:G$1048576),FALSE())-VLOOKUP($E251,'[1]Congest May00-Oct00'!$A$1:$I$1048576,COLUMN('[1]Congest May00-Oct00'!G$1:G$1048576),FALSE())</f>
        <v>-7183.32</v>
      </c>
      <c r="S251" s="39" t="n">
        <f aca="false">VLOOKUP($A251,'[1]Congest May00-Oct00'!$A$1:$I$1048576,COLUMN('[1]Congest May00-Oct00'!H$1:H$1048576),FALSE())-VLOOKUP($E251,'[1]Congest May00-Oct00'!$A$1:$I$1048576,COLUMN('[1]Congest May00-Oct00'!H$1:H$1048576),FALSE())</f>
        <v>-2137.46</v>
      </c>
      <c r="T251" s="39" t="n">
        <f aca="false">VLOOKUP($A251,'[1]Congest May00-Oct00'!$A$1:$I$1048576,COLUMN('[1]Congest May00-Oct00'!I$1:I$1048576),FALSE())-VLOOKUP($E251,'[1]Congest May00-Oct00'!$A$1:$I$1048576,COLUMN('[1]Congest May00-Oct00'!I$1:I$1048576),FALSE())</f>
        <v>-132.25</v>
      </c>
      <c r="U251" s="39" t="n">
        <f aca="false">VLOOKUP($A251,'[1]Congest Nov00-Apr01'!$A$1:$I$1048576,COLUMN('[1]Congest Nov00-Apr01'!D$1:D$1048576),FALSE())-VLOOKUP($E251,'[1]Congest Nov00-Apr01'!$A$1:$I$1048576,COLUMN('[1]Congest Nov00-Apr01'!D$1:D$1048576),FALSE())</f>
        <v>-615.25</v>
      </c>
      <c r="V251" s="39" t="n">
        <f aca="false">VLOOKUP($A251,'[1]Congest Nov00-Apr01'!$A$1:$I$1048576,COLUMN('[1]Congest Nov00-Apr01'!E$1:E$1048576),FALSE())-VLOOKUP($E251,'[1]Congest Nov00-Apr01'!$A$1:$I$1048576,COLUMN('[1]Congest Nov00-Apr01'!E$1:E$1048576),FALSE())</f>
        <v>-5287.41</v>
      </c>
      <c r="W251" s="39" t="n">
        <f aca="false">VLOOKUP($A251,'[1]Congest Nov00-Apr01'!$A$1:$I$1048576,COLUMN('[1]Congest Nov00-Apr01'!F$1:F$1048576),FALSE())-VLOOKUP($E251,'[1]Congest Nov00-Apr01'!$A$1:$I$1048576,COLUMN('[1]Congest Nov00-Apr01'!F$1:F$1048576),FALSE())</f>
        <v>227.100000000001</v>
      </c>
      <c r="X251" s="39" t="n">
        <f aca="false">VLOOKUP($A251,'[1]Congest Nov00-Apr01'!$A$1:$I$1048576,COLUMN('[1]Congest Nov00-Apr01'!G$1:G$1048576),FALSE())-VLOOKUP($E251,'[1]Congest Nov00-Apr01'!$A$1:$I$1048576,COLUMN('[1]Congest Nov00-Apr01'!G$1:G$1048576),FALSE())</f>
        <v>-2949.97</v>
      </c>
      <c r="Y251" s="39" t="n">
        <f aca="false">VLOOKUP($A251,'[1]Congest Nov00-Apr01'!$A$1:$I$1048576,COLUMN('[1]Congest Nov00-Apr01'!H$1:H$1048576),FALSE())-VLOOKUP($E251,'[1]Congest Nov00-Apr01'!$A$1:$I$1048576,COLUMN('[1]Congest Nov00-Apr01'!H$1:H$1048576),FALSE())</f>
        <v>-71.3000000000011</v>
      </c>
      <c r="Z251" s="39" t="n">
        <f aca="false">VLOOKUP($A251,'[1]Congest Nov00-Apr01'!$A$1:$I$1048576,COLUMN('[1]Congest Nov00-Apr01'!I$1:I$1048576),FALSE())-VLOOKUP($E251,'[1]Congest Nov00-Apr01'!$A$1:$I$1048576,COLUMN('[1]Congest Nov00-Apr01'!I$1:I$1048576),FALSE())</f>
        <v>-1170</v>
      </c>
      <c r="AA251" s="39" t="n">
        <f aca="false">VLOOKUP($A251,'[1]Congest May01-Oct01'!$A$1:$I$1048576,COLUMN('[1]Congest May01-Oct01'!D$1:D$1048576),FALSE())-VLOOKUP($E251,'[1]Congest May01-Oct01'!$A$1:$I$1048576,COLUMN('[1]Congest May01-Oct01'!D$1:D$1048576),FALSE())</f>
        <v>-2630.22</v>
      </c>
      <c r="AB251" s="39" t="n">
        <f aca="false">VLOOKUP($A251,'[1]Congest May01-Oct01'!$A$1:$I$1048576,COLUMN('[1]Congest May01-Oct01'!E$1:E$1048576),FALSE())-VLOOKUP($E251,'[1]Congest May01-Oct01'!$A$1:$I$1048576,COLUMN('[1]Congest May01-Oct01'!E$1:E$1048576),FALSE())</f>
        <v>-7119.49</v>
      </c>
      <c r="AC251" s="39" t="n">
        <f aca="false">VLOOKUP($A251,'[1]Congest May01-Oct01'!$A$1:$I$1048576,COLUMN('[1]Congest May01-Oct01'!F$1:F$1048576),FALSE())-VLOOKUP($E251,'[1]Congest May01-Oct01'!$A$1:$I$1048576,COLUMN('[1]Congest May01-Oct01'!F$1:F$1048576),FALSE())</f>
        <v>-6524.08</v>
      </c>
      <c r="AD251" s="39" t="n">
        <f aca="false">VLOOKUP($A251,'[1]Congest May01-Oct01'!$A$1:$I$1048576,COLUMN('[1]Congest May01-Oct01'!G$1:G$1048576),FALSE())-VLOOKUP($E251,'[1]Congest May01-Oct01'!$A$1:$I$1048576,COLUMN('[1]Congest May01-Oct01'!G$1:G$1048576),FALSE())</f>
        <v>-3596.93</v>
      </c>
      <c r="AE251" s="36" t="n">
        <f aca="false">VLOOKUP($A251,'[1]Congest May01-Oct01'!$A$1:$I$1048576,COLUMN('[1]Congest May01-Oct01'!H$1:H$1048576),FALSE())-VLOOKUP($E251,'[1]Congest May01-Oct01'!$A$1:$I$1048576,COLUMN('[1]Congest May01-Oct01'!H$1:H$1048576),FALSE())</f>
        <v>-1521.93</v>
      </c>
      <c r="AF251" s="36" t="n">
        <f aca="false">VLOOKUP($A251,'[1]Congest May01-Oct01'!$A$1:$I$1048576,COLUMN('[1]Congest May01-Oct01'!I$1:I$1048576),FALSE())-VLOOKUP($E251,'[1]Congest May01-Oct01'!$A$1:$I$1048576,COLUMN('[1]Congest May01-Oct01'!I$1:I$1048576),FALSE())</f>
        <v>-1372.74</v>
      </c>
      <c r="AG251" s="6" t="n">
        <f aca="false">SUM(S251:AD251)</f>
        <v>-32007.26</v>
      </c>
      <c r="AI251" s="6" t="n">
        <f aca="false">+AO251</f>
        <v>-25698.65</v>
      </c>
      <c r="AJ251" s="39" t="n">
        <f aca="false">+AG251</f>
        <v>-32007.26</v>
      </c>
      <c r="AK251" s="39" t="n">
        <f aca="false">+AJ251-AI251</f>
        <v>-6308.61</v>
      </c>
      <c r="AL251" s="39"/>
      <c r="AM251" s="39" t="n">
        <f aca="false">+VLOOKUP($E251,[2]ACP!$A$1:$BE$1048576,47,FALSE())-VLOOKUP($A251,[2]ACP!$A$1:$BE$1048576,47,FALSE())</f>
        <v>-20952.23</v>
      </c>
      <c r="AN251" s="39" t="n">
        <f aca="false">+VLOOKUP($E251,[2]ACP!$A$1:$BE$1048576,48,FALSE())-VLOOKUP($A251,[2]ACP!$A$1:$BE$1048576,48,FALSE())</f>
        <v>-51918.4</v>
      </c>
      <c r="AO251" s="39" t="n">
        <f aca="false">+VLOOKUP($E251,[2]ACP!$A$1:$BE$1048576,56,FALSE())-VLOOKUP($A251,[2]ACP!$A$1:$BE$1048576,56,FALSE())</f>
        <v>-25698.65</v>
      </c>
      <c r="AP251" s="39" t="n">
        <f aca="false">+VLOOKUP($E251,[2]ACP!$A$1:$BE$1048576,57,FALSE())-VLOOKUP($A251,[2]ACP!$A$1:$BE$1048576,57,FALSE())</f>
        <v>-37742.06</v>
      </c>
      <c r="AQ251" s="39" t="n">
        <v>-2137.46</v>
      </c>
      <c r="AR251" s="39" t="n">
        <f aca="false">+VLOOKUP($E251,[2]ACP!$A$1:$BE$1048576,53,FALSE())-VLOOKUP($A251,[2]ACP!$A$1:$BE$1048576,53,FALSE())</f>
        <v>-2393.09</v>
      </c>
      <c r="AS251" s="39" t="n">
        <f aca="false">+VLOOKUP($E251,[2]ACP!$A$1:$BE$1048576,25,FALSE())-VLOOKUP($A251,[2]ACP!$A$1:$BE$1048576,25,FALSE())</f>
        <v>-13886.28</v>
      </c>
      <c r="AT251" s="39" t="n">
        <f aca="false">+VLOOKUP($E251,[2]ACP!$A$1:$BE$1048576,19,FALSE())-VLOOKUP($A251,[2]ACP!$A$1:$BE$1048576,19,FALSE())</f>
        <v>-9991.44000000001</v>
      </c>
    </row>
    <row r="252" customFormat="false" ht="12.75" hidden="false" customHeight="false" outlineLevel="0" collapsed="false">
      <c r="A252" s="60" t="n">
        <v>23786</v>
      </c>
      <c r="B252" s="60" t="str">
        <f aca="false">+VLOOKUP(A252,'[1]Congest May01-Oct01'!$A$1:$B$1048576,2,FALSE())</f>
        <v>LINDEN COGEN____</v>
      </c>
      <c r="C252" s="58" t="str">
        <f aca="false">+VLOOKUP(A252,[1]Congest!$A$1:$C$1048576,3,FALSE())</f>
        <v>N.Y.C.</v>
      </c>
      <c r="D252" s="58"/>
      <c r="E252" s="60" t="n">
        <v>23519</v>
      </c>
      <c r="F252" s="60" t="str">
        <f aca="false">+VLOOKUP(E252,'[1]Congest May01-Oct01'!$A$1:$B$1048576,2,FALSE())</f>
        <v>POLETTI____</v>
      </c>
      <c r="G252" s="58" t="str">
        <f aca="false">+VLOOKUP(E252,[1]Congest!$A$1:$C$1048576,3,FALSE())</f>
        <v>N.Y.C.</v>
      </c>
      <c r="H252" s="59" t="n">
        <v>15</v>
      </c>
      <c r="I252" s="41"/>
      <c r="J252" s="4"/>
      <c r="O252" s="47" t="n">
        <f aca="false">VLOOKUP($A252,'[1]Congest May00-Oct00'!$A$1:$I$1048576,COLUMN('[1]Congest May00-Oct00'!D$1:D$1048576),FALSE())-VLOOKUP($E252,'[1]Congest May00-Oct00'!$A$1:$I$1048576,COLUMN('[1]Congest May00-Oct00'!D$1:D$1048576),FALSE())</f>
        <v>246.29</v>
      </c>
      <c r="P252" s="39" t="n">
        <f aca="false">VLOOKUP($A252,'[1]Congest May00-Oct00'!$A$1:$I$1048576,COLUMN('[1]Congest May00-Oct00'!E$1:E$1048576),FALSE())-VLOOKUP($E252,'[1]Congest May00-Oct00'!$A$1:$I$1048576,COLUMN('[1]Congest May00-Oct00'!E$1:E$1048576),FALSE())</f>
        <v>4395.60000000001</v>
      </c>
      <c r="Q252" s="39" t="n">
        <f aca="false">VLOOKUP($A252,'[1]Congest May00-Oct00'!$A$1:$I$1048576,COLUMN('[1]Congest May00-Oct00'!F$1:F$1048576),FALSE())-VLOOKUP($E252,'[1]Congest May00-Oct00'!$A$1:$I$1048576,COLUMN('[1]Congest May00-Oct00'!F$1:F$1048576),FALSE())</f>
        <v>1932.39</v>
      </c>
      <c r="R252" s="39" t="n">
        <f aca="false">VLOOKUP($A252,'[1]Congest May00-Oct00'!$A$1:$I$1048576,COLUMN('[1]Congest May00-Oct00'!G$1:G$1048576),FALSE())-VLOOKUP($E252,'[1]Congest May00-Oct00'!$A$1:$I$1048576,COLUMN('[1]Congest May00-Oct00'!G$1:G$1048576),FALSE())</f>
        <v>4048.32</v>
      </c>
      <c r="S252" s="39" t="n">
        <f aca="false">VLOOKUP($A252,'[1]Congest May00-Oct00'!$A$1:$I$1048576,COLUMN('[1]Congest May00-Oct00'!H$1:H$1048576),FALSE())-VLOOKUP($E252,'[1]Congest May00-Oct00'!$A$1:$I$1048576,COLUMN('[1]Congest May00-Oct00'!H$1:H$1048576),FALSE())</f>
        <v>0</v>
      </c>
      <c r="T252" s="39" t="n">
        <f aca="false">VLOOKUP($A252,'[1]Congest May00-Oct00'!$A$1:$I$1048576,COLUMN('[1]Congest May00-Oct00'!I$1:I$1048576),FALSE())-VLOOKUP($E252,'[1]Congest May00-Oct00'!$A$1:$I$1048576,COLUMN('[1]Congest May00-Oct00'!I$1:I$1048576),FALSE())</f>
        <v>0</v>
      </c>
      <c r="U252" s="39" t="n">
        <f aca="false">VLOOKUP($A252,'[1]Congest Nov00-Apr01'!$A$1:$I$1048576,COLUMN('[1]Congest Nov00-Apr01'!D$1:D$1048576),FALSE())-VLOOKUP($E252,'[1]Congest Nov00-Apr01'!$A$1:$I$1048576,COLUMN('[1]Congest Nov00-Apr01'!D$1:D$1048576),FALSE())</f>
        <v>-0.0499999999997272</v>
      </c>
      <c r="V252" s="39" t="n">
        <f aca="false">VLOOKUP($A252,'[1]Congest Nov00-Apr01'!$A$1:$I$1048576,COLUMN('[1]Congest Nov00-Apr01'!E$1:E$1048576),FALSE())-VLOOKUP($E252,'[1]Congest Nov00-Apr01'!$A$1:$I$1048576,COLUMN('[1]Congest Nov00-Apr01'!E$1:E$1048576),FALSE())</f>
        <v>-0.170000000000073</v>
      </c>
      <c r="W252" s="39" t="n">
        <f aca="false">VLOOKUP($A252,'[1]Congest Nov00-Apr01'!$A$1:$I$1048576,COLUMN('[1]Congest Nov00-Apr01'!F$1:F$1048576),FALSE())-VLOOKUP($E252,'[1]Congest Nov00-Apr01'!$A$1:$I$1048576,COLUMN('[1]Congest Nov00-Apr01'!F$1:F$1048576),FALSE())</f>
        <v>-0.650000000000546</v>
      </c>
      <c r="X252" s="39" t="n">
        <f aca="false">VLOOKUP($A252,'[1]Congest Nov00-Apr01'!$A$1:$I$1048576,COLUMN('[1]Congest Nov00-Apr01'!G$1:G$1048576),FALSE())-VLOOKUP($E252,'[1]Congest Nov00-Apr01'!$A$1:$I$1048576,COLUMN('[1]Congest Nov00-Apr01'!G$1:G$1048576),FALSE())</f>
        <v>4.20000000000027</v>
      </c>
      <c r="Y252" s="39" t="n">
        <f aca="false">VLOOKUP($A252,'[1]Congest Nov00-Apr01'!$A$1:$I$1048576,COLUMN('[1]Congest Nov00-Apr01'!H$1:H$1048576),FALSE())-VLOOKUP($E252,'[1]Congest Nov00-Apr01'!$A$1:$I$1048576,COLUMN('[1]Congest Nov00-Apr01'!H$1:H$1048576),FALSE())</f>
        <v>1.78000000000065</v>
      </c>
      <c r="Z252" s="39" t="n">
        <f aca="false">VLOOKUP($A252,'[1]Congest Nov00-Apr01'!$A$1:$I$1048576,COLUMN('[1]Congest Nov00-Apr01'!I$1:I$1048576),FALSE())-VLOOKUP($E252,'[1]Congest Nov00-Apr01'!$A$1:$I$1048576,COLUMN('[1]Congest Nov00-Apr01'!I$1:I$1048576),FALSE())</f>
        <v>633.900000000002</v>
      </c>
      <c r="AA252" s="39" t="n">
        <f aca="false">VLOOKUP($A252,'[1]Congest May01-Oct01'!$A$1:$I$1048576,COLUMN('[1]Congest May01-Oct01'!D$1:D$1048576),FALSE())-VLOOKUP($E252,'[1]Congest May01-Oct01'!$A$1:$I$1048576,COLUMN('[1]Congest May01-Oct01'!D$1:D$1048576),FALSE())</f>
        <v>329.170000000001</v>
      </c>
      <c r="AB252" s="39" t="n">
        <f aca="false">VLOOKUP($A252,'[1]Congest May01-Oct01'!$A$1:$I$1048576,COLUMN('[1]Congest May01-Oct01'!E$1:E$1048576),FALSE())-VLOOKUP($E252,'[1]Congest May01-Oct01'!$A$1:$I$1048576,COLUMN('[1]Congest May01-Oct01'!E$1:E$1048576),FALSE())</f>
        <v>-0.349999999999454</v>
      </c>
      <c r="AC252" s="39" t="n">
        <f aca="false">VLOOKUP($A252,'[1]Congest May01-Oct01'!$A$1:$I$1048576,COLUMN('[1]Congest May01-Oct01'!F$1:F$1048576),FALSE())-VLOOKUP($E252,'[1]Congest May01-Oct01'!$A$1:$I$1048576,COLUMN('[1]Congest May01-Oct01'!F$1:F$1048576),FALSE())</f>
        <v>422.290000000001</v>
      </c>
      <c r="AD252" s="39" t="n">
        <f aca="false">VLOOKUP($A252,'[1]Congest May01-Oct01'!$A$1:$I$1048576,COLUMN('[1]Congest May01-Oct01'!G$1:G$1048576),FALSE())-VLOOKUP($E252,'[1]Congest May01-Oct01'!$A$1:$I$1048576,COLUMN('[1]Congest May01-Oct01'!G$1:G$1048576),FALSE())</f>
        <v>2208.22</v>
      </c>
      <c r="AE252" s="36" t="n">
        <f aca="false">VLOOKUP($A252,'[1]Congest May01-Oct01'!$A$1:$I$1048576,COLUMN('[1]Congest May01-Oct01'!H$1:H$1048576),FALSE())-VLOOKUP($E252,'[1]Congest May01-Oct01'!$A$1:$I$1048576,COLUMN('[1]Congest May01-Oct01'!H$1:H$1048576),FALSE())</f>
        <v>1263.18</v>
      </c>
      <c r="AF252" s="36" t="n">
        <f aca="false">VLOOKUP($A252,'[1]Congest May01-Oct01'!$A$1:$I$1048576,COLUMN('[1]Congest May01-Oct01'!I$1:I$1048576),FALSE())-VLOOKUP($E252,'[1]Congest May01-Oct01'!$A$1:$I$1048576,COLUMN('[1]Congest May01-Oct01'!I$1:I$1048576),FALSE())</f>
        <v>868.57</v>
      </c>
      <c r="AG252" s="6" t="n">
        <f aca="false">SUM(S252:AD252)</f>
        <v>3598.34</v>
      </c>
      <c r="AI252" s="6" t="n">
        <f aca="false">+AO252</f>
        <v>1365.2</v>
      </c>
      <c r="AJ252" s="39" t="n">
        <f aca="false">+AG252</f>
        <v>3598.34</v>
      </c>
      <c r="AK252" s="39" t="n">
        <f aca="false">+AJ252-AI252</f>
        <v>2233.14000000001</v>
      </c>
      <c r="AL252" s="39"/>
      <c r="AM252" s="39" t="n">
        <f aca="false">+VLOOKUP($E252,[2]ACP!$A$1:$BE$1048576,47,FALSE())-VLOOKUP($A252,[2]ACP!$A$1:$BE$1048576,47,FALSE())</f>
        <v>1102.84</v>
      </c>
      <c r="AN252" s="39" t="n">
        <f aca="false">+VLOOKUP($E252,[2]ACP!$A$1:$BE$1048576,48,FALSE())-VLOOKUP($A252,[2]ACP!$A$1:$BE$1048576,48,FALSE())</f>
        <v>1771.36</v>
      </c>
      <c r="AO252" s="39" t="n">
        <f aca="false">+VLOOKUP($E252,[2]ACP!$A$1:$BE$1048576,56,FALSE())-VLOOKUP($A252,[2]ACP!$A$1:$BE$1048576,56,FALSE())</f>
        <v>1365.2</v>
      </c>
      <c r="AP252" s="39" t="n">
        <f aca="false">+VLOOKUP($E252,[2]ACP!$A$1:$BE$1048576,57,FALSE())-VLOOKUP($A252,[2]ACP!$A$1:$BE$1048576,57,FALSE())</f>
        <v>1752</v>
      </c>
      <c r="AQ252" s="39" t="n">
        <v>0</v>
      </c>
      <c r="AR252" s="39" t="n">
        <f aca="false">+VLOOKUP($E252,[2]ACP!$A$1:$BE$1048576,53,FALSE())-VLOOKUP($A252,[2]ACP!$A$1:$BE$1048576,53,FALSE())</f>
        <v>59.4299999999998</v>
      </c>
      <c r="AS252" s="39" t="n">
        <f aca="false">+VLOOKUP($E252,[2]ACP!$A$1:$BE$1048576,25,FALSE())-VLOOKUP($A252,[2]ACP!$A$1:$BE$1048576,25,FALSE())</f>
        <v>452.880000000001</v>
      </c>
      <c r="AT252" s="39" t="n">
        <f aca="false">+VLOOKUP($E252,[2]ACP!$A$1:$BE$1048576,19,FALSE())-VLOOKUP($A252,[2]ACP!$A$1:$BE$1048576,19,FALSE())</f>
        <v>252.864000000009</v>
      </c>
    </row>
    <row r="253" customFormat="false" ht="12.75" hidden="false" customHeight="false" outlineLevel="0" collapsed="false">
      <c r="A253" s="61" t="n">
        <v>23786</v>
      </c>
      <c r="B253" s="62" t="str">
        <f aca="false">+VLOOKUP(A253,'[1]Congest May01-Oct01'!$A$1:$B$1048576,2,FALSE())</f>
        <v>LINDEN COGEN____</v>
      </c>
      <c r="C253" s="61" t="str">
        <f aca="false">+VLOOKUP(A253,[1]Congest!$A$1:$C$1048576,3,FALSE())</f>
        <v>N.Y.C.</v>
      </c>
      <c r="D253" s="61"/>
      <c r="E253" s="62" t="n">
        <v>23519</v>
      </c>
      <c r="F253" s="62" t="str">
        <f aca="false">+VLOOKUP(E253,'[1]Congest May01-Oct01'!$A$1:$B$1048576,2,FALSE())</f>
        <v>POLETTI____</v>
      </c>
      <c r="G253" s="61" t="str">
        <f aca="false">+VLOOKUP(E253,[1]Congest!$A$1:$C$1048576,3,FALSE())</f>
        <v>N.Y.C.</v>
      </c>
      <c r="H253" s="63" t="n">
        <v>26</v>
      </c>
      <c r="I253" s="41"/>
      <c r="J253" s="4"/>
      <c r="O253" s="47" t="n">
        <f aca="false">VLOOKUP($A253,'[1]Congest May00-Oct00'!$A$1:$I$1048576,COLUMN('[1]Congest May00-Oct00'!D$1:D$1048576),FALSE())-VLOOKUP($E253,'[1]Congest May00-Oct00'!$A$1:$I$1048576,COLUMN('[1]Congest May00-Oct00'!D$1:D$1048576),FALSE())</f>
        <v>246.29</v>
      </c>
      <c r="P253" s="39" t="n">
        <f aca="false">VLOOKUP($A253,'[1]Congest May00-Oct00'!$A$1:$I$1048576,COLUMN('[1]Congest May00-Oct00'!E$1:E$1048576),FALSE())-VLOOKUP($E253,'[1]Congest May00-Oct00'!$A$1:$I$1048576,COLUMN('[1]Congest May00-Oct00'!E$1:E$1048576),FALSE())</f>
        <v>4395.60000000001</v>
      </c>
      <c r="Q253" s="39" t="n">
        <f aca="false">VLOOKUP($A253,'[1]Congest May00-Oct00'!$A$1:$I$1048576,COLUMN('[1]Congest May00-Oct00'!F$1:F$1048576),FALSE())-VLOOKUP($E253,'[1]Congest May00-Oct00'!$A$1:$I$1048576,COLUMN('[1]Congest May00-Oct00'!F$1:F$1048576),FALSE())</f>
        <v>1932.39</v>
      </c>
      <c r="R253" s="39" t="n">
        <f aca="false">VLOOKUP($A253,'[1]Congest May00-Oct00'!$A$1:$I$1048576,COLUMN('[1]Congest May00-Oct00'!G$1:G$1048576),FALSE())-VLOOKUP($E253,'[1]Congest May00-Oct00'!$A$1:$I$1048576,COLUMN('[1]Congest May00-Oct00'!G$1:G$1048576),FALSE())</f>
        <v>4048.32</v>
      </c>
      <c r="S253" s="39" t="n">
        <f aca="false">VLOOKUP($A253,'[1]Congest May00-Oct00'!$A$1:$I$1048576,COLUMN('[1]Congest May00-Oct00'!H$1:H$1048576),FALSE())-VLOOKUP($E253,'[1]Congest May00-Oct00'!$A$1:$I$1048576,COLUMN('[1]Congest May00-Oct00'!H$1:H$1048576),FALSE())</f>
        <v>0</v>
      </c>
      <c r="T253" s="39" t="n">
        <f aca="false">VLOOKUP($A253,'[1]Congest May00-Oct00'!$A$1:$I$1048576,COLUMN('[1]Congest May00-Oct00'!I$1:I$1048576),FALSE())-VLOOKUP($E253,'[1]Congest May00-Oct00'!$A$1:$I$1048576,COLUMN('[1]Congest May00-Oct00'!I$1:I$1048576),FALSE())</f>
        <v>0</v>
      </c>
      <c r="U253" s="39" t="n">
        <f aca="false">VLOOKUP($A253,'[1]Congest Nov00-Apr01'!$A$1:$I$1048576,COLUMN('[1]Congest Nov00-Apr01'!D$1:D$1048576),FALSE())-VLOOKUP($E253,'[1]Congest Nov00-Apr01'!$A$1:$I$1048576,COLUMN('[1]Congest Nov00-Apr01'!D$1:D$1048576),FALSE())</f>
        <v>-0.0499999999997272</v>
      </c>
      <c r="V253" s="39" t="n">
        <f aca="false">VLOOKUP($A253,'[1]Congest Nov00-Apr01'!$A$1:$I$1048576,COLUMN('[1]Congest Nov00-Apr01'!E$1:E$1048576),FALSE())-VLOOKUP($E253,'[1]Congest Nov00-Apr01'!$A$1:$I$1048576,COLUMN('[1]Congest Nov00-Apr01'!E$1:E$1048576),FALSE())</f>
        <v>-0.170000000000073</v>
      </c>
      <c r="W253" s="39" t="n">
        <f aca="false">VLOOKUP($A253,'[1]Congest Nov00-Apr01'!$A$1:$I$1048576,COLUMN('[1]Congest Nov00-Apr01'!F$1:F$1048576),FALSE())-VLOOKUP($E253,'[1]Congest Nov00-Apr01'!$A$1:$I$1048576,COLUMN('[1]Congest Nov00-Apr01'!F$1:F$1048576),FALSE())</f>
        <v>-0.650000000000546</v>
      </c>
      <c r="X253" s="39" t="n">
        <f aca="false">VLOOKUP($A253,'[1]Congest Nov00-Apr01'!$A$1:$I$1048576,COLUMN('[1]Congest Nov00-Apr01'!G$1:G$1048576),FALSE())-VLOOKUP($E253,'[1]Congest Nov00-Apr01'!$A$1:$I$1048576,COLUMN('[1]Congest Nov00-Apr01'!G$1:G$1048576),FALSE())</f>
        <v>4.20000000000027</v>
      </c>
      <c r="Y253" s="39" t="n">
        <f aca="false">VLOOKUP($A253,'[1]Congest Nov00-Apr01'!$A$1:$I$1048576,COLUMN('[1]Congest Nov00-Apr01'!H$1:H$1048576),FALSE())-VLOOKUP($E253,'[1]Congest Nov00-Apr01'!$A$1:$I$1048576,COLUMN('[1]Congest Nov00-Apr01'!H$1:H$1048576),FALSE())</f>
        <v>1.78000000000065</v>
      </c>
      <c r="Z253" s="39" t="n">
        <f aca="false">VLOOKUP($A253,'[1]Congest Nov00-Apr01'!$A$1:$I$1048576,COLUMN('[1]Congest Nov00-Apr01'!I$1:I$1048576),FALSE())-VLOOKUP($E253,'[1]Congest Nov00-Apr01'!$A$1:$I$1048576,COLUMN('[1]Congest Nov00-Apr01'!I$1:I$1048576),FALSE())</f>
        <v>633.900000000002</v>
      </c>
      <c r="AA253" s="39" t="n">
        <f aca="false">VLOOKUP($A253,'[1]Congest May01-Oct01'!$A$1:$I$1048576,COLUMN('[1]Congest May01-Oct01'!D$1:D$1048576),FALSE())-VLOOKUP($E253,'[1]Congest May01-Oct01'!$A$1:$I$1048576,COLUMN('[1]Congest May01-Oct01'!D$1:D$1048576),FALSE())</f>
        <v>329.170000000001</v>
      </c>
      <c r="AB253" s="39" t="n">
        <f aca="false">VLOOKUP($A253,'[1]Congest May01-Oct01'!$A$1:$I$1048576,COLUMN('[1]Congest May01-Oct01'!E$1:E$1048576),FALSE())-VLOOKUP($E253,'[1]Congest May01-Oct01'!$A$1:$I$1048576,COLUMN('[1]Congest May01-Oct01'!E$1:E$1048576),FALSE())</f>
        <v>-0.349999999999454</v>
      </c>
      <c r="AC253" s="39" t="n">
        <f aca="false">VLOOKUP($A253,'[1]Congest May01-Oct01'!$A$1:$I$1048576,COLUMN('[1]Congest May01-Oct01'!F$1:F$1048576),FALSE())-VLOOKUP($E253,'[1]Congest May01-Oct01'!$A$1:$I$1048576,COLUMN('[1]Congest May01-Oct01'!F$1:F$1048576),FALSE())</f>
        <v>422.290000000001</v>
      </c>
      <c r="AD253" s="39" t="n">
        <f aca="false">VLOOKUP($A253,'[1]Congest May01-Oct01'!$A$1:$I$1048576,COLUMN('[1]Congest May01-Oct01'!G$1:G$1048576),FALSE())-VLOOKUP($E253,'[1]Congest May01-Oct01'!$A$1:$I$1048576,COLUMN('[1]Congest May01-Oct01'!G$1:G$1048576),FALSE())</f>
        <v>2208.22</v>
      </c>
      <c r="AE253" s="36" t="n">
        <f aca="false">VLOOKUP($A253,'[1]Congest May01-Oct01'!$A$1:$I$1048576,COLUMN('[1]Congest May01-Oct01'!H$1:H$1048576),FALSE())-VLOOKUP($E253,'[1]Congest May01-Oct01'!$A$1:$I$1048576,COLUMN('[1]Congest May01-Oct01'!H$1:H$1048576),FALSE())</f>
        <v>1263.18</v>
      </c>
      <c r="AF253" s="36" t="n">
        <f aca="false">VLOOKUP($A253,'[1]Congest May01-Oct01'!$A$1:$I$1048576,COLUMN('[1]Congest May01-Oct01'!I$1:I$1048576),FALSE())-VLOOKUP($E253,'[1]Congest May01-Oct01'!$A$1:$I$1048576,COLUMN('[1]Congest May01-Oct01'!I$1:I$1048576),FALSE())</f>
        <v>868.57</v>
      </c>
      <c r="AG253" s="6" t="n">
        <f aca="false">SUM(S253:AD253)</f>
        <v>3598.34</v>
      </c>
      <c r="AI253" s="6" t="n">
        <f aca="false">+AP253</f>
        <v>1752</v>
      </c>
      <c r="AJ253" s="39" t="n">
        <f aca="false">2*AG253</f>
        <v>7196.68000000001</v>
      </c>
      <c r="AK253" s="39" t="n">
        <f aca="false">+AJ253-AI253</f>
        <v>5444.68000000001</v>
      </c>
      <c r="AL253" s="39"/>
      <c r="AM253" s="39" t="n">
        <f aca="false">+VLOOKUP($E253,[2]ACP!$A$1:$BE$1048576,47,FALSE())-VLOOKUP($A253,[2]ACP!$A$1:$BE$1048576,47,FALSE())</f>
        <v>1102.84</v>
      </c>
      <c r="AN253" s="39" t="n">
        <f aca="false">+VLOOKUP($E253,[2]ACP!$A$1:$BE$1048576,48,FALSE())-VLOOKUP($A253,[2]ACP!$A$1:$BE$1048576,48,FALSE())</f>
        <v>1771.36</v>
      </c>
      <c r="AO253" s="39" t="n">
        <f aca="false">+VLOOKUP($E253,[2]ACP!$A$1:$BE$1048576,56,FALSE())-VLOOKUP($A253,[2]ACP!$A$1:$BE$1048576,56,FALSE())</f>
        <v>1365.2</v>
      </c>
      <c r="AP253" s="39" t="n">
        <f aca="false">+VLOOKUP($E253,[2]ACP!$A$1:$BE$1048576,57,FALSE())-VLOOKUP($A253,[2]ACP!$A$1:$BE$1048576,57,FALSE())</f>
        <v>1752</v>
      </c>
      <c r="AQ253" s="39" t="n">
        <v>0</v>
      </c>
      <c r="AR253" s="39" t="n">
        <f aca="false">+VLOOKUP($E253,[2]ACP!$A$1:$BE$1048576,53,FALSE())-VLOOKUP($A253,[2]ACP!$A$1:$BE$1048576,53,FALSE())</f>
        <v>59.4299999999998</v>
      </c>
      <c r="AS253" s="39" t="n">
        <f aca="false">+VLOOKUP($E253,[2]ACP!$A$1:$BE$1048576,25,FALSE())-VLOOKUP($A253,[2]ACP!$A$1:$BE$1048576,25,FALSE())</f>
        <v>452.880000000001</v>
      </c>
      <c r="AT253" s="39" t="n">
        <f aca="false">+VLOOKUP($E253,[2]ACP!$A$1:$BE$1048576,19,FALSE())-VLOOKUP($A253,[2]ACP!$A$1:$BE$1048576,19,FALSE())</f>
        <v>252.864000000009</v>
      </c>
    </row>
    <row r="254" customFormat="false" ht="12.75" hidden="false" customHeight="false" outlineLevel="0" collapsed="false">
      <c r="A254" s="60" t="n">
        <v>23786</v>
      </c>
      <c r="B254" s="60" t="str">
        <f aca="false">+VLOOKUP(A254,'[1]Congest May01-Oct01'!$A$1:$B$1048576,2,FALSE())</f>
        <v>LINDEN COGEN____</v>
      </c>
      <c r="C254" s="58" t="str">
        <f aca="false">+VLOOKUP(A254,[1]Congest!$A$1:$C$1048576,3,FALSE())</f>
        <v>N.Y.C.</v>
      </c>
      <c r="D254" s="58"/>
      <c r="E254" s="60" t="n">
        <v>23535</v>
      </c>
      <c r="F254" s="60" t="str">
        <f aca="false">+VLOOKUP(E254,'[1]Congest May01-Oct01'!$A$1:$B$1048576,2,FALSE())</f>
        <v>RAVENSWOOD___3</v>
      </c>
      <c r="G254" s="58" t="str">
        <f aca="false">+VLOOKUP(E254,[1]Congest!$A$1:$C$1048576,3,FALSE())</f>
        <v>N.Y.C.</v>
      </c>
      <c r="H254" s="59" t="n">
        <v>5</v>
      </c>
      <c r="I254" s="41"/>
      <c r="J254" s="4"/>
      <c r="O254" s="47" t="n">
        <f aca="false">VLOOKUP($A254,'[1]Congest May00-Oct00'!$A$1:$I$1048576,COLUMN('[1]Congest May00-Oct00'!D$1:D$1048576),FALSE())-VLOOKUP($E254,'[1]Congest May00-Oct00'!$A$1:$I$1048576,COLUMN('[1]Congest May00-Oct00'!D$1:D$1048576),FALSE())</f>
        <v>246.29</v>
      </c>
      <c r="P254" s="39" t="n">
        <f aca="false">VLOOKUP($A254,'[1]Congest May00-Oct00'!$A$1:$I$1048576,COLUMN('[1]Congest May00-Oct00'!E$1:E$1048576),FALSE())-VLOOKUP($E254,'[1]Congest May00-Oct00'!$A$1:$I$1048576,COLUMN('[1]Congest May00-Oct00'!E$1:E$1048576),FALSE())</f>
        <v>4400.76</v>
      </c>
      <c r="Q254" s="39" t="n">
        <f aca="false">VLOOKUP($A254,'[1]Congest May00-Oct00'!$A$1:$I$1048576,COLUMN('[1]Congest May00-Oct00'!F$1:F$1048576),FALSE())-VLOOKUP($E254,'[1]Congest May00-Oct00'!$A$1:$I$1048576,COLUMN('[1]Congest May00-Oct00'!F$1:F$1048576),FALSE())</f>
        <v>1933.34</v>
      </c>
      <c r="R254" s="39" t="n">
        <f aca="false">VLOOKUP($A254,'[1]Congest May00-Oct00'!$A$1:$I$1048576,COLUMN('[1]Congest May00-Oct00'!G$1:G$1048576),FALSE())-VLOOKUP($E254,'[1]Congest May00-Oct00'!$A$1:$I$1048576,COLUMN('[1]Congest May00-Oct00'!G$1:G$1048576),FALSE())</f>
        <v>4049.05</v>
      </c>
      <c r="S254" s="39" t="n">
        <f aca="false">VLOOKUP($A254,'[1]Congest May00-Oct00'!$A$1:$I$1048576,COLUMN('[1]Congest May00-Oct00'!H$1:H$1048576),FALSE())-VLOOKUP($E254,'[1]Congest May00-Oct00'!$A$1:$I$1048576,COLUMN('[1]Congest May00-Oct00'!H$1:H$1048576),FALSE())</f>
        <v>-0.399999999999181</v>
      </c>
      <c r="T254" s="39" t="n">
        <f aca="false">VLOOKUP($A254,'[1]Congest May00-Oct00'!$A$1:$I$1048576,COLUMN('[1]Congest May00-Oct00'!I$1:I$1048576),FALSE())-VLOOKUP($E254,'[1]Congest May00-Oct00'!$A$1:$I$1048576,COLUMN('[1]Congest May00-Oct00'!I$1:I$1048576),FALSE())</f>
        <v>-1.5</v>
      </c>
      <c r="U254" s="39" t="n">
        <f aca="false">VLOOKUP($A254,'[1]Congest Nov00-Apr01'!$A$1:$I$1048576,COLUMN('[1]Congest Nov00-Apr01'!D$1:D$1048576),FALSE())-VLOOKUP($E254,'[1]Congest Nov00-Apr01'!$A$1:$I$1048576,COLUMN('[1]Congest Nov00-Apr01'!D$1:D$1048576),FALSE())</f>
        <v>-3.84000000000015</v>
      </c>
      <c r="V254" s="39" t="n">
        <f aca="false">VLOOKUP($A254,'[1]Congest Nov00-Apr01'!$A$1:$I$1048576,COLUMN('[1]Congest Nov00-Apr01'!E$1:E$1048576),FALSE())-VLOOKUP($E254,'[1]Congest Nov00-Apr01'!$A$1:$I$1048576,COLUMN('[1]Congest Nov00-Apr01'!E$1:E$1048576),FALSE())</f>
        <v>-60.8700000000001</v>
      </c>
      <c r="W254" s="39" t="n">
        <f aca="false">VLOOKUP($A254,'[1]Congest Nov00-Apr01'!$A$1:$I$1048576,COLUMN('[1]Congest Nov00-Apr01'!F$1:F$1048576),FALSE())-VLOOKUP($E254,'[1]Congest Nov00-Apr01'!$A$1:$I$1048576,COLUMN('[1]Congest Nov00-Apr01'!F$1:F$1048576),FALSE())</f>
        <v>-1290.22</v>
      </c>
      <c r="X254" s="39" t="n">
        <f aca="false">VLOOKUP($A254,'[1]Congest Nov00-Apr01'!$A$1:$I$1048576,COLUMN('[1]Congest Nov00-Apr01'!G$1:G$1048576),FALSE())-VLOOKUP($E254,'[1]Congest Nov00-Apr01'!$A$1:$I$1048576,COLUMN('[1]Congest Nov00-Apr01'!G$1:G$1048576),FALSE())</f>
        <v>79.7900000000004</v>
      </c>
      <c r="Y254" s="39" t="n">
        <f aca="false">VLOOKUP($A254,'[1]Congest Nov00-Apr01'!$A$1:$I$1048576,COLUMN('[1]Congest Nov00-Apr01'!H$1:H$1048576),FALSE())-VLOOKUP($E254,'[1]Congest Nov00-Apr01'!$A$1:$I$1048576,COLUMN('[1]Congest Nov00-Apr01'!H$1:H$1048576),FALSE())</f>
        <v>-83.9199999999973</v>
      </c>
      <c r="Z254" s="39" t="n">
        <f aca="false">VLOOKUP($A254,'[1]Congest Nov00-Apr01'!$A$1:$I$1048576,COLUMN('[1]Congest Nov00-Apr01'!I$1:I$1048576),FALSE())-VLOOKUP($E254,'[1]Congest Nov00-Apr01'!$A$1:$I$1048576,COLUMN('[1]Congest Nov00-Apr01'!I$1:I$1048576),FALSE())</f>
        <v>-289.129999999999</v>
      </c>
      <c r="AA254" s="39" t="n">
        <f aca="false">VLOOKUP($A254,'[1]Congest May01-Oct01'!$A$1:$I$1048576,COLUMN('[1]Congest May01-Oct01'!D$1:D$1048576),FALSE())-VLOOKUP($E254,'[1]Congest May01-Oct01'!$A$1:$I$1048576,COLUMN('[1]Congest May01-Oct01'!D$1:D$1048576),FALSE())</f>
        <v>451.070000000001</v>
      </c>
      <c r="AB254" s="39" t="n">
        <f aca="false">VLOOKUP($A254,'[1]Congest May01-Oct01'!$A$1:$I$1048576,COLUMN('[1]Congest May01-Oct01'!E$1:E$1048576),FALSE())-VLOOKUP($E254,'[1]Congest May01-Oct01'!$A$1:$I$1048576,COLUMN('[1]Congest May01-Oct01'!E$1:E$1048576),FALSE())</f>
        <v>47.3700000000008</v>
      </c>
      <c r="AC254" s="39" t="n">
        <f aca="false">VLOOKUP($A254,'[1]Congest May01-Oct01'!$A$1:$I$1048576,COLUMN('[1]Congest May01-Oct01'!F$1:F$1048576),FALSE())-VLOOKUP($E254,'[1]Congest May01-Oct01'!$A$1:$I$1048576,COLUMN('[1]Congest May01-Oct01'!F$1:F$1048576),FALSE())</f>
        <v>435.51</v>
      </c>
      <c r="AD254" s="39" t="n">
        <f aca="false">VLOOKUP($A254,'[1]Congest May01-Oct01'!$A$1:$I$1048576,COLUMN('[1]Congest May01-Oct01'!G$1:G$1048576),FALSE())-VLOOKUP($E254,'[1]Congest May01-Oct01'!$A$1:$I$1048576,COLUMN('[1]Congest May01-Oct01'!G$1:G$1048576),FALSE())</f>
        <v>2151.81</v>
      </c>
      <c r="AE254" s="36" t="n">
        <f aca="false">VLOOKUP($A254,'[1]Congest May01-Oct01'!$A$1:$I$1048576,COLUMN('[1]Congest May01-Oct01'!H$1:H$1048576),FALSE())-VLOOKUP($E254,'[1]Congest May01-Oct01'!$A$1:$I$1048576,COLUMN('[1]Congest May01-Oct01'!H$1:H$1048576),FALSE())</f>
        <v>1232.45</v>
      </c>
      <c r="AF254" s="36" t="n">
        <f aca="false">VLOOKUP($A254,'[1]Congest May01-Oct01'!$A$1:$I$1048576,COLUMN('[1]Congest May01-Oct01'!I$1:I$1048576),FALSE())-VLOOKUP($E254,'[1]Congest May01-Oct01'!$A$1:$I$1048576,COLUMN('[1]Congest May01-Oct01'!I$1:I$1048576),FALSE())</f>
        <v>865.71</v>
      </c>
      <c r="AG254" s="6" t="n">
        <f aca="false">SUM(S254:AD254)</f>
        <v>1435.67</v>
      </c>
      <c r="AI254" s="6" t="n">
        <f aca="false">+AO254</f>
        <v>1340.57999999999</v>
      </c>
      <c r="AJ254" s="39" t="n">
        <f aca="false">+AG254</f>
        <v>1435.67</v>
      </c>
      <c r="AK254" s="39" t="n">
        <f aca="false">+AJ254-AI254</f>
        <v>95.0900000000102</v>
      </c>
      <c r="AL254" s="39"/>
      <c r="AM254" s="39" t="n">
        <f aca="false">+VLOOKUP($E254,[2]ACP!$A$1:$BE$1048576,47,FALSE())-VLOOKUP($A254,[2]ACP!$A$1:$BE$1048576,47,FALSE())</f>
        <v>132.279999999999</v>
      </c>
      <c r="AN254" s="39" t="n">
        <f aca="false">+VLOOKUP($E254,[2]ACP!$A$1:$BE$1048576,48,FALSE())-VLOOKUP($A254,[2]ACP!$A$1:$BE$1048576,48,FALSE())</f>
        <v>1820.34999999999</v>
      </c>
      <c r="AO254" s="39" t="n">
        <f aca="false">+VLOOKUP($E254,[2]ACP!$A$1:$BE$1048576,56,FALSE())-VLOOKUP($A254,[2]ACP!$A$1:$BE$1048576,56,FALSE())</f>
        <v>1340.57999999999</v>
      </c>
      <c r="AP254" s="39" t="n">
        <f aca="false">+VLOOKUP($E254,[2]ACP!$A$1:$BE$1048576,57,FALSE())-VLOOKUP($A254,[2]ACP!$A$1:$BE$1048576,57,FALSE())</f>
        <v>2520.53</v>
      </c>
      <c r="AQ254" s="39" t="n">
        <v>-0.399999999999181</v>
      </c>
      <c r="AR254" s="39" t="n">
        <f aca="false">+VLOOKUP($E254,[2]ACP!$A$1:$BE$1048576,53,FALSE())-VLOOKUP($A254,[2]ACP!$A$1:$BE$1048576,53,FALSE())</f>
        <v>4.81999999999971</v>
      </c>
      <c r="AS254" s="39" t="n">
        <f aca="false">+VLOOKUP($E254,[2]ACP!$A$1:$BE$1048576,25,FALSE())-VLOOKUP($A254,[2]ACP!$A$1:$BE$1048576,25,FALSE())</f>
        <v>649.080000000005</v>
      </c>
      <c r="AT254" s="39" t="n">
        <f aca="false">+VLOOKUP($E254,[2]ACP!$A$1:$BE$1048576,19,FALSE())-VLOOKUP($A254,[2]ACP!$A$1:$BE$1048576,19,FALSE())</f>
        <v>159.912000000011</v>
      </c>
    </row>
    <row r="255" customFormat="false" ht="12.75" hidden="false" customHeight="false" outlineLevel="0" collapsed="false">
      <c r="A255" s="61" t="n">
        <v>23786</v>
      </c>
      <c r="B255" s="62" t="str">
        <f aca="false">+VLOOKUP(A255,'[1]Congest May01-Oct01'!$A$1:$B$1048576,2,FALSE())</f>
        <v>LINDEN COGEN____</v>
      </c>
      <c r="C255" s="61" t="str">
        <f aca="false">+VLOOKUP(A255,[1]Congest!$A$1:$C$1048576,3,FALSE())</f>
        <v>N.Y.C.</v>
      </c>
      <c r="D255" s="61"/>
      <c r="E255" s="62" t="n">
        <v>23541</v>
      </c>
      <c r="F255" s="62" t="str">
        <f aca="false">+VLOOKUP(E255,'[1]Congest May01-Oct01'!$A$1:$B$1048576,2,FALSE())</f>
        <v>KIAC_JFK_AIRPORT</v>
      </c>
      <c r="G255" s="61" t="str">
        <f aca="false">+VLOOKUP(E255,[1]Congest!$A$1:$C$1048576,3,FALSE())</f>
        <v>N.Y.C.</v>
      </c>
      <c r="H255" s="63" t="n">
        <v>25</v>
      </c>
      <c r="I255" s="41"/>
      <c r="J255" s="4"/>
      <c r="O255" s="47" t="n">
        <f aca="false">VLOOKUP($A255,'[1]Congest May00-Oct00'!$A$1:$I$1048576,COLUMN('[1]Congest May00-Oct00'!D$1:D$1048576),FALSE())-VLOOKUP($E255,'[1]Congest May00-Oct00'!$A$1:$I$1048576,COLUMN('[1]Congest May00-Oct00'!D$1:D$1048576),FALSE())</f>
        <v>246.29</v>
      </c>
      <c r="P255" s="39" t="n">
        <f aca="false">VLOOKUP($A255,'[1]Congest May00-Oct00'!$A$1:$I$1048576,COLUMN('[1]Congest May00-Oct00'!E$1:E$1048576),FALSE())-VLOOKUP($E255,'[1]Congest May00-Oct00'!$A$1:$I$1048576,COLUMN('[1]Congest May00-Oct00'!E$1:E$1048576),FALSE())</f>
        <v>4395.60000000001</v>
      </c>
      <c r="Q255" s="39" t="n">
        <f aca="false">VLOOKUP($A255,'[1]Congest May00-Oct00'!$A$1:$I$1048576,COLUMN('[1]Congest May00-Oct00'!F$1:F$1048576),FALSE())-VLOOKUP($E255,'[1]Congest May00-Oct00'!$A$1:$I$1048576,COLUMN('[1]Congest May00-Oct00'!F$1:F$1048576),FALSE())</f>
        <v>1932.39</v>
      </c>
      <c r="R255" s="39" t="n">
        <f aca="false">VLOOKUP($A255,'[1]Congest May00-Oct00'!$A$1:$I$1048576,COLUMN('[1]Congest May00-Oct00'!G$1:G$1048576),FALSE())-VLOOKUP($E255,'[1]Congest May00-Oct00'!$A$1:$I$1048576,COLUMN('[1]Congest May00-Oct00'!G$1:G$1048576),FALSE())</f>
        <v>4048.32</v>
      </c>
      <c r="S255" s="39" t="n">
        <f aca="false">VLOOKUP($A255,'[1]Congest May00-Oct00'!$A$1:$I$1048576,COLUMN('[1]Congest May00-Oct00'!H$1:H$1048576),FALSE())-VLOOKUP($E255,'[1]Congest May00-Oct00'!$A$1:$I$1048576,COLUMN('[1]Congest May00-Oct00'!H$1:H$1048576),FALSE())</f>
        <v>0</v>
      </c>
      <c r="T255" s="39" t="n">
        <f aca="false">VLOOKUP($A255,'[1]Congest May00-Oct00'!$A$1:$I$1048576,COLUMN('[1]Congest May00-Oct00'!I$1:I$1048576),FALSE())-VLOOKUP($E255,'[1]Congest May00-Oct00'!$A$1:$I$1048576,COLUMN('[1]Congest May00-Oct00'!I$1:I$1048576),FALSE())</f>
        <v>0</v>
      </c>
      <c r="U255" s="39" t="n">
        <f aca="false">VLOOKUP($A255,'[1]Congest Nov00-Apr01'!$A$1:$I$1048576,COLUMN('[1]Congest Nov00-Apr01'!D$1:D$1048576),FALSE())-VLOOKUP($E255,'[1]Congest Nov00-Apr01'!$A$1:$I$1048576,COLUMN('[1]Congest Nov00-Apr01'!D$1:D$1048576),FALSE())</f>
        <v>0</v>
      </c>
      <c r="V255" s="39" t="n">
        <f aca="false">VLOOKUP($A255,'[1]Congest Nov00-Apr01'!$A$1:$I$1048576,COLUMN('[1]Congest Nov00-Apr01'!E$1:E$1048576),FALSE())-VLOOKUP($E255,'[1]Congest Nov00-Apr01'!$A$1:$I$1048576,COLUMN('[1]Congest Nov00-Apr01'!E$1:E$1048576),FALSE())</f>
        <v>0</v>
      </c>
      <c r="W255" s="39" t="n">
        <f aca="false">VLOOKUP($A255,'[1]Congest Nov00-Apr01'!$A$1:$I$1048576,COLUMN('[1]Congest Nov00-Apr01'!F$1:F$1048576),FALSE())-VLOOKUP($E255,'[1]Congest Nov00-Apr01'!$A$1:$I$1048576,COLUMN('[1]Congest Nov00-Apr01'!F$1:F$1048576),FALSE())</f>
        <v>0</v>
      </c>
      <c r="X255" s="39" t="n">
        <f aca="false">VLOOKUP($A255,'[1]Congest Nov00-Apr01'!$A$1:$I$1048576,COLUMN('[1]Congest Nov00-Apr01'!G$1:G$1048576),FALSE())-VLOOKUP($E255,'[1]Congest Nov00-Apr01'!$A$1:$I$1048576,COLUMN('[1]Congest Nov00-Apr01'!G$1:G$1048576),FALSE())</f>
        <v>4.68000000000029</v>
      </c>
      <c r="Y255" s="39" t="n">
        <f aca="false">VLOOKUP($A255,'[1]Congest Nov00-Apr01'!$A$1:$I$1048576,COLUMN('[1]Congest Nov00-Apr01'!H$1:H$1048576),FALSE())-VLOOKUP($E255,'[1]Congest Nov00-Apr01'!$A$1:$I$1048576,COLUMN('[1]Congest Nov00-Apr01'!H$1:H$1048576),FALSE())</f>
        <v>0</v>
      </c>
      <c r="Z255" s="39" t="n">
        <f aca="false">VLOOKUP($A255,'[1]Congest Nov00-Apr01'!$A$1:$I$1048576,COLUMN('[1]Congest Nov00-Apr01'!I$1:I$1048576),FALSE())-VLOOKUP($E255,'[1]Congest Nov00-Apr01'!$A$1:$I$1048576,COLUMN('[1]Congest Nov00-Apr01'!I$1:I$1048576),FALSE())</f>
        <v>-576.9</v>
      </c>
      <c r="AA255" s="39" t="n">
        <f aca="false">VLOOKUP($A255,'[1]Congest May01-Oct01'!$A$1:$I$1048576,COLUMN('[1]Congest May01-Oct01'!D$1:D$1048576),FALSE())-VLOOKUP($E255,'[1]Congest May01-Oct01'!$A$1:$I$1048576,COLUMN('[1]Congest May01-Oct01'!D$1:D$1048576),FALSE())</f>
        <v>329.220000000001</v>
      </c>
      <c r="AB255" s="39" t="n">
        <f aca="false">VLOOKUP($A255,'[1]Congest May01-Oct01'!$A$1:$I$1048576,COLUMN('[1]Congest May01-Oct01'!E$1:E$1048576),FALSE())-VLOOKUP($E255,'[1]Congest May01-Oct01'!$A$1:$I$1048576,COLUMN('[1]Congest May01-Oct01'!E$1:E$1048576),FALSE())</f>
        <v>0</v>
      </c>
      <c r="AC255" s="39" t="n">
        <f aca="false">VLOOKUP($A255,'[1]Congest May01-Oct01'!$A$1:$I$1048576,COLUMN('[1]Congest May01-Oct01'!F$1:F$1048576),FALSE())-VLOOKUP($E255,'[1]Congest May01-Oct01'!$A$1:$I$1048576,COLUMN('[1]Congest May01-Oct01'!F$1:F$1048576),FALSE())</f>
        <v>422.46</v>
      </c>
      <c r="AD255" s="39" t="n">
        <f aca="false">VLOOKUP($A255,'[1]Congest May01-Oct01'!$A$1:$I$1048576,COLUMN('[1]Congest May01-Oct01'!G$1:G$1048576),FALSE())-VLOOKUP($E255,'[1]Congest May01-Oct01'!$A$1:$I$1048576,COLUMN('[1]Congest May01-Oct01'!G$1:G$1048576),FALSE())</f>
        <v>2207.59</v>
      </c>
      <c r="AE255" s="36" t="n">
        <f aca="false">VLOOKUP($A255,'[1]Congest May01-Oct01'!$A$1:$I$1048576,COLUMN('[1]Congest May01-Oct01'!H$1:H$1048576),FALSE())-VLOOKUP($E255,'[1]Congest May01-Oct01'!$A$1:$I$1048576,COLUMN('[1]Congest May01-Oct01'!H$1:H$1048576),FALSE())</f>
        <v>1262.72</v>
      </c>
      <c r="AF255" s="36" t="n">
        <f aca="false">VLOOKUP($A255,'[1]Congest May01-Oct01'!$A$1:$I$1048576,COLUMN('[1]Congest May01-Oct01'!I$1:I$1048576),FALSE())-VLOOKUP($E255,'[1]Congest May01-Oct01'!$A$1:$I$1048576,COLUMN('[1]Congest May01-Oct01'!I$1:I$1048576),FALSE())</f>
        <v>868.57</v>
      </c>
      <c r="AG255" s="6" t="n">
        <f aca="false">SUM(S255:AD255)</f>
        <v>2387.05</v>
      </c>
      <c r="AI255" s="6" t="n">
        <f aca="false">+AP255</f>
        <v>2521.53</v>
      </c>
      <c r="AJ255" s="39" t="n">
        <f aca="false">2*AG255</f>
        <v>4774.10000000001</v>
      </c>
      <c r="AK255" s="39" t="n">
        <f aca="false">+AJ255-AI255</f>
        <v>2252.57000000001</v>
      </c>
      <c r="AL255" s="39"/>
      <c r="AM255" s="39" t="n">
        <f aca="false">+VLOOKUP($E255,[2]ACP!$A$1:$BE$1048576,47,FALSE())-VLOOKUP($A255,[2]ACP!$A$1:$BE$1048576,47,FALSE())</f>
        <v>1132.28</v>
      </c>
      <c r="AN255" s="39" t="n">
        <f aca="false">+VLOOKUP($E255,[2]ACP!$A$1:$BE$1048576,48,FALSE())-VLOOKUP($A255,[2]ACP!$A$1:$BE$1048576,48,FALSE())</f>
        <v>400</v>
      </c>
      <c r="AO255" s="39" t="n">
        <f aca="false">+VLOOKUP($E255,[2]ACP!$A$1:$BE$1048576,56,FALSE())-VLOOKUP($A255,[2]ACP!$A$1:$BE$1048576,56,FALSE())</f>
        <v>1690.46999999999</v>
      </c>
      <c r="AP255" s="39" t="n">
        <f aca="false">+VLOOKUP($E255,[2]ACP!$A$1:$BE$1048576,57,FALSE())-VLOOKUP($A255,[2]ACP!$A$1:$BE$1048576,57,FALSE())</f>
        <v>2521.53</v>
      </c>
      <c r="AQ255" s="39" t="n">
        <v>0</v>
      </c>
      <c r="AR255" s="39" t="n">
        <f aca="false">+VLOOKUP($E255,[2]ACP!$A$1:$BE$1048576,53,FALSE())-VLOOKUP($A255,[2]ACP!$A$1:$BE$1048576,53,FALSE())</f>
        <v>67.79</v>
      </c>
      <c r="AS255" s="39" t="n">
        <f aca="false">+VLOOKUP($E255,[2]ACP!$A$1:$BE$1048576,25,FALSE())-VLOOKUP($A255,[2]ACP!$A$1:$BE$1048576,25,FALSE())</f>
        <v>1397.22</v>
      </c>
      <c r="AT255" s="39" t="n">
        <f aca="false">+VLOOKUP($E255,[2]ACP!$A$1:$BE$1048576,19,FALSE())-VLOOKUP($A255,[2]ACP!$A$1:$BE$1048576,19,FALSE())</f>
        <v>-2256.672</v>
      </c>
    </row>
    <row r="256" customFormat="false" ht="12.75" hidden="false" customHeight="false" outlineLevel="0" collapsed="false">
      <c r="A256" s="60" t="n">
        <v>23786</v>
      </c>
      <c r="B256" s="60" t="str">
        <f aca="false">+VLOOKUP(A256,'[1]Congest May01-Oct01'!$A$1:$B$1048576,2,FALSE())</f>
        <v>LINDEN COGEN____</v>
      </c>
      <c r="C256" s="58" t="str">
        <f aca="false">+VLOOKUP(A256,[1]Congest!$A$1:$C$1048576,3,FALSE())</f>
        <v>N.Y.C.</v>
      </c>
      <c r="D256" s="58"/>
      <c r="E256" s="60" t="n">
        <v>23660</v>
      </c>
      <c r="F256" s="60" t="str">
        <f aca="false">+VLOOKUP(E256,'[1]Congest May01-Oct01'!$A$1:$B$1048576,2,FALSE())</f>
        <v>EAST RIVER___6</v>
      </c>
      <c r="G256" s="58" t="str">
        <f aca="false">+VLOOKUP(E256,[1]Congest!$A$1:$C$1048576,3,FALSE())</f>
        <v>N.Y.C.</v>
      </c>
      <c r="H256" s="59" t="n">
        <v>5</v>
      </c>
      <c r="I256" s="41"/>
      <c r="J256" s="4"/>
      <c r="O256" s="47" t="n">
        <f aca="false">VLOOKUP($A256,'[1]Congest May00-Oct00'!$A$1:$I$1048576,COLUMN('[1]Congest May00-Oct00'!D$1:D$1048576),FALSE())-VLOOKUP($E256,'[1]Congest May00-Oct00'!$A$1:$I$1048576,COLUMN('[1]Congest May00-Oct00'!D$1:D$1048576),FALSE())</f>
        <v>246.29</v>
      </c>
      <c r="P256" s="39" t="n">
        <f aca="false">VLOOKUP($A256,'[1]Congest May00-Oct00'!$A$1:$I$1048576,COLUMN('[1]Congest May00-Oct00'!E$1:E$1048576),FALSE())-VLOOKUP($E256,'[1]Congest May00-Oct00'!$A$1:$I$1048576,COLUMN('[1]Congest May00-Oct00'!E$1:E$1048576),FALSE())</f>
        <v>4395.60000000001</v>
      </c>
      <c r="Q256" s="39" t="n">
        <f aca="false">VLOOKUP($A256,'[1]Congest May00-Oct00'!$A$1:$I$1048576,COLUMN('[1]Congest May00-Oct00'!F$1:F$1048576),FALSE())-VLOOKUP($E256,'[1]Congest May00-Oct00'!$A$1:$I$1048576,COLUMN('[1]Congest May00-Oct00'!F$1:F$1048576),FALSE())</f>
        <v>1932.39</v>
      </c>
      <c r="R256" s="39" t="n">
        <f aca="false">VLOOKUP($A256,'[1]Congest May00-Oct00'!$A$1:$I$1048576,COLUMN('[1]Congest May00-Oct00'!G$1:G$1048576),FALSE())-VLOOKUP($E256,'[1]Congest May00-Oct00'!$A$1:$I$1048576,COLUMN('[1]Congest May00-Oct00'!G$1:G$1048576),FALSE())</f>
        <v>4048.32</v>
      </c>
      <c r="S256" s="39" t="n">
        <f aca="false">VLOOKUP($A256,'[1]Congest May00-Oct00'!$A$1:$I$1048576,COLUMN('[1]Congest May00-Oct00'!H$1:H$1048576),FALSE())-VLOOKUP($E256,'[1]Congest May00-Oct00'!$A$1:$I$1048576,COLUMN('[1]Congest May00-Oct00'!H$1:H$1048576),FALSE())</f>
        <v>0</v>
      </c>
      <c r="T256" s="39" t="n">
        <f aca="false">VLOOKUP($A256,'[1]Congest May00-Oct00'!$A$1:$I$1048576,COLUMN('[1]Congest May00-Oct00'!I$1:I$1048576),FALSE())-VLOOKUP($E256,'[1]Congest May00-Oct00'!$A$1:$I$1048576,COLUMN('[1]Congest May00-Oct00'!I$1:I$1048576),FALSE())</f>
        <v>0</v>
      </c>
      <c r="U256" s="39" t="n">
        <f aca="false">VLOOKUP($A256,'[1]Congest Nov00-Apr01'!$A$1:$I$1048576,COLUMN('[1]Congest Nov00-Apr01'!D$1:D$1048576),FALSE())-VLOOKUP($E256,'[1]Congest Nov00-Apr01'!$A$1:$I$1048576,COLUMN('[1]Congest Nov00-Apr01'!D$1:D$1048576),FALSE())</f>
        <v>-0.0499999999997272</v>
      </c>
      <c r="V256" s="39" t="n">
        <f aca="false">VLOOKUP($A256,'[1]Congest Nov00-Apr01'!$A$1:$I$1048576,COLUMN('[1]Congest Nov00-Apr01'!E$1:E$1048576),FALSE())-VLOOKUP($E256,'[1]Congest Nov00-Apr01'!$A$1:$I$1048576,COLUMN('[1]Congest Nov00-Apr01'!E$1:E$1048576),FALSE())</f>
        <v>0.159999999999854</v>
      </c>
      <c r="W256" s="39" t="n">
        <f aca="false">VLOOKUP($A256,'[1]Congest Nov00-Apr01'!$A$1:$I$1048576,COLUMN('[1]Congest Nov00-Apr01'!F$1:F$1048576),FALSE())-VLOOKUP($E256,'[1]Congest Nov00-Apr01'!$A$1:$I$1048576,COLUMN('[1]Congest Nov00-Apr01'!F$1:F$1048576),FALSE())</f>
        <v>-1.09000000000015</v>
      </c>
      <c r="X256" s="39" t="n">
        <f aca="false">VLOOKUP($A256,'[1]Congest Nov00-Apr01'!$A$1:$I$1048576,COLUMN('[1]Congest Nov00-Apr01'!G$1:G$1048576),FALSE())-VLOOKUP($E256,'[1]Congest Nov00-Apr01'!$A$1:$I$1048576,COLUMN('[1]Congest Nov00-Apr01'!G$1:G$1048576),FALSE())</f>
        <v>-4.61000000000013</v>
      </c>
      <c r="Y256" s="39" t="n">
        <f aca="false">VLOOKUP($A256,'[1]Congest Nov00-Apr01'!$A$1:$I$1048576,COLUMN('[1]Congest Nov00-Apr01'!H$1:H$1048576),FALSE())-VLOOKUP($E256,'[1]Congest Nov00-Apr01'!$A$1:$I$1048576,COLUMN('[1]Congest Nov00-Apr01'!H$1:H$1048576),FALSE())</f>
        <v>1.78000000000065</v>
      </c>
      <c r="Z256" s="39" t="n">
        <f aca="false">VLOOKUP($A256,'[1]Congest Nov00-Apr01'!$A$1:$I$1048576,COLUMN('[1]Congest Nov00-Apr01'!I$1:I$1048576),FALSE())-VLOOKUP($E256,'[1]Congest Nov00-Apr01'!$A$1:$I$1048576,COLUMN('[1]Congest Nov00-Apr01'!I$1:I$1048576),FALSE())</f>
        <v>655.920000000001</v>
      </c>
      <c r="AA256" s="39" t="n">
        <f aca="false">VLOOKUP($A256,'[1]Congest May01-Oct01'!$A$1:$I$1048576,COLUMN('[1]Congest May01-Oct01'!D$1:D$1048576),FALSE())-VLOOKUP($E256,'[1]Congest May01-Oct01'!$A$1:$I$1048576,COLUMN('[1]Congest May01-Oct01'!D$1:D$1048576),FALSE())</f>
        <v>329.170000000001</v>
      </c>
      <c r="AB256" s="39" t="n">
        <f aca="false">VLOOKUP($A256,'[1]Congest May01-Oct01'!$A$1:$I$1048576,COLUMN('[1]Congest May01-Oct01'!E$1:E$1048576),FALSE())-VLOOKUP($E256,'[1]Congest May01-Oct01'!$A$1:$I$1048576,COLUMN('[1]Congest May01-Oct01'!E$1:E$1048576),FALSE())</f>
        <v>-0.349999999999454</v>
      </c>
      <c r="AC256" s="39" t="n">
        <f aca="false">VLOOKUP($A256,'[1]Congest May01-Oct01'!$A$1:$I$1048576,COLUMN('[1]Congest May01-Oct01'!F$1:F$1048576),FALSE())-VLOOKUP($E256,'[1]Congest May01-Oct01'!$A$1:$I$1048576,COLUMN('[1]Congest May01-Oct01'!F$1:F$1048576),FALSE())</f>
        <v>422.540000000001</v>
      </c>
      <c r="AD256" s="39" t="n">
        <f aca="false">VLOOKUP($A256,'[1]Congest May01-Oct01'!$A$1:$I$1048576,COLUMN('[1]Congest May01-Oct01'!G$1:G$1048576),FALSE())-VLOOKUP($E256,'[1]Congest May01-Oct01'!$A$1:$I$1048576,COLUMN('[1]Congest May01-Oct01'!G$1:G$1048576),FALSE())</f>
        <v>2207.76</v>
      </c>
      <c r="AE256" s="36" t="n">
        <f aca="false">VLOOKUP($A256,'[1]Congest May01-Oct01'!$A$1:$I$1048576,COLUMN('[1]Congest May01-Oct01'!H$1:H$1048576),FALSE())-VLOOKUP($E256,'[1]Congest May01-Oct01'!$A$1:$I$1048576,COLUMN('[1]Congest May01-Oct01'!H$1:H$1048576),FALSE())</f>
        <v>1263.18</v>
      </c>
      <c r="AF256" s="36" t="n">
        <f aca="false">VLOOKUP($A256,'[1]Congest May01-Oct01'!$A$1:$I$1048576,COLUMN('[1]Congest May01-Oct01'!I$1:I$1048576),FALSE())-VLOOKUP($E256,'[1]Congest May01-Oct01'!$A$1:$I$1048576,COLUMN('[1]Congest May01-Oct01'!I$1:I$1048576),FALSE())</f>
        <v>868.57</v>
      </c>
      <c r="AG256" s="6" t="n">
        <f aca="false">SUM(S256:AD256)</f>
        <v>3611.23</v>
      </c>
      <c r="AI256" s="6" t="n">
        <f aca="false">+AO256</f>
        <v>1422.8</v>
      </c>
      <c r="AJ256" s="39" t="n">
        <f aca="false">+AG256</f>
        <v>3611.23</v>
      </c>
      <c r="AK256" s="39" t="n">
        <f aca="false">+AJ256-AI256</f>
        <v>2188.43000000001</v>
      </c>
      <c r="AL256" s="39"/>
      <c r="AM256" s="39" t="n">
        <f aca="false">+VLOOKUP($E256,[2]ACP!$A$1:$BE$1048576,47,FALSE())-VLOOKUP($A256,[2]ACP!$A$1:$BE$1048576,47,FALSE())</f>
        <v>1420.12</v>
      </c>
      <c r="AN256" s="39" t="n">
        <f aca="false">+VLOOKUP($E256,[2]ACP!$A$1:$BE$1048576,48,FALSE())-VLOOKUP($A256,[2]ACP!$A$1:$BE$1048576,48,FALSE())</f>
        <v>1806.2</v>
      </c>
      <c r="AO256" s="39" t="n">
        <f aca="false">+VLOOKUP($E256,[2]ACP!$A$1:$BE$1048576,56,FALSE())-VLOOKUP($A256,[2]ACP!$A$1:$BE$1048576,56,FALSE())</f>
        <v>1422.8</v>
      </c>
      <c r="AP256" s="39" t="n">
        <f aca="false">+VLOOKUP($E256,[2]ACP!$A$1:$BE$1048576,57,FALSE())-VLOOKUP($A256,[2]ACP!$A$1:$BE$1048576,57,FALSE())</f>
        <v>1701.3</v>
      </c>
      <c r="AQ256" s="39" t="n">
        <v>0</v>
      </c>
      <c r="AR256" s="39" t="n">
        <f aca="false">+VLOOKUP($E256,[2]ACP!$A$1:$BE$1048576,53,FALSE())-VLOOKUP($A256,[2]ACP!$A$1:$BE$1048576,53,FALSE())</f>
        <v>74.73</v>
      </c>
      <c r="AS256" s="39" t="n">
        <f aca="false">+VLOOKUP($E256,[2]ACP!$A$1:$BE$1048576,25,FALSE())-VLOOKUP($A256,[2]ACP!$A$1:$BE$1048576,25,FALSE())</f>
        <v>575.807999999997</v>
      </c>
      <c r="AT256" s="39" t="n">
        <f aca="false">+VLOOKUP($E256,[2]ACP!$A$1:$BE$1048576,19,FALSE())-VLOOKUP($A256,[2]ACP!$A$1:$BE$1048576,19,FALSE())</f>
        <v>498.072000000015</v>
      </c>
    </row>
    <row r="257" customFormat="false" ht="12.75" hidden="false" customHeight="false" outlineLevel="0" collapsed="false">
      <c r="A257" s="61" t="n">
        <v>23786</v>
      </c>
      <c r="B257" s="62" t="str">
        <f aca="false">+VLOOKUP(A257,'[1]Congest May01-Oct01'!$A$1:$B$1048576,2,FALSE())</f>
        <v>LINDEN COGEN____</v>
      </c>
      <c r="C257" s="61" t="str">
        <f aca="false">+VLOOKUP(A257,[1]Congest!$A$1:$C$1048576,3,FALSE())</f>
        <v>N.Y.C.</v>
      </c>
      <c r="D257" s="61"/>
      <c r="E257" s="62" t="n">
        <v>23660</v>
      </c>
      <c r="F257" s="62" t="str">
        <f aca="false">+VLOOKUP(E257,'[1]Congest May01-Oct01'!$A$1:$B$1048576,2,FALSE())</f>
        <v>EAST RIVER___6</v>
      </c>
      <c r="G257" s="61" t="str">
        <f aca="false">+VLOOKUP(E257,[1]Congest!$A$1:$C$1048576,3,FALSE())</f>
        <v>N.Y.C.</v>
      </c>
      <c r="H257" s="63" t="n">
        <v>5</v>
      </c>
      <c r="I257" s="41"/>
      <c r="J257" s="4"/>
      <c r="O257" s="47" t="n">
        <f aca="false">VLOOKUP($A257,'[1]Congest May00-Oct00'!$A$1:$I$1048576,COLUMN('[1]Congest May00-Oct00'!D$1:D$1048576),FALSE())-VLOOKUP($E257,'[1]Congest May00-Oct00'!$A$1:$I$1048576,COLUMN('[1]Congest May00-Oct00'!D$1:D$1048576),FALSE())</f>
        <v>246.29</v>
      </c>
      <c r="P257" s="39" t="n">
        <f aca="false">VLOOKUP($A257,'[1]Congest May00-Oct00'!$A$1:$I$1048576,COLUMN('[1]Congest May00-Oct00'!E$1:E$1048576),FALSE())-VLOOKUP($E257,'[1]Congest May00-Oct00'!$A$1:$I$1048576,COLUMN('[1]Congest May00-Oct00'!E$1:E$1048576),FALSE())</f>
        <v>4395.60000000001</v>
      </c>
      <c r="Q257" s="39" t="n">
        <f aca="false">VLOOKUP($A257,'[1]Congest May00-Oct00'!$A$1:$I$1048576,COLUMN('[1]Congest May00-Oct00'!F$1:F$1048576),FALSE())-VLOOKUP($E257,'[1]Congest May00-Oct00'!$A$1:$I$1048576,COLUMN('[1]Congest May00-Oct00'!F$1:F$1048576),FALSE())</f>
        <v>1932.39</v>
      </c>
      <c r="R257" s="39" t="n">
        <f aca="false">VLOOKUP($A257,'[1]Congest May00-Oct00'!$A$1:$I$1048576,COLUMN('[1]Congest May00-Oct00'!G$1:G$1048576),FALSE())-VLOOKUP($E257,'[1]Congest May00-Oct00'!$A$1:$I$1048576,COLUMN('[1]Congest May00-Oct00'!G$1:G$1048576),FALSE())</f>
        <v>4048.32</v>
      </c>
      <c r="S257" s="39" t="n">
        <f aca="false">VLOOKUP($A257,'[1]Congest May00-Oct00'!$A$1:$I$1048576,COLUMN('[1]Congest May00-Oct00'!H$1:H$1048576),FALSE())-VLOOKUP($E257,'[1]Congest May00-Oct00'!$A$1:$I$1048576,COLUMN('[1]Congest May00-Oct00'!H$1:H$1048576),FALSE())</f>
        <v>0</v>
      </c>
      <c r="T257" s="39" t="n">
        <f aca="false">VLOOKUP($A257,'[1]Congest May00-Oct00'!$A$1:$I$1048576,COLUMN('[1]Congest May00-Oct00'!I$1:I$1048576),FALSE())-VLOOKUP($E257,'[1]Congest May00-Oct00'!$A$1:$I$1048576,COLUMN('[1]Congest May00-Oct00'!I$1:I$1048576),FALSE())</f>
        <v>0</v>
      </c>
      <c r="U257" s="39" t="n">
        <f aca="false">VLOOKUP($A257,'[1]Congest Nov00-Apr01'!$A$1:$I$1048576,COLUMN('[1]Congest Nov00-Apr01'!D$1:D$1048576),FALSE())-VLOOKUP($E257,'[1]Congest Nov00-Apr01'!$A$1:$I$1048576,COLUMN('[1]Congest Nov00-Apr01'!D$1:D$1048576),FALSE())</f>
        <v>-0.0499999999997272</v>
      </c>
      <c r="V257" s="39" t="n">
        <f aca="false">VLOOKUP($A257,'[1]Congest Nov00-Apr01'!$A$1:$I$1048576,COLUMN('[1]Congest Nov00-Apr01'!E$1:E$1048576),FALSE())-VLOOKUP($E257,'[1]Congest Nov00-Apr01'!$A$1:$I$1048576,COLUMN('[1]Congest Nov00-Apr01'!E$1:E$1048576),FALSE())</f>
        <v>0.159999999999854</v>
      </c>
      <c r="W257" s="39" t="n">
        <f aca="false">VLOOKUP($A257,'[1]Congest Nov00-Apr01'!$A$1:$I$1048576,COLUMN('[1]Congest Nov00-Apr01'!F$1:F$1048576),FALSE())-VLOOKUP($E257,'[1]Congest Nov00-Apr01'!$A$1:$I$1048576,COLUMN('[1]Congest Nov00-Apr01'!F$1:F$1048576),FALSE())</f>
        <v>-1.09000000000015</v>
      </c>
      <c r="X257" s="39" t="n">
        <f aca="false">VLOOKUP($A257,'[1]Congest Nov00-Apr01'!$A$1:$I$1048576,COLUMN('[1]Congest Nov00-Apr01'!G$1:G$1048576),FALSE())-VLOOKUP($E257,'[1]Congest Nov00-Apr01'!$A$1:$I$1048576,COLUMN('[1]Congest Nov00-Apr01'!G$1:G$1048576),FALSE())</f>
        <v>-4.61000000000013</v>
      </c>
      <c r="Y257" s="39" t="n">
        <f aca="false">VLOOKUP($A257,'[1]Congest Nov00-Apr01'!$A$1:$I$1048576,COLUMN('[1]Congest Nov00-Apr01'!H$1:H$1048576),FALSE())-VLOOKUP($E257,'[1]Congest Nov00-Apr01'!$A$1:$I$1048576,COLUMN('[1]Congest Nov00-Apr01'!H$1:H$1048576),FALSE())</f>
        <v>1.78000000000065</v>
      </c>
      <c r="Z257" s="39" t="n">
        <f aca="false">VLOOKUP($A257,'[1]Congest Nov00-Apr01'!$A$1:$I$1048576,COLUMN('[1]Congest Nov00-Apr01'!I$1:I$1048576),FALSE())-VLOOKUP($E257,'[1]Congest Nov00-Apr01'!$A$1:$I$1048576,COLUMN('[1]Congest Nov00-Apr01'!I$1:I$1048576),FALSE())</f>
        <v>655.920000000001</v>
      </c>
      <c r="AA257" s="39" t="n">
        <f aca="false">VLOOKUP($A257,'[1]Congest May01-Oct01'!$A$1:$I$1048576,COLUMN('[1]Congest May01-Oct01'!D$1:D$1048576),FALSE())-VLOOKUP($E257,'[1]Congest May01-Oct01'!$A$1:$I$1048576,COLUMN('[1]Congest May01-Oct01'!D$1:D$1048576),FALSE())</f>
        <v>329.170000000001</v>
      </c>
      <c r="AB257" s="39" t="n">
        <f aca="false">VLOOKUP($A257,'[1]Congest May01-Oct01'!$A$1:$I$1048576,COLUMN('[1]Congest May01-Oct01'!E$1:E$1048576),FALSE())-VLOOKUP($E257,'[1]Congest May01-Oct01'!$A$1:$I$1048576,COLUMN('[1]Congest May01-Oct01'!E$1:E$1048576),FALSE())</f>
        <v>-0.349999999999454</v>
      </c>
      <c r="AC257" s="39" t="n">
        <f aca="false">VLOOKUP($A257,'[1]Congest May01-Oct01'!$A$1:$I$1048576,COLUMN('[1]Congest May01-Oct01'!F$1:F$1048576),FALSE())-VLOOKUP($E257,'[1]Congest May01-Oct01'!$A$1:$I$1048576,COLUMN('[1]Congest May01-Oct01'!F$1:F$1048576),FALSE())</f>
        <v>422.540000000001</v>
      </c>
      <c r="AD257" s="39" t="n">
        <f aca="false">VLOOKUP($A257,'[1]Congest May01-Oct01'!$A$1:$I$1048576,COLUMN('[1]Congest May01-Oct01'!G$1:G$1048576),FALSE())-VLOOKUP($E257,'[1]Congest May01-Oct01'!$A$1:$I$1048576,COLUMN('[1]Congest May01-Oct01'!G$1:G$1048576),FALSE())</f>
        <v>2207.76</v>
      </c>
      <c r="AE257" s="36" t="n">
        <f aca="false">VLOOKUP($A257,'[1]Congest May01-Oct01'!$A$1:$I$1048576,COLUMN('[1]Congest May01-Oct01'!H$1:H$1048576),FALSE())-VLOOKUP($E257,'[1]Congest May01-Oct01'!$A$1:$I$1048576,COLUMN('[1]Congest May01-Oct01'!H$1:H$1048576),FALSE())</f>
        <v>1263.18</v>
      </c>
      <c r="AF257" s="36" t="n">
        <f aca="false">VLOOKUP($A257,'[1]Congest May01-Oct01'!$A$1:$I$1048576,COLUMN('[1]Congest May01-Oct01'!I$1:I$1048576),FALSE())-VLOOKUP($E257,'[1]Congest May01-Oct01'!$A$1:$I$1048576,COLUMN('[1]Congest May01-Oct01'!I$1:I$1048576),FALSE())</f>
        <v>868.57</v>
      </c>
      <c r="AG257" s="6" t="n">
        <f aca="false">SUM(S257:AD257)</f>
        <v>3611.23</v>
      </c>
      <c r="AI257" s="6" t="n">
        <f aca="false">+AP257</f>
        <v>1701.3</v>
      </c>
      <c r="AJ257" s="39" t="n">
        <f aca="false">2*AG257</f>
        <v>7222.46000000001</v>
      </c>
      <c r="AK257" s="39" t="n">
        <f aca="false">+AJ257-AI257</f>
        <v>5521.16000000001</v>
      </c>
      <c r="AL257" s="39"/>
      <c r="AM257" s="39" t="n">
        <f aca="false">+VLOOKUP($E257,[2]ACP!$A$1:$BE$1048576,47,FALSE())-VLOOKUP($A257,[2]ACP!$A$1:$BE$1048576,47,FALSE())</f>
        <v>1420.12</v>
      </c>
      <c r="AN257" s="39" t="n">
        <f aca="false">+VLOOKUP($E257,[2]ACP!$A$1:$BE$1048576,48,FALSE())-VLOOKUP($A257,[2]ACP!$A$1:$BE$1048576,48,FALSE())</f>
        <v>1806.2</v>
      </c>
      <c r="AO257" s="39" t="n">
        <f aca="false">+VLOOKUP($E257,[2]ACP!$A$1:$BE$1048576,56,FALSE())-VLOOKUP($A257,[2]ACP!$A$1:$BE$1048576,56,FALSE())</f>
        <v>1422.8</v>
      </c>
      <c r="AP257" s="39" t="n">
        <f aca="false">+VLOOKUP($E257,[2]ACP!$A$1:$BE$1048576,57,FALSE())-VLOOKUP($A257,[2]ACP!$A$1:$BE$1048576,57,FALSE())</f>
        <v>1701.3</v>
      </c>
      <c r="AQ257" s="39" t="n">
        <v>0</v>
      </c>
      <c r="AR257" s="39" t="n">
        <f aca="false">+VLOOKUP($E257,[2]ACP!$A$1:$BE$1048576,53,FALSE())-VLOOKUP($A257,[2]ACP!$A$1:$BE$1048576,53,FALSE())</f>
        <v>74.73</v>
      </c>
      <c r="AS257" s="39" t="n">
        <f aca="false">+VLOOKUP($E257,[2]ACP!$A$1:$BE$1048576,25,FALSE())-VLOOKUP($A257,[2]ACP!$A$1:$BE$1048576,25,FALSE())</f>
        <v>575.807999999997</v>
      </c>
      <c r="AT257" s="39" t="n">
        <f aca="false">+VLOOKUP($E257,[2]ACP!$A$1:$BE$1048576,19,FALSE())-VLOOKUP($A257,[2]ACP!$A$1:$BE$1048576,19,FALSE())</f>
        <v>498.072000000015</v>
      </c>
    </row>
    <row r="258" customFormat="false" ht="12.75" hidden="false" customHeight="false" outlineLevel="0" collapsed="false">
      <c r="A258" s="60" t="n">
        <v>23786</v>
      </c>
      <c r="B258" s="60" t="str">
        <f aca="false">+VLOOKUP(A258,'[1]Congest May01-Oct01'!$A$1:$B$1048576,2,FALSE())</f>
        <v>LINDEN COGEN____</v>
      </c>
      <c r="C258" s="58" t="str">
        <f aca="false">+VLOOKUP(A258,[1]Congest!$A$1:$C$1048576,3,FALSE())</f>
        <v>N.Y.C.</v>
      </c>
      <c r="D258" s="58"/>
      <c r="E258" s="60" t="n">
        <v>23770</v>
      </c>
      <c r="F258" s="60" t="str">
        <f aca="false">+VLOOKUP(E258,'[1]Congest May01-Oct01'!$A$1:$B$1048576,2,FALSE())</f>
        <v>YORK___WARBASSE</v>
      </c>
      <c r="G258" s="58" t="str">
        <f aca="false">+VLOOKUP(E258,[1]Congest!$A$1:$C$1048576,3,FALSE())</f>
        <v>N.Y.C.</v>
      </c>
      <c r="H258" s="59" t="n">
        <v>7</v>
      </c>
      <c r="I258" s="41"/>
      <c r="J258" s="4"/>
      <c r="O258" s="47" t="n">
        <f aca="false">VLOOKUP($A258,'[1]Congest May00-Oct00'!$A$1:$I$1048576,COLUMN('[1]Congest May00-Oct00'!D$1:D$1048576),FALSE())-VLOOKUP($E258,'[1]Congest May00-Oct00'!$A$1:$I$1048576,COLUMN('[1]Congest May00-Oct00'!D$1:D$1048576),FALSE())</f>
        <v>1408.75</v>
      </c>
      <c r="P258" s="39" t="n">
        <f aca="false">VLOOKUP($A258,'[1]Congest May00-Oct00'!$A$1:$I$1048576,COLUMN('[1]Congest May00-Oct00'!E$1:E$1048576),FALSE())-VLOOKUP($E258,'[1]Congest May00-Oct00'!$A$1:$I$1048576,COLUMN('[1]Congest May00-Oct00'!E$1:E$1048576),FALSE())</f>
        <v>5561.62</v>
      </c>
      <c r="Q258" s="39" t="n">
        <f aca="false">VLOOKUP($A258,'[1]Congest May00-Oct00'!$A$1:$I$1048576,COLUMN('[1]Congest May00-Oct00'!F$1:F$1048576),FALSE())-VLOOKUP($E258,'[1]Congest May00-Oct00'!$A$1:$I$1048576,COLUMN('[1]Congest May00-Oct00'!F$1:F$1048576),FALSE())</f>
        <v>3133.25</v>
      </c>
      <c r="R258" s="39" t="n">
        <f aca="false">VLOOKUP($A258,'[1]Congest May00-Oct00'!$A$1:$I$1048576,COLUMN('[1]Congest May00-Oct00'!G$1:G$1048576),FALSE())-VLOOKUP($E258,'[1]Congest May00-Oct00'!$A$1:$I$1048576,COLUMN('[1]Congest May00-Oct00'!G$1:G$1048576),FALSE())</f>
        <v>7183.32</v>
      </c>
      <c r="S258" s="39" t="n">
        <f aca="false">VLOOKUP($A258,'[1]Congest May00-Oct00'!$A$1:$I$1048576,COLUMN('[1]Congest May00-Oct00'!H$1:H$1048576),FALSE())-VLOOKUP($E258,'[1]Congest May00-Oct00'!$A$1:$I$1048576,COLUMN('[1]Congest May00-Oct00'!H$1:H$1048576),FALSE())</f>
        <v>2137.46</v>
      </c>
      <c r="T258" s="39" t="n">
        <f aca="false">VLOOKUP($A258,'[1]Congest May00-Oct00'!$A$1:$I$1048576,COLUMN('[1]Congest May00-Oct00'!I$1:I$1048576),FALSE())-VLOOKUP($E258,'[1]Congest May00-Oct00'!$A$1:$I$1048576,COLUMN('[1]Congest May00-Oct00'!I$1:I$1048576),FALSE())</f>
        <v>132.25</v>
      </c>
      <c r="U258" s="39" t="n">
        <f aca="false">VLOOKUP($A258,'[1]Congest Nov00-Apr01'!$A$1:$I$1048576,COLUMN('[1]Congest Nov00-Apr01'!D$1:D$1048576),FALSE())-VLOOKUP($E258,'[1]Congest Nov00-Apr01'!$A$1:$I$1048576,COLUMN('[1]Congest Nov00-Apr01'!D$1:D$1048576),FALSE())</f>
        <v>615.25</v>
      </c>
      <c r="V258" s="39" t="n">
        <f aca="false">VLOOKUP($A258,'[1]Congest Nov00-Apr01'!$A$1:$I$1048576,COLUMN('[1]Congest Nov00-Apr01'!E$1:E$1048576),FALSE())-VLOOKUP($E258,'[1]Congest Nov00-Apr01'!$A$1:$I$1048576,COLUMN('[1]Congest Nov00-Apr01'!E$1:E$1048576),FALSE())</f>
        <v>5287.41</v>
      </c>
      <c r="W258" s="39" t="n">
        <f aca="false">VLOOKUP($A258,'[1]Congest Nov00-Apr01'!$A$1:$I$1048576,COLUMN('[1]Congest Nov00-Apr01'!F$1:F$1048576),FALSE())-VLOOKUP($E258,'[1]Congest Nov00-Apr01'!$A$1:$I$1048576,COLUMN('[1]Congest Nov00-Apr01'!F$1:F$1048576),FALSE())</f>
        <v>-227.100000000001</v>
      </c>
      <c r="X258" s="39" t="n">
        <f aca="false">VLOOKUP($A258,'[1]Congest Nov00-Apr01'!$A$1:$I$1048576,COLUMN('[1]Congest Nov00-Apr01'!G$1:G$1048576),FALSE())-VLOOKUP($E258,'[1]Congest Nov00-Apr01'!$A$1:$I$1048576,COLUMN('[1]Congest Nov00-Apr01'!G$1:G$1048576),FALSE())</f>
        <v>2949.97</v>
      </c>
      <c r="Y258" s="39" t="n">
        <f aca="false">VLOOKUP($A258,'[1]Congest Nov00-Apr01'!$A$1:$I$1048576,COLUMN('[1]Congest Nov00-Apr01'!H$1:H$1048576),FALSE())-VLOOKUP($E258,'[1]Congest Nov00-Apr01'!$A$1:$I$1048576,COLUMN('[1]Congest Nov00-Apr01'!H$1:H$1048576),FALSE())</f>
        <v>71.3000000000011</v>
      </c>
      <c r="Z258" s="39" t="n">
        <f aca="false">VLOOKUP($A258,'[1]Congest Nov00-Apr01'!$A$1:$I$1048576,COLUMN('[1]Congest Nov00-Apr01'!I$1:I$1048576),FALSE())-VLOOKUP($E258,'[1]Congest Nov00-Apr01'!$A$1:$I$1048576,COLUMN('[1]Congest Nov00-Apr01'!I$1:I$1048576),FALSE())</f>
        <v>1170</v>
      </c>
      <c r="AA258" s="39" t="n">
        <f aca="false">VLOOKUP($A258,'[1]Congest May01-Oct01'!$A$1:$I$1048576,COLUMN('[1]Congest May01-Oct01'!D$1:D$1048576),FALSE())-VLOOKUP($E258,'[1]Congest May01-Oct01'!$A$1:$I$1048576,COLUMN('[1]Congest May01-Oct01'!D$1:D$1048576),FALSE())</f>
        <v>2630.22</v>
      </c>
      <c r="AB258" s="39" t="n">
        <f aca="false">VLOOKUP($A258,'[1]Congest May01-Oct01'!$A$1:$I$1048576,COLUMN('[1]Congest May01-Oct01'!E$1:E$1048576),FALSE())-VLOOKUP($E258,'[1]Congest May01-Oct01'!$A$1:$I$1048576,COLUMN('[1]Congest May01-Oct01'!E$1:E$1048576),FALSE())</f>
        <v>7119.49</v>
      </c>
      <c r="AC258" s="39" t="n">
        <f aca="false">VLOOKUP($A258,'[1]Congest May01-Oct01'!$A$1:$I$1048576,COLUMN('[1]Congest May01-Oct01'!F$1:F$1048576),FALSE())-VLOOKUP($E258,'[1]Congest May01-Oct01'!$A$1:$I$1048576,COLUMN('[1]Congest May01-Oct01'!F$1:F$1048576),FALSE())</f>
        <v>6524.08</v>
      </c>
      <c r="AD258" s="39" t="n">
        <f aca="false">VLOOKUP($A258,'[1]Congest May01-Oct01'!$A$1:$I$1048576,COLUMN('[1]Congest May01-Oct01'!G$1:G$1048576),FALSE())-VLOOKUP($E258,'[1]Congest May01-Oct01'!$A$1:$I$1048576,COLUMN('[1]Congest May01-Oct01'!G$1:G$1048576),FALSE())</f>
        <v>3596.93</v>
      </c>
      <c r="AE258" s="36" t="n">
        <f aca="false">VLOOKUP($A258,'[1]Congest May01-Oct01'!$A$1:$I$1048576,COLUMN('[1]Congest May01-Oct01'!H$1:H$1048576),FALSE())-VLOOKUP($E258,'[1]Congest May01-Oct01'!$A$1:$I$1048576,COLUMN('[1]Congest May01-Oct01'!H$1:H$1048576),FALSE())</f>
        <v>1521.93</v>
      </c>
      <c r="AF258" s="36" t="n">
        <f aca="false">VLOOKUP($A258,'[1]Congest May01-Oct01'!$A$1:$I$1048576,COLUMN('[1]Congest May01-Oct01'!I$1:I$1048576),FALSE())-VLOOKUP($E258,'[1]Congest May01-Oct01'!$A$1:$I$1048576,COLUMN('[1]Congest May01-Oct01'!I$1:I$1048576),FALSE())</f>
        <v>1372.74</v>
      </c>
      <c r="AG258" s="6" t="n">
        <f aca="false">SUM(S258:AD258)</f>
        <v>32007.26</v>
      </c>
      <c r="AI258" s="6" t="n">
        <f aca="false">+AO258</f>
        <v>25698.65</v>
      </c>
      <c r="AJ258" s="39" t="n">
        <f aca="false">+AG258</f>
        <v>32007.26</v>
      </c>
      <c r="AK258" s="39" t="n">
        <f aca="false">+AJ258-AI258</f>
        <v>6308.61</v>
      </c>
      <c r="AL258" s="39"/>
      <c r="AM258" s="39" t="n">
        <f aca="false">+VLOOKUP($E258,[2]ACP!$A$1:$BE$1048576,47,FALSE())-VLOOKUP($A258,[2]ACP!$A$1:$BE$1048576,47,FALSE())</f>
        <v>20952.23</v>
      </c>
      <c r="AN258" s="39" t="n">
        <f aca="false">+VLOOKUP($E258,[2]ACP!$A$1:$BE$1048576,48,FALSE())-VLOOKUP($A258,[2]ACP!$A$1:$BE$1048576,48,FALSE())</f>
        <v>51918.4</v>
      </c>
      <c r="AO258" s="39" t="n">
        <f aca="false">+VLOOKUP($E258,[2]ACP!$A$1:$BE$1048576,56,FALSE())-VLOOKUP($A258,[2]ACP!$A$1:$BE$1048576,56,FALSE())</f>
        <v>25698.65</v>
      </c>
      <c r="AP258" s="39" t="n">
        <f aca="false">+VLOOKUP($E258,[2]ACP!$A$1:$BE$1048576,57,FALSE())-VLOOKUP($A258,[2]ACP!$A$1:$BE$1048576,57,FALSE())</f>
        <v>37742.06</v>
      </c>
      <c r="AQ258" s="39" t="n">
        <v>2137.46</v>
      </c>
      <c r="AR258" s="39" t="n">
        <f aca="false">+VLOOKUP($E258,[2]ACP!$A$1:$BE$1048576,53,FALSE())-VLOOKUP($A258,[2]ACP!$A$1:$BE$1048576,53,FALSE())</f>
        <v>2393.09</v>
      </c>
      <c r="AS258" s="39" t="n">
        <f aca="false">+VLOOKUP($E258,[2]ACP!$A$1:$BE$1048576,25,FALSE())-VLOOKUP($A258,[2]ACP!$A$1:$BE$1048576,25,FALSE())</f>
        <v>13886.28</v>
      </c>
      <c r="AT258" s="39" t="n">
        <f aca="false">+VLOOKUP($E258,[2]ACP!$A$1:$BE$1048576,19,FALSE())-VLOOKUP($A258,[2]ACP!$A$1:$BE$1048576,19,FALSE())</f>
        <v>9991.44000000001</v>
      </c>
    </row>
    <row r="259" customFormat="false" ht="12.75" hidden="false" customHeight="false" outlineLevel="0" collapsed="false">
      <c r="A259" s="61" t="n">
        <v>23786</v>
      </c>
      <c r="B259" s="62" t="str">
        <f aca="false">+VLOOKUP(A259,'[1]Congest May01-Oct01'!$A$1:$B$1048576,2,FALSE())</f>
        <v>LINDEN COGEN____</v>
      </c>
      <c r="C259" s="61" t="str">
        <f aca="false">+VLOOKUP(A259,[1]Congest!$A$1:$C$1048576,3,FALSE())</f>
        <v>N.Y.C.</v>
      </c>
      <c r="D259" s="61"/>
      <c r="E259" s="62" t="n">
        <v>23770</v>
      </c>
      <c r="F259" s="62" t="str">
        <f aca="false">+VLOOKUP(E259,'[1]Congest May01-Oct01'!$A$1:$B$1048576,2,FALSE())</f>
        <v>YORK___WARBASSE</v>
      </c>
      <c r="G259" s="61" t="str">
        <f aca="false">+VLOOKUP(E259,[1]Congest!$A$1:$C$1048576,3,FALSE())</f>
        <v>N.Y.C.</v>
      </c>
      <c r="H259" s="63" t="n">
        <v>4</v>
      </c>
      <c r="I259" s="41"/>
      <c r="J259" s="4"/>
      <c r="O259" s="47" t="n">
        <f aca="false">VLOOKUP($A259,'[1]Congest May00-Oct00'!$A$1:$I$1048576,COLUMN('[1]Congest May00-Oct00'!D$1:D$1048576),FALSE())-VLOOKUP($E259,'[1]Congest May00-Oct00'!$A$1:$I$1048576,COLUMN('[1]Congest May00-Oct00'!D$1:D$1048576),FALSE())</f>
        <v>1408.75</v>
      </c>
      <c r="P259" s="39" t="n">
        <f aca="false">VLOOKUP($A259,'[1]Congest May00-Oct00'!$A$1:$I$1048576,COLUMN('[1]Congest May00-Oct00'!E$1:E$1048576),FALSE())-VLOOKUP($E259,'[1]Congest May00-Oct00'!$A$1:$I$1048576,COLUMN('[1]Congest May00-Oct00'!E$1:E$1048576),FALSE())</f>
        <v>5561.62</v>
      </c>
      <c r="Q259" s="39" t="n">
        <f aca="false">VLOOKUP($A259,'[1]Congest May00-Oct00'!$A$1:$I$1048576,COLUMN('[1]Congest May00-Oct00'!F$1:F$1048576),FALSE())-VLOOKUP($E259,'[1]Congest May00-Oct00'!$A$1:$I$1048576,COLUMN('[1]Congest May00-Oct00'!F$1:F$1048576),FALSE())</f>
        <v>3133.25</v>
      </c>
      <c r="R259" s="39" t="n">
        <f aca="false">VLOOKUP($A259,'[1]Congest May00-Oct00'!$A$1:$I$1048576,COLUMN('[1]Congest May00-Oct00'!G$1:G$1048576),FALSE())-VLOOKUP($E259,'[1]Congest May00-Oct00'!$A$1:$I$1048576,COLUMN('[1]Congest May00-Oct00'!G$1:G$1048576),FALSE())</f>
        <v>7183.32</v>
      </c>
      <c r="S259" s="39" t="n">
        <f aca="false">VLOOKUP($A259,'[1]Congest May00-Oct00'!$A$1:$I$1048576,COLUMN('[1]Congest May00-Oct00'!H$1:H$1048576),FALSE())-VLOOKUP($E259,'[1]Congest May00-Oct00'!$A$1:$I$1048576,COLUMN('[1]Congest May00-Oct00'!H$1:H$1048576),FALSE())</f>
        <v>2137.46</v>
      </c>
      <c r="T259" s="39" t="n">
        <f aca="false">VLOOKUP($A259,'[1]Congest May00-Oct00'!$A$1:$I$1048576,COLUMN('[1]Congest May00-Oct00'!I$1:I$1048576),FALSE())-VLOOKUP($E259,'[1]Congest May00-Oct00'!$A$1:$I$1048576,COLUMN('[1]Congest May00-Oct00'!I$1:I$1048576),FALSE())</f>
        <v>132.25</v>
      </c>
      <c r="U259" s="39" t="n">
        <f aca="false">VLOOKUP($A259,'[1]Congest Nov00-Apr01'!$A$1:$I$1048576,COLUMN('[1]Congest Nov00-Apr01'!D$1:D$1048576),FALSE())-VLOOKUP($E259,'[1]Congest Nov00-Apr01'!$A$1:$I$1048576,COLUMN('[1]Congest Nov00-Apr01'!D$1:D$1048576),FALSE())</f>
        <v>615.25</v>
      </c>
      <c r="V259" s="39" t="n">
        <f aca="false">VLOOKUP($A259,'[1]Congest Nov00-Apr01'!$A$1:$I$1048576,COLUMN('[1]Congest Nov00-Apr01'!E$1:E$1048576),FALSE())-VLOOKUP($E259,'[1]Congest Nov00-Apr01'!$A$1:$I$1048576,COLUMN('[1]Congest Nov00-Apr01'!E$1:E$1048576),FALSE())</f>
        <v>5287.41</v>
      </c>
      <c r="W259" s="39" t="n">
        <f aca="false">VLOOKUP($A259,'[1]Congest Nov00-Apr01'!$A$1:$I$1048576,COLUMN('[1]Congest Nov00-Apr01'!F$1:F$1048576),FALSE())-VLOOKUP($E259,'[1]Congest Nov00-Apr01'!$A$1:$I$1048576,COLUMN('[1]Congest Nov00-Apr01'!F$1:F$1048576),FALSE())</f>
        <v>-227.100000000001</v>
      </c>
      <c r="X259" s="39" t="n">
        <f aca="false">VLOOKUP($A259,'[1]Congest Nov00-Apr01'!$A$1:$I$1048576,COLUMN('[1]Congest Nov00-Apr01'!G$1:G$1048576),FALSE())-VLOOKUP($E259,'[1]Congest Nov00-Apr01'!$A$1:$I$1048576,COLUMN('[1]Congest Nov00-Apr01'!G$1:G$1048576),FALSE())</f>
        <v>2949.97</v>
      </c>
      <c r="Y259" s="39" t="n">
        <f aca="false">VLOOKUP($A259,'[1]Congest Nov00-Apr01'!$A$1:$I$1048576,COLUMN('[1]Congest Nov00-Apr01'!H$1:H$1048576),FALSE())-VLOOKUP($E259,'[1]Congest Nov00-Apr01'!$A$1:$I$1048576,COLUMN('[1]Congest Nov00-Apr01'!H$1:H$1048576),FALSE())</f>
        <v>71.3000000000011</v>
      </c>
      <c r="Z259" s="39" t="n">
        <f aca="false">VLOOKUP($A259,'[1]Congest Nov00-Apr01'!$A$1:$I$1048576,COLUMN('[1]Congest Nov00-Apr01'!I$1:I$1048576),FALSE())-VLOOKUP($E259,'[1]Congest Nov00-Apr01'!$A$1:$I$1048576,COLUMN('[1]Congest Nov00-Apr01'!I$1:I$1048576),FALSE())</f>
        <v>1170</v>
      </c>
      <c r="AA259" s="39" t="n">
        <f aca="false">VLOOKUP($A259,'[1]Congest May01-Oct01'!$A$1:$I$1048576,COLUMN('[1]Congest May01-Oct01'!D$1:D$1048576),FALSE())-VLOOKUP($E259,'[1]Congest May01-Oct01'!$A$1:$I$1048576,COLUMN('[1]Congest May01-Oct01'!D$1:D$1048576),FALSE())</f>
        <v>2630.22</v>
      </c>
      <c r="AB259" s="39" t="n">
        <f aca="false">VLOOKUP($A259,'[1]Congest May01-Oct01'!$A$1:$I$1048576,COLUMN('[1]Congest May01-Oct01'!E$1:E$1048576),FALSE())-VLOOKUP($E259,'[1]Congest May01-Oct01'!$A$1:$I$1048576,COLUMN('[1]Congest May01-Oct01'!E$1:E$1048576),FALSE())</f>
        <v>7119.49</v>
      </c>
      <c r="AC259" s="39" t="n">
        <f aca="false">VLOOKUP($A259,'[1]Congest May01-Oct01'!$A$1:$I$1048576,COLUMN('[1]Congest May01-Oct01'!F$1:F$1048576),FALSE())-VLOOKUP($E259,'[1]Congest May01-Oct01'!$A$1:$I$1048576,COLUMN('[1]Congest May01-Oct01'!F$1:F$1048576),FALSE())</f>
        <v>6524.08</v>
      </c>
      <c r="AD259" s="39" t="n">
        <f aca="false">VLOOKUP($A259,'[1]Congest May01-Oct01'!$A$1:$I$1048576,COLUMN('[1]Congest May01-Oct01'!G$1:G$1048576),FALSE())-VLOOKUP($E259,'[1]Congest May01-Oct01'!$A$1:$I$1048576,COLUMN('[1]Congest May01-Oct01'!G$1:G$1048576),FALSE())</f>
        <v>3596.93</v>
      </c>
      <c r="AE259" s="36" t="n">
        <f aca="false">VLOOKUP($A259,'[1]Congest May01-Oct01'!$A$1:$I$1048576,COLUMN('[1]Congest May01-Oct01'!H$1:H$1048576),FALSE())-VLOOKUP($E259,'[1]Congest May01-Oct01'!$A$1:$I$1048576,COLUMN('[1]Congest May01-Oct01'!H$1:H$1048576),FALSE())</f>
        <v>1521.93</v>
      </c>
      <c r="AF259" s="36" t="n">
        <f aca="false">VLOOKUP($A259,'[1]Congest May01-Oct01'!$A$1:$I$1048576,COLUMN('[1]Congest May01-Oct01'!I$1:I$1048576),FALSE())-VLOOKUP($E259,'[1]Congest May01-Oct01'!$A$1:$I$1048576,COLUMN('[1]Congest May01-Oct01'!I$1:I$1048576),FALSE())</f>
        <v>1372.74</v>
      </c>
      <c r="AG259" s="6" t="n">
        <f aca="false">SUM(S259:AD259)</f>
        <v>32007.26</v>
      </c>
      <c r="AI259" s="6" t="n">
        <f aca="false">+AP259</f>
        <v>37742.06</v>
      </c>
      <c r="AJ259" s="39" t="n">
        <f aca="false">2*AG259</f>
        <v>64014.52</v>
      </c>
      <c r="AK259" s="39" t="n">
        <f aca="false">+AJ259-AI259</f>
        <v>26272.46</v>
      </c>
      <c r="AL259" s="39"/>
      <c r="AM259" s="39" t="n">
        <f aca="false">+VLOOKUP($E259,[2]ACP!$A$1:$BE$1048576,47,FALSE())-VLOOKUP($A259,[2]ACP!$A$1:$BE$1048576,47,FALSE())</f>
        <v>20952.23</v>
      </c>
      <c r="AN259" s="39" t="n">
        <f aca="false">+VLOOKUP($E259,[2]ACP!$A$1:$BE$1048576,48,FALSE())-VLOOKUP($A259,[2]ACP!$A$1:$BE$1048576,48,FALSE())</f>
        <v>51918.4</v>
      </c>
      <c r="AO259" s="39" t="n">
        <f aca="false">+VLOOKUP($E259,[2]ACP!$A$1:$BE$1048576,56,FALSE())-VLOOKUP($A259,[2]ACP!$A$1:$BE$1048576,56,FALSE())</f>
        <v>25698.65</v>
      </c>
      <c r="AP259" s="39" t="n">
        <f aca="false">+VLOOKUP($E259,[2]ACP!$A$1:$BE$1048576,57,FALSE())-VLOOKUP($A259,[2]ACP!$A$1:$BE$1048576,57,FALSE())</f>
        <v>37742.06</v>
      </c>
      <c r="AQ259" s="39" t="n">
        <v>2137.46</v>
      </c>
      <c r="AR259" s="39" t="n">
        <f aca="false">+VLOOKUP($E259,[2]ACP!$A$1:$BE$1048576,53,FALSE())-VLOOKUP($A259,[2]ACP!$A$1:$BE$1048576,53,FALSE())</f>
        <v>2393.09</v>
      </c>
      <c r="AS259" s="39" t="n">
        <f aca="false">+VLOOKUP($E259,[2]ACP!$A$1:$BE$1048576,25,FALSE())-VLOOKUP($A259,[2]ACP!$A$1:$BE$1048576,25,FALSE())</f>
        <v>13886.28</v>
      </c>
      <c r="AT259" s="39" t="n">
        <f aca="false">+VLOOKUP($E259,[2]ACP!$A$1:$BE$1048576,19,FALSE())-VLOOKUP($A259,[2]ACP!$A$1:$BE$1048576,19,FALSE())</f>
        <v>9991.44000000001</v>
      </c>
    </row>
    <row r="260" customFormat="false" ht="12.75" hidden="false" customHeight="false" outlineLevel="0" collapsed="false">
      <c r="A260" s="60" t="n">
        <v>23786</v>
      </c>
      <c r="B260" s="60" t="str">
        <f aca="false">+VLOOKUP(A260,'[1]Congest May01-Oct01'!$A$1:$B$1048576,2,FALSE())</f>
        <v>LINDEN COGEN____</v>
      </c>
      <c r="C260" s="58" t="str">
        <f aca="false">+VLOOKUP(A260,[1]Congest!$A$1:$C$1048576,3,FALSE())</f>
        <v>N.Y.C.</v>
      </c>
      <c r="D260" s="58"/>
      <c r="E260" s="60" t="n">
        <v>23810</v>
      </c>
      <c r="F260" s="60" t="str">
        <f aca="false">+VLOOKUP(E260,'[1]Congest May01-Oct01'!$A$1:$B$1048576,2,FALSE())</f>
        <v>HUDSON AVE_GT_3</v>
      </c>
      <c r="G260" s="58" t="str">
        <f aca="false">+VLOOKUP(E260,[1]Congest!$A$1:$C$1048576,3,FALSE())</f>
        <v>N.Y.C.</v>
      </c>
      <c r="H260" s="59" t="n">
        <v>5</v>
      </c>
      <c r="I260" s="41"/>
      <c r="J260" s="4"/>
      <c r="O260" s="47" t="n">
        <f aca="false">VLOOKUP($A260,'[1]Congest May00-Oct00'!$A$1:$I$1048576,COLUMN('[1]Congest May00-Oct00'!D$1:D$1048576),FALSE())-VLOOKUP($E260,'[1]Congest May00-Oct00'!$A$1:$I$1048576,COLUMN('[1]Congest May00-Oct00'!D$1:D$1048576),FALSE())</f>
        <v>246.29</v>
      </c>
      <c r="P260" s="39" t="n">
        <f aca="false">VLOOKUP($A260,'[1]Congest May00-Oct00'!$A$1:$I$1048576,COLUMN('[1]Congest May00-Oct00'!E$1:E$1048576),FALSE())-VLOOKUP($E260,'[1]Congest May00-Oct00'!$A$1:$I$1048576,COLUMN('[1]Congest May00-Oct00'!E$1:E$1048576),FALSE())</f>
        <v>4395.60000000001</v>
      </c>
      <c r="Q260" s="39" t="n">
        <f aca="false">VLOOKUP($A260,'[1]Congest May00-Oct00'!$A$1:$I$1048576,COLUMN('[1]Congest May00-Oct00'!F$1:F$1048576),FALSE())-VLOOKUP($E260,'[1]Congest May00-Oct00'!$A$1:$I$1048576,COLUMN('[1]Congest May00-Oct00'!F$1:F$1048576),FALSE())</f>
        <v>1932.39</v>
      </c>
      <c r="R260" s="39" t="n">
        <f aca="false">VLOOKUP($A260,'[1]Congest May00-Oct00'!$A$1:$I$1048576,COLUMN('[1]Congest May00-Oct00'!G$1:G$1048576),FALSE())-VLOOKUP($E260,'[1]Congest May00-Oct00'!$A$1:$I$1048576,COLUMN('[1]Congest May00-Oct00'!G$1:G$1048576),FALSE())</f>
        <v>4048.32</v>
      </c>
      <c r="S260" s="39" t="n">
        <f aca="false">VLOOKUP($A260,'[1]Congest May00-Oct00'!$A$1:$I$1048576,COLUMN('[1]Congest May00-Oct00'!H$1:H$1048576),FALSE())-VLOOKUP($E260,'[1]Congest May00-Oct00'!$A$1:$I$1048576,COLUMN('[1]Congest May00-Oct00'!H$1:H$1048576),FALSE())</f>
        <v>0</v>
      </c>
      <c r="T260" s="39" t="n">
        <f aca="false">VLOOKUP($A260,'[1]Congest May00-Oct00'!$A$1:$I$1048576,COLUMN('[1]Congest May00-Oct00'!I$1:I$1048576),FALSE())-VLOOKUP($E260,'[1]Congest May00-Oct00'!$A$1:$I$1048576,COLUMN('[1]Congest May00-Oct00'!I$1:I$1048576),FALSE())</f>
        <v>0</v>
      </c>
      <c r="U260" s="39" t="n">
        <f aca="false">VLOOKUP($A260,'[1]Congest Nov00-Apr01'!$A$1:$I$1048576,COLUMN('[1]Congest Nov00-Apr01'!D$1:D$1048576),FALSE())-VLOOKUP($E260,'[1]Congest Nov00-Apr01'!$A$1:$I$1048576,COLUMN('[1]Congest Nov00-Apr01'!D$1:D$1048576),FALSE())</f>
        <v>0</v>
      </c>
      <c r="V260" s="39" t="n">
        <f aca="false">VLOOKUP($A260,'[1]Congest Nov00-Apr01'!$A$1:$I$1048576,COLUMN('[1]Congest Nov00-Apr01'!E$1:E$1048576),FALSE())-VLOOKUP($E260,'[1]Congest Nov00-Apr01'!$A$1:$I$1048576,COLUMN('[1]Congest Nov00-Apr01'!E$1:E$1048576),FALSE())</f>
        <v>0</v>
      </c>
      <c r="W260" s="39" t="n">
        <f aca="false">VLOOKUP($A260,'[1]Congest Nov00-Apr01'!$A$1:$I$1048576,COLUMN('[1]Congest Nov00-Apr01'!F$1:F$1048576),FALSE())-VLOOKUP($E260,'[1]Congest Nov00-Apr01'!$A$1:$I$1048576,COLUMN('[1]Congest Nov00-Apr01'!F$1:F$1048576),FALSE())</f>
        <v>0</v>
      </c>
      <c r="X260" s="39" t="n">
        <f aca="false">VLOOKUP($A260,'[1]Congest Nov00-Apr01'!$A$1:$I$1048576,COLUMN('[1]Congest Nov00-Apr01'!G$1:G$1048576),FALSE())-VLOOKUP($E260,'[1]Congest Nov00-Apr01'!$A$1:$I$1048576,COLUMN('[1]Congest Nov00-Apr01'!G$1:G$1048576),FALSE())</f>
        <v>4.68000000000029</v>
      </c>
      <c r="Y260" s="39" t="n">
        <f aca="false">VLOOKUP($A260,'[1]Congest Nov00-Apr01'!$A$1:$I$1048576,COLUMN('[1]Congest Nov00-Apr01'!H$1:H$1048576),FALSE())-VLOOKUP($E260,'[1]Congest Nov00-Apr01'!$A$1:$I$1048576,COLUMN('[1]Congest Nov00-Apr01'!H$1:H$1048576),FALSE())</f>
        <v>0</v>
      </c>
      <c r="Z260" s="39" t="n">
        <f aca="false">VLOOKUP($A260,'[1]Congest Nov00-Apr01'!$A$1:$I$1048576,COLUMN('[1]Congest Nov00-Apr01'!I$1:I$1048576),FALSE())-VLOOKUP($E260,'[1]Congest Nov00-Apr01'!$A$1:$I$1048576,COLUMN('[1]Congest Nov00-Apr01'!I$1:I$1048576),FALSE())</f>
        <v>-561.72</v>
      </c>
      <c r="AA260" s="39" t="n">
        <f aca="false">VLOOKUP($A260,'[1]Congest May01-Oct01'!$A$1:$I$1048576,COLUMN('[1]Congest May01-Oct01'!D$1:D$1048576),FALSE())-VLOOKUP($E260,'[1]Congest May01-Oct01'!$A$1:$I$1048576,COLUMN('[1]Congest May01-Oct01'!D$1:D$1048576),FALSE())</f>
        <v>329.220000000001</v>
      </c>
      <c r="AB260" s="39" t="n">
        <f aca="false">VLOOKUP($A260,'[1]Congest May01-Oct01'!$A$1:$I$1048576,COLUMN('[1]Congest May01-Oct01'!E$1:E$1048576),FALSE())-VLOOKUP($E260,'[1]Congest May01-Oct01'!$A$1:$I$1048576,COLUMN('[1]Congest May01-Oct01'!E$1:E$1048576),FALSE())</f>
        <v>0</v>
      </c>
      <c r="AC260" s="39" t="n">
        <f aca="false">VLOOKUP($A260,'[1]Congest May01-Oct01'!$A$1:$I$1048576,COLUMN('[1]Congest May01-Oct01'!F$1:F$1048576),FALSE())-VLOOKUP($E260,'[1]Congest May01-Oct01'!$A$1:$I$1048576,COLUMN('[1]Congest May01-Oct01'!F$1:F$1048576),FALSE())</f>
        <v>422.46</v>
      </c>
      <c r="AD260" s="39" t="n">
        <f aca="false">VLOOKUP($A260,'[1]Congest May01-Oct01'!$A$1:$I$1048576,COLUMN('[1]Congest May01-Oct01'!G$1:G$1048576),FALSE())-VLOOKUP($E260,'[1]Congest May01-Oct01'!$A$1:$I$1048576,COLUMN('[1]Congest May01-Oct01'!G$1:G$1048576),FALSE())</f>
        <v>2207.59</v>
      </c>
      <c r="AE260" s="36" t="n">
        <f aca="false">VLOOKUP($A260,'[1]Congest May01-Oct01'!$A$1:$I$1048576,COLUMN('[1]Congest May01-Oct01'!H$1:H$1048576),FALSE())-VLOOKUP($E260,'[1]Congest May01-Oct01'!$A$1:$I$1048576,COLUMN('[1]Congest May01-Oct01'!H$1:H$1048576),FALSE())</f>
        <v>1262.72</v>
      </c>
      <c r="AF260" s="36" t="n">
        <f aca="false">VLOOKUP($A260,'[1]Congest May01-Oct01'!$A$1:$I$1048576,COLUMN('[1]Congest May01-Oct01'!I$1:I$1048576),FALSE())-VLOOKUP($E260,'[1]Congest May01-Oct01'!$A$1:$I$1048576,COLUMN('[1]Congest May01-Oct01'!I$1:I$1048576),FALSE())</f>
        <v>868.57</v>
      </c>
      <c r="AG260" s="6" t="n">
        <f aca="false">SUM(S260:AD260)</f>
        <v>2402.23</v>
      </c>
      <c r="AI260" s="6" t="n">
        <f aca="false">+AO260</f>
        <v>1383.25</v>
      </c>
      <c r="AJ260" s="39" t="n">
        <f aca="false">+AG260</f>
        <v>2402.23</v>
      </c>
      <c r="AK260" s="39" t="n">
        <f aca="false">+AJ260-AI260</f>
        <v>1018.98</v>
      </c>
      <c r="AL260" s="39"/>
      <c r="AM260" s="39" t="n">
        <f aca="false">+VLOOKUP($E260,[2]ACP!$A$1:$BE$1048576,47,FALSE())-VLOOKUP($A260,[2]ACP!$A$1:$BE$1048576,47,FALSE())</f>
        <v>1143.22</v>
      </c>
      <c r="AN260" s="39" t="n">
        <f aca="false">+VLOOKUP($E260,[2]ACP!$A$1:$BE$1048576,48,FALSE())-VLOOKUP($A260,[2]ACP!$A$1:$BE$1048576,48,FALSE())</f>
        <v>1781.91000000002</v>
      </c>
      <c r="AO260" s="39" t="n">
        <f aca="false">+VLOOKUP($E260,[2]ACP!$A$1:$BE$1048576,56,FALSE())-VLOOKUP($A260,[2]ACP!$A$1:$BE$1048576,56,FALSE())</f>
        <v>1383.25</v>
      </c>
      <c r="AP260" s="39" t="n">
        <f aca="false">+VLOOKUP($E260,[2]ACP!$A$1:$BE$1048576,57,FALSE())-VLOOKUP($A260,[2]ACP!$A$1:$BE$1048576,57,FALSE())</f>
        <v>1828.03</v>
      </c>
      <c r="AQ260" s="39" t="n">
        <v>0</v>
      </c>
      <c r="AR260" s="39" t="n">
        <f aca="false">+VLOOKUP($E260,[2]ACP!$A$1:$BE$1048576,53,FALSE())-VLOOKUP($A260,[2]ACP!$A$1:$BE$1048576,53,FALSE())</f>
        <v>60.4000000000001</v>
      </c>
      <c r="AS260" s="39" t="n">
        <f aca="false">+VLOOKUP($E260,[2]ACP!$A$1:$BE$1048576,25,FALSE())-VLOOKUP($A260,[2]ACP!$A$1:$BE$1048576,25,FALSE())</f>
        <v>523.091999999997</v>
      </c>
      <c r="AT260" s="39" t="n">
        <f aca="false">+VLOOKUP($E260,[2]ACP!$A$1:$BE$1048576,19,FALSE())-VLOOKUP($A260,[2]ACP!$A$1:$BE$1048576,19,FALSE())</f>
        <v>298.596000000012</v>
      </c>
    </row>
    <row r="261" customFormat="false" ht="12.75" hidden="false" customHeight="false" outlineLevel="0" collapsed="false">
      <c r="A261" s="61" t="n">
        <v>23786</v>
      </c>
      <c r="B261" s="62" t="str">
        <f aca="false">+VLOOKUP(A261,'[1]Congest May01-Oct01'!$A$1:$B$1048576,2,FALSE())</f>
        <v>LINDEN COGEN____</v>
      </c>
      <c r="C261" s="61" t="str">
        <f aca="false">+VLOOKUP(A261,[1]Congest!$A$1:$C$1048576,3,FALSE())</f>
        <v>N.Y.C.</v>
      </c>
      <c r="D261" s="61"/>
      <c r="E261" s="62" t="n">
        <v>23810</v>
      </c>
      <c r="F261" s="62" t="str">
        <f aca="false">+VLOOKUP(E261,'[1]Congest May01-Oct01'!$A$1:$B$1048576,2,FALSE())</f>
        <v>HUDSON AVE_GT_3</v>
      </c>
      <c r="G261" s="61" t="str">
        <f aca="false">+VLOOKUP(E261,[1]Congest!$A$1:$C$1048576,3,FALSE())</f>
        <v>N.Y.C.</v>
      </c>
      <c r="H261" s="63" t="n">
        <v>5</v>
      </c>
      <c r="I261" s="41"/>
      <c r="J261" s="4"/>
      <c r="O261" s="47" t="n">
        <f aca="false">VLOOKUP($A261,'[1]Congest May00-Oct00'!$A$1:$I$1048576,COLUMN('[1]Congest May00-Oct00'!D$1:D$1048576),FALSE())-VLOOKUP($E261,'[1]Congest May00-Oct00'!$A$1:$I$1048576,COLUMN('[1]Congest May00-Oct00'!D$1:D$1048576),FALSE())</f>
        <v>246.29</v>
      </c>
      <c r="P261" s="39" t="n">
        <f aca="false">VLOOKUP($A261,'[1]Congest May00-Oct00'!$A$1:$I$1048576,COLUMN('[1]Congest May00-Oct00'!E$1:E$1048576),FALSE())-VLOOKUP($E261,'[1]Congest May00-Oct00'!$A$1:$I$1048576,COLUMN('[1]Congest May00-Oct00'!E$1:E$1048576),FALSE())</f>
        <v>4395.60000000001</v>
      </c>
      <c r="Q261" s="39" t="n">
        <f aca="false">VLOOKUP($A261,'[1]Congest May00-Oct00'!$A$1:$I$1048576,COLUMN('[1]Congest May00-Oct00'!F$1:F$1048576),FALSE())-VLOOKUP($E261,'[1]Congest May00-Oct00'!$A$1:$I$1048576,COLUMN('[1]Congest May00-Oct00'!F$1:F$1048576),FALSE())</f>
        <v>1932.39</v>
      </c>
      <c r="R261" s="39" t="n">
        <f aca="false">VLOOKUP($A261,'[1]Congest May00-Oct00'!$A$1:$I$1048576,COLUMN('[1]Congest May00-Oct00'!G$1:G$1048576),FALSE())-VLOOKUP($E261,'[1]Congest May00-Oct00'!$A$1:$I$1048576,COLUMN('[1]Congest May00-Oct00'!G$1:G$1048576),FALSE())</f>
        <v>4048.32</v>
      </c>
      <c r="S261" s="39" t="n">
        <f aca="false">VLOOKUP($A261,'[1]Congest May00-Oct00'!$A$1:$I$1048576,COLUMN('[1]Congest May00-Oct00'!H$1:H$1048576),FALSE())-VLOOKUP($E261,'[1]Congest May00-Oct00'!$A$1:$I$1048576,COLUMN('[1]Congest May00-Oct00'!H$1:H$1048576),FALSE())</f>
        <v>0</v>
      </c>
      <c r="T261" s="39" t="n">
        <f aca="false">VLOOKUP($A261,'[1]Congest May00-Oct00'!$A$1:$I$1048576,COLUMN('[1]Congest May00-Oct00'!I$1:I$1048576),FALSE())-VLOOKUP($E261,'[1]Congest May00-Oct00'!$A$1:$I$1048576,COLUMN('[1]Congest May00-Oct00'!I$1:I$1048576),FALSE())</f>
        <v>0</v>
      </c>
      <c r="U261" s="39" t="n">
        <f aca="false">VLOOKUP($A261,'[1]Congest Nov00-Apr01'!$A$1:$I$1048576,COLUMN('[1]Congest Nov00-Apr01'!D$1:D$1048576),FALSE())-VLOOKUP($E261,'[1]Congest Nov00-Apr01'!$A$1:$I$1048576,COLUMN('[1]Congest Nov00-Apr01'!D$1:D$1048576),FALSE())</f>
        <v>0</v>
      </c>
      <c r="V261" s="39" t="n">
        <f aca="false">VLOOKUP($A261,'[1]Congest Nov00-Apr01'!$A$1:$I$1048576,COLUMN('[1]Congest Nov00-Apr01'!E$1:E$1048576),FALSE())-VLOOKUP($E261,'[1]Congest Nov00-Apr01'!$A$1:$I$1048576,COLUMN('[1]Congest Nov00-Apr01'!E$1:E$1048576),FALSE())</f>
        <v>0</v>
      </c>
      <c r="W261" s="39" t="n">
        <f aca="false">VLOOKUP($A261,'[1]Congest Nov00-Apr01'!$A$1:$I$1048576,COLUMN('[1]Congest Nov00-Apr01'!F$1:F$1048576),FALSE())-VLOOKUP($E261,'[1]Congest Nov00-Apr01'!$A$1:$I$1048576,COLUMN('[1]Congest Nov00-Apr01'!F$1:F$1048576),FALSE())</f>
        <v>0</v>
      </c>
      <c r="X261" s="39" t="n">
        <f aca="false">VLOOKUP($A261,'[1]Congest Nov00-Apr01'!$A$1:$I$1048576,COLUMN('[1]Congest Nov00-Apr01'!G$1:G$1048576),FALSE())-VLOOKUP($E261,'[1]Congest Nov00-Apr01'!$A$1:$I$1048576,COLUMN('[1]Congest Nov00-Apr01'!G$1:G$1048576),FALSE())</f>
        <v>4.68000000000029</v>
      </c>
      <c r="Y261" s="39" t="n">
        <f aca="false">VLOOKUP($A261,'[1]Congest Nov00-Apr01'!$A$1:$I$1048576,COLUMN('[1]Congest Nov00-Apr01'!H$1:H$1048576),FALSE())-VLOOKUP($E261,'[1]Congest Nov00-Apr01'!$A$1:$I$1048576,COLUMN('[1]Congest Nov00-Apr01'!H$1:H$1048576),FALSE())</f>
        <v>0</v>
      </c>
      <c r="Z261" s="39" t="n">
        <f aca="false">VLOOKUP($A261,'[1]Congest Nov00-Apr01'!$A$1:$I$1048576,COLUMN('[1]Congest Nov00-Apr01'!I$1:I$1048576),FALSE())-VLOOKUP($E261,'[1]Congest Nov00-Apr01'!$A$1:$I$1048576,COLUMN('[1]Congest Nov00-Apr01'!I$1:I$1048576),FALSE())</f>
        <v>-561.72</v>
      </c>
      <c r="AA261" s="39" t="n">
        <f aca="false">VLOOKUP($A261,'[1]Congest May01-Oct01'!$A$1:$I$1048576,COLUMN('[1]Congest May01-Oct01'!D$1:D$1048576),FALSE())-VLOOKUP($E261,'[1]Congest May01-Oct01'!$A$1:$I$1048576,COLUMN('[1]Congest May01-Oct01'!D$1:D$1048576),FALSE())</f>
        <v>329.220000000001</v>
      </c>
      <c r="AB261" s="39" t="n">
        <f aca="false">VLOOKUP($A261,'[1]Congest May01-Oct01'!$A$1:$I$1048576,COLUMN('[1]Congest May01-Oct01'!E$1:E$1048576),FALSE())-VLOOKUP($E261,'[1]Congest May01-Oct01'!$A$1:$I$1048576,COLUMN('[1]Congest May01-Oct01'!E$1:E$1048576),FALSE())</f>
        <v>0</v>
      </c>
      <c r="AC261" s="39" t="n">
        <f aca="false">VLOOKUP($A261,'[1]Congest May01-Oct01'!$A$1:$I$1048576,COLUMN('[1]Congest May01-Oct01'!F$1:F$1048576),FALSE())-VLOOKUP($E261,'[1]Congest May01-Oct01'!$A$1:$I$1048576,COLUMN('[1]Congest May01-Oct01'!F$1:F$1048576),FALSE())</f>
        <v>422.46</v>
      </c>
      <c r="AD261" s="39" t="n">
        <f aca="false">VLOOKUP($A261,'[1]Congest May01-Oct01'!$A$1:$I$1048576,COLUMN('[1]Congest May01-Oct01'!G$1:G$1048576),FALSE())-VLOOKUP($E261,'[1]Congest May01-Oct01'!$A$1:$I$1048576,COLUMN('[1]Congest May01-Oct01'!G$1:G$1048576),FALSE())</f>
        <v>2207.59</v>
      </c>
      <c r="AE261" s="36" t="n">
        <f aca="false">VLOOKUP($A261,'[1]Congest May01-Oct01'!$A$1:$I$1048576,COLUMN('[1]Congest May01-Oct01'!H$1:H$1048576),FALSE())-VLOOKUP($E261,'[1]Congest May01-Oct01'!$A$1:$I$1048576,COLUMN('[1]Congest May01-Oct01'!H$1:H$1048576),FALSE())</f>
        <v>1262.72</v>
      </c>
      <c r="AF261" s="36" t="n">
        <f aca="false">VLOOKUP($A261,'[1]Congest May01-Oct01'!$A$1:$I$1048576,COLUMN('[1]Congest May01-Oct01'!I$1:I$1048576),FALSE())-VLOOKUP($E261,'[1]Congest May01-Oct01'!$A$1:$I$1048576,COLUMN('[1]Congest May01-Oct01'!I$1:I$1048576),FALSE())</f>
        <v>868.57</v>
      </c>
      <c r="AG261" s="6" t="n">
        <f aca="false">SUM(S261:AD261)</f>
        <v>2402.23</v>
      </c>
      <c r="AI261" s="6" t="n">
        <f aca="false">+AP261</f>
        <v>1828.03</v>
      </c>
      <c r="AJ261" s="39" t="n">
        <f aca="false">2*AG261</f>
        <v>4804.46000000001</v>
      </c>
      <c r="AK261" s="39" t="n">
        <f aca="false">+AJ261-AI261</f>
        <v>2976.43000000001</v>
      </c>
      <c r="AL261" s="39"/>
      <c r="AM261" s="39" t="n">
        <f aca="false">+VLOOKUP($E261,[2]ACP!$A$1:$BE$1048576,47,FALSE())-VLOOKUP($A261,[2]ACP!$A$1:$BE$1048576,47,FALSE())</f>
        <v>1143.22</v>
      </c>
      <c r="AN261" s="39" t="n">
        <f aca="false">+VLOOKUP($E261,[2]ACP!$A$1:$BE$1048576,48,FALSE())-VLOOKUP($A261,[2]ACP!$A$1:$BE$1048576,48,FALSE())</f>
        <v>1781.91000000002</v>
      </c>
      <c r="AO261" s="39" t="n">
        <f aca="false">+VLOOKUP($E261,[2]ACP!$A$1:$BE$1048576,56,FALSE())-VLOOKUP($A261,[2]ACP!$A$1:$BE$1048576,56,FALSE())</f>
        <v>1383.25</v>
      </c>
      <c r="AP261" s="39" t="n">
        <f aca="false">+VLOOKUP($E261,[2]ACP!$A$1:$BE$1048576,57,FALSE())-VLOOKUP($A261,[2]ACP!$A$1:$BE$1048576,57,FALSE())</f>
        <v>1828.03</v>
      </c>
      <c r="AQ261" s="39" t="n">
        <v>0</v>
      </c>
      <c r="AR261" s="39" t="n">
        <f aca="false">+VLOOKUP($E261,[2]ACP!$A$1:$BE$1048576,53,FALSE())-VLOOKUP($A261,[2]ACP!$A$1:$BE$1048576,53,FALSE())</f>
        <v>60.4000000000001</v>
      </c>
      <c r="AS261" s="39" t="n">
        <f aca="false">+VLOOKUP($E261,[2]ACP!$A$1:$BE$1048576,25,FALSE())-VLOOKUP($A261,[2]ACP!$A$1:$BE$1048576,25,FALSE())</f>
        <v>523.091999999997</v>
      </c>
      <c r="AT261" s="39" t="n">
        <f aca="false">+VLOOKUP($E261,[2]ACP!$A$1:$BE$1048576,19,FALSE())-VLOOKUP($A261,[2]ACP!$A$1:$BE$1048576,19,FALSE())</f>
        <v>298.596000000012</v>
      </c>
    </row>
    <row r="262" customFormat="false" ht="12.75" hidden="false" customHeight="false" outlineLevel="0" collapsed="false">
      <c r="A262" s="60" t="n">
        <v>23786</v>
      </c>
      <c r="B262" s="60" t="str">
        <f aca="false">+VLOOKUP(A262,'[1]Congest May01-Oct01'!$A$1:$B$1048576,2,FALSE())</f>
        <v>LINDEN COGEN____</v>
      </c>
      <c r="C262" s="58" t="str">
        <f aca="false">+VLOOKUP(A262,[1]Congest!$A$1:$C$1048576,3,FALSE())</f>
        <v>N.Y.C.</v>
      </c>
      <c r="D262" s="58"/>
      <c r="E262" s="60" t="n">
        <v>24261</v>
      </c>
      <c r="F262" s="60" t="str">
        <f aca="false">+VLOOKUP(E262,'[1]Congest May01-Oct01'!$A$1:$B$1048576,2,FALSE())</f>
        <v>74TH STREET_GT_2</v>
      </c>
      <c r="G262" s="58" t="str">
        <f aca="false">+VLOOKUP(E262,[1]Congest!$A$1:$C$1048576,3,FALSE())</f>
        <v>N.Y.C.</v>
      </c>
      <c r="H262" s="59" t="n">
        <v>7</v>
      </c>
      <c r="I262" s="41"/>
      <c r="J262" s="4"/>
      <c r="O262" s="47" t="n">
        <f aca="false">VLOOKUP($A262,'[1]Congest May00-Oct00'!$A$1:$I$1048576,COLUMN('[1]Congest May00-Oct00'!D$1:D$1048576),FALSE())-VLOOKUP($E262,'[1]Congest May00-Oct00'!$A$1:$I$1048576,COLUMN('[1]Congest May00-Oct00'!D$1:D$1048576),FALSE())</f>
        <v>246.29</v>
      </c>
      <c r="P262" s="39" t="n">
        <f aca="false">VLOOKUP($A262,'[1]Congest May00-Oct00'!$A$1:$I$1048576,COLUMN('[1]Congest May00-Oct00'!E$1:E$1048576),FALSE())-VLOOKUP($E262,'[1]Congest May00-Oct00'!$A$1:$I$1048576,COLUMN('[1]Congest May00-Oct00'!E$1:E$1048576),FALSE())</f>
        <v>4400.76</v>
      </c>
      <c r="Q262" s="39" t="n">
        <f aca="false">VLOOKUP($A262,'[1]Congest May00-Oct00'!$A$1:$I$1048576,COLUMN('[1]Congest May00-Oct00'!F$1:F$1048576),FALSE())-VLOOKUP($E262,'[1]Congest May00-Oct00'!$A$1:$I$1048576,COLUMN('[1]Congest May00-Oct00'!F$1:F$1048576),FALSE())</f>
        <v>1933.34</v>
      </c>
      <c r="R262" s="39" t="n">
        <f aca="false">VLOOKUP($A262,'[1]Congest May00-Oct00'!$A$1:$I$1048576,COLUMN('[1]Congest May00-Oct00'!G$1:G$1048576),FALSE())-VLOOKUP($E262,'[1]Congest May00-Oct00'!$A$1:$I$1048576,COLUMN('[1]Congest May00-Oct00'!G$1:G$1048576),FALSE())</f>
        <v>4049.05</v>
      </c>
      <c r="S262" s="39" t="n">
        <f aca="false">VLOOKUP($A262,'[1]Congest May00-Oct00'!$A$1:$I$1048576,COLUMN('[1]Congest May00-Oct00'!H$1:H$1048576),FALSE())-VLOOKUP($E262,'[1]Congest May00-Oct00'!$A$1:$I$1048576,COLUMN('[1]Congest May00-Oct00'!H$1:H$1048576),FALSE())</f>
        <v>-0.399999999999181</v>
      </c>
      <c r="T262" s="39" t="n">
        <f aca="false">VLOOKUP($A262,'[1]Congest May00-Oct00'!$A$1:$I$1048576,COLUMN('[1]Congest May00-Oct00'!I$1:I$1048576),FALSE())-VLOOKUP($E262,'[1]Congest May00-Oct00'!$A$1:$I$1048576,COLUMN('[1]Congest May00-Oct00'!I$1:I$1048576),FALSE())</f>
        <v>-1.5</v>
      </c>
      <c r="U262" s="39" t="n">
        <f aca="false">VLOOKUP($A262,'[1]Congest Nov00-Apr01'!$A$1:$I$1048576,COLUMN('[1]Congest Nov00-Apr01'!D$1:D$1048576),FALSE())-VLOOKUP($E262,'[1]Congest Nov00-Apr01'!$A$1:$I$1048576,COLUMN('[1]Congest Nov00-Apr01'!D$1:D$1048576),FALSE())</f>
        <v>-3.84000000000015</v>
      </c>
      <c r="V262" s="39" t="n">
        <f aca="false">VLOOKUP($A262,'[1]Congest Nov00-Apr01'!$A$1:$I$1048576,COLUMN('[1]Congest Nov00-Apr01'!E$1:E$1048576),FALSE())-VLOOKUP($E262,'[1]Congest Nov00-Apr01'!$A$1:$I$1048576,COLUMN('[1]Congest Nov00-Apr01'!E$1:E$1048576),FALSE())</f>
        <v>-60.8700000000001</v>
      </c>
      <c r="W262" s="39" t="n">
        <f aca="false">VLOOKUP($A262,'[1]Congest Nov00-Apr01'!$A$1:$I$1048576,COLUMN('[1]Congest Nov00-Apr01'!F$1:F$1048576),FALSE())-VLOOKUP($E262,'[1]Congest Nov00-Apr01'!$A$1:$I$1048576,COLUMN('[1]Congest Nov00-Apr01'!F$1:F$1048576),FALSE())</f>
        <v>0</v>
      </c>
      <c r="X262" s="39" t="n">
        <f aca="false">VLOOKUP($A262,'[1]Congest Nov00-Apr01'!$A$1:$I$1048576,COLUMN('[1]Congest Nov00-Apr01'!G$1:G$1048576),FALSE())-VLOOKUP($E262,'[1]Congest Nov00-Apr01'!$A$1:$I$1048576,COLUMN('[1]Congest Nov00-Apr01'!G$1:G$1048576),FALSE())</f>
        <v>4.68000000000029</v>
      </c>
      <c r="Y262" s="39" t="n">
        <f aca="false">VLOOKUP($A262,'[1]Congest Nov00-Apr01'!$A$1:$I$1048576,COLUMN('[1]Congest Nov00-Apr01'!H$1:H$1048576),FALSE())-VLOOKUP($E262,'[1]Congest Nov00-Apr01'!$A$1:$I$1048576,COLUMN('[1]Congest Nov00-Apr01'!H$1:H$1048576),FALSE())</f>
        <v>0</v>
      </c>
      <c r="Z262" s="39" t="n">
        <f aca="false">VLOOKUP($A262,'[1]Congest Nov00-Apr01'!$A$1:$I$1048576,COLUMN('[1]Congest Nov00-Apr01'!I$1:I$1048576),FALSE())-VLOOKUP($E262,'[1]Congest Nov00-Apr01'!$A$1:$I$1048576,COLUMN('[1]Congest Nov00-Apr01'!I$1:I$1048576),FALSE())</f>
        <v>-561.72</v>
      </c>
      <c r="AA262" s="39" t="n">
        <f aca="false">VLOOKUP($A262,'[1]Congest May01-Oct01'!$A$1:$I$1048576,COLUMN('[1]Congest May01-Oct01'!D$1:D$1048576),FALSE())-VLOOKUP($E262,'[1]Congest May01-Oct01'!$A$1:$I$1048576,COLUMN('[1]Congest May01-Oct01'!D$1:D$1048576),FALSE())</f>
        <v>329.220000000001</v>
      </c>
      <c r="AB262" s="39" t="n">
        <f aca="false">VLOOKUP($A262,'[1]Congest May01-Oct01'!$A$1:$I$1048576,COLUMN('[1]Congest May01-Oct01'!E$1:E$1048576),FALSE())-VLOOKUP($E262,'[1]Congest May01-Oct01'!$A$1:$I$1048576,COLUMN('[1]Congest May01-Oct01'!E$1:E$1048576),FALSE())</f>
        <v>0</v>
      </c>
      <c r="AC262" s="39" t="n">
        <f aca="false">VLOOKUP($A262,'[1]Congest May01-Oct01'!$A$1:$I$1048576,COLUMN('[1]Congest May01-Oct01'!F$1:F$1048576),FALSE())-VLOOKUP($E262,'[1]Congest May01-Oct01'!$A$1:$I$1048576,COLUMN('[1]Congest May01-Oct01'!F$1:F$1048576),FALSE())</f>
        <v>422.46</v>
      </c>
      <c r="AD262" s="39" t="n">
        <f aca="false">VLOOKUP($A262,'[1]Congest May01-Oct01'!$A$1:$I$1048576,COLUMN('[1]Congest May01-Oct01'!G$1:G$1048576),FALSE())-VLOOKUP($E262,'[1]Congest May01-Oct01'!$A$1:$I$1048576,COLUMN('[1]Congest May01-Oct01'!G$1:G$1048576),FALSE())</f>
        <v>2207.59</v>
      </c>
      <c r="AE262" s="36" t="n">
        <f aca="false">VLOOKUP($A262,'[1]Congest May01-Oct01'!$A$1:$I$1048576,COLUMN('[1]Congest May01-Oct01'!H$1:H$1048576),FALSE())-VLOOKUP($E262,'[1]Congest May01-Oct01'!$A$1:$I$1048576,COLUMN('[1]Congest May01-Oct01'!H$1:H$1048576),FALSE())</f>
        <v>1262.72</v>
      </c>
      <c r="AF262" s="36" t="n">
        <f aca="false">VLOOKUP($A262,'[1]Congest May01-Oct01'!$A$1:$I$1048576,COLUMN('[1]Congest May01-Oct01'!I$1:I$1048576),FALSE())-VLOOKUP($E262,'[1]Congest May01-Oct01'!$A$1:$I$1048576,COLUMN('[1]Congest May01-Oct01'!I$1:I$1048576),FALSE())</f>
        <v>868.57</v>
      </c>
      <c r="AG262" s="6" t="n">
        <f aca="false">SUM(S262:AD262)</f>
        <v>2335.62</v>
      </c>
      <c r="AI262" s="6" t="n">
        <f aca="false">+AO262</f>
        <v>1319</v>
      </c>
      <c r="AJ262" s="39" t="n">
        <f aca="false">+AG262</f>
        <v>2335.62</v>
      </c>
      <c r="AK262" s="39" t="n">
        <f aca="false">+AJ262-AI262</f>
        <v>1016.62</v>
      </c>
      <c r="AL262" s="39"/>
      <c r="AM262" s="39" t="n">
        <f aca="false">+VLOOKUP($E262,[2]ACP!$A$1:$BE$1048576,47,FALSE())-VLOOKUP($A262,[2]ACP!$A$1:$BE$1048576,47,FALSE())</f>
        <v>92.4599999999919</v>
      </c>
      <c r="AN262" s="39" t="n">
        <f aca="false">+VLOOKUP($E262,[2]ACP!$A$1:$BE$1048576,48,FALSE())-VLOOKUP($A262,[2]ACP!$A$1:$BE$1048576,48,FALSE())</f>
        <v>1790.71000000001</v>
      </c>
      <c r="AO262" s="39" t="n">
        <f aca="false">+VLOOKUP($E262,[2]ACP!$A$1:$BE$1048576,56,FALSE())-VLOOKUP($A262,[2]ACP!$A$1:$BE$1048576,56,FALSE())</f>
        <v>1319</v>
      </c>
      <c r="AP262" s="39" t="n">
        <f aca="false">+VLOOKUP($E262,[2]ACP!$A$1:$BE$1048576,57,FALSE())-VLOOKUP($A262,[2]ACP!$A$1:$BE$1048576,57,FALSE())</f>
        <v>2485.42</v>
      </c>
      <c r="AQ262" s="39" t="n">
        <v>-0.399999999999181</v>
      </c>
      <c r="AR262" s="39" t="n">
        <f aca="false">+VLOOKUP($E262,[2]ACP!$A$1:$BE$1048576,53,FALSE())-VLOOKUP($A262,[2]ACP!$A$1:$BE$1048576,53,FALSE())</f>
        <v>2.88999999999987</v>
      </c>
      <c r="AS262" s="39" t="n">
        <f aca="false">+VLOOKUP($E262,[2]ACP!$A$1:$BE$1048576,25,FALSE())-VLOOKUP($A262,[2]ACP!$A$1:$BE$1048576,25,FALSE())</f>
        <v>648.815999999995</v>
      </c>
      <c r="AT262" s="39" t="n">
        <f aca="false">+VLOOKUP($E262,[2]ACP!$A$1:$BE$1048576,19,FALSE())-VLOOKUP($A262,[2]ACP!$A$1:$BE$1048576,19,FALSE())</f>
        <v>152.316000000013</v>
      </c>
    </row>
    <row r="263" customFormat="false" ht="12.75" hidden="false" customHeight="false" outlineLevel="0" collapsed="false">
      <c r="A263" s="61" t="n">
        <v>24000</v>
      </c>
      <c r="B263" s="62" t="str">
        <f aca="false">+VLOOKUP(A263,'[1]Congest May01-Oct01'!$A$1:$B$1048576,2,FALSE())</f>
        <v>PLEASANTVLY___LBMP</v>
      </c>
      <c r="C263" s="61" t="str">
        <f aca="false">+VLOOKUP(A263,[1]Congest!$A$1:$C$1048576,3,FALSE())</f>
        <v>HUD VL</v>
      </c>
      <c r="D263" s="61"/>
      <c r="E263" s="62" t="n">
        <v>23756</v>
      </c>
      <c r="F263" s="62" t="str">
        <f aca="false">+VLOOKUP(E263,'[1]Congest May01-Oct01'!$A$1:$B$1048576,2,FALSE())</f>
        <v>GILBOA___1</v>
      </c>
      <c r="G263" s="61" t="str">
        <f aca="false">+VLOOKUP(E263,[1]Congest!$A$1:$C$1048576,3,FALSE())</f>
        <v>CAPITL</v>
      </c>
      <c r="H263" s="63" t="n">
        <v>2</v>
      </c>
      <c r="I263" s="41"/>
      <c r="J263" s="4"/>
      <c r="O263" s="47" t="n">
        <f aca="false">VLOOKUP($A263,'[1]Congest May00-Oct00'!$A$1:$I$1048576,COLUMN('[1]Congest May00-Oct00'!D$1:D$1048576),FALSE())-VLOOKUP($E263,'[1]Congest May00-Oct00'!$A$1:$I$1048576,COLUMN('[1]Congest May00-Oct00'!D$1:D$1048576),FALSE())</f>
        <v>-1061.98</v>
      </c>
      <c r="P263" s="39" t="n">
        <f aca="false">VLOOKUP($A263,'[1]Congest May00-Oct00'!$A$1:$I$1048576,COLUMN('[1]Congest May00-Oct00'!E$1:E$1048576),FALSE())-VLOOKUP($E263,'[1]Congest May00-Oct00'!$A$1:$I$1048576,COLUMN('[1]Congest May00-Oct00'!E$1:E$1048576),FALSE())</f>
        <v>-4514.03000000001</v>
      </c>
      <c r="Q263" s="39" t="n">
        <f aca="false">VLOOKUP($A263,'[1]Congest May00-Oct00'!$A$1:$I$1048576,COLUMN('[1]Congest May00-Oct00'!F$1:F$1048576),FALSE())-VLOOKUP($E263,'[1]Congest May00-Oct00'!$A$1:$I$1048576,COLUMN('[1]Congest May00-Oct00'!F$1:F$1048576),FALSE())</f>
        <v>-2584.22</v>
      </c>
      <c r="R263" s="39" t="n">
        <f aca="false">VLOOKUP($A263,'[1]Congest May00-Oct00'!$A$1:$I$1048576,COLUMN('[1]Congest May00-Oct00'!G$1:G$1048576),FALSE())-VLOOKUP($E263,'[1]Congest May00-Oct00'!$A$1:$I$1048576,COLUMN('[1]Congest May00-Oct00'!G$1:G$1048576),FALSE())</f>
        <v>-3838.62999999999</v>
      </c>
      <c r="S263" s="39" t="n">
        <f aca="false">VLOOKUP($A263,'[1]Congest May00-Oct00'!$A$1:$I$1048576,COLUMN('[1]Congest May00-Oct00'!H$1:H$1048576),FALSE())-VLOOKUP($E263,'[1]Congest May00-Oct00'!$A$1:$I$1048576,COLUMN('[1]Congest May00-Oct00'!H$1:H$1048576),FALSE())</f>
        <v>-805.08</v>
      </c>
      <c r="T263" s="39" t="n">
        <f aca="false">VLOOKUP($A263,'[1]Congest May00-Oct00'!$A$1:$I$1048576,COLUMN('[1]Congest May00-Oct00'!I$1:I$1048576),FALSE())-VLOOKUP($E263,'[1]Congest May00-Oct00'!$A$1:$I$1048576,COLUMN('[1]Congest May00-Oct00'!I$1:I$1048576),FALSE())</f>
        <v>-264.37</v>
      </c>
      <c r="U263" s="39" t="n">
        <f aca="false">VLOOKUP($A263,'[1]Congest Nov00-Apr01'!$A$1:$I$1048576,COLUMN('[1]Congest Nov00-Apr01'!D$1:D$1048576),FALSE())-VLOOKUP($E263,'[1]Congest Nov00-Apr01'!$A$1:$I$1048576,COLUMN('[1]Congest Nov00-Apr01'!D$1:D$1048576),FALSE())</f>
        <v>-147.730000000001</v>
      </c>
      <c r="V263" s="39" t="n">
        <f aca="false">VLOOKUP($A263,'[1]Congest Nov00-Apr01'!$A$1:$I$1048576,COLUMN('[1]Congest Nov00-Apr01'!E$1:E$1048576),FALSE())-VLOOKUP($E263,'[1]Congest Nov00-Apr01'!$A$1:$I$1048576,COLUMN('[1]Congest Nov00-Apr01'!E$1:E$1048576),FALSE())</f>
        <v>-131.4</v>
      </c>
      <c r="W263" s="39" t="n">
        <f aca="false">VLOOKUP($A263,'[1]Congest Nov00-Apr01'!$A$1:$I$1048576,COLUMN('[1]Congest Nov00-Apr01'!F$1:F$1048576),FALSE())-VLOOKUP($E263,'[1]Congest Nov00-Apr01'!$A$1:$I$1048576,COLUMN('[1]Congest Nov00-Apr01'!F$1:F$1048576),FALSE())</f>
        <v>-131.129999999999</v>
      </c>
      <c r="X263" s="39" t="n">
        <f aca="false">VLOOKUP($A263,'[1]Congest Nov00-Apr01'!$A$1:$I$1048576,COLUMN('[1]Congest Nov00-Apr01'!G$1:G$1048576),FALSE())-VLOOKUP($E263,'[1]Congest Nov00-Apr01'!$A$1:$I$1048576,COLUMN('[1]Congest Nov00-Apr01'!G$1:G$1048576),FALSE())</f>
        <v>-88.5800000000002</v>
      </c>
      <c r="Y263" s="39" t="n">
        <f aca="false">VLOOKUP($A263,'[1]Congest Nov00-Apr01'!$A$1:$I$1048576,COLUMN('[1]Congest Nov00-Apr01'!H$1:H$1048576),FALSE())-VLOOKUP($E263,'[1]Congest Nov00-Apr01'!$A$1:$I$1048576,COLUMN('[1]Congest Nov00-Apr01'!H$1:H$1048576),FALSE())</f>
        <v>-709.73</v>
      </c>
      <c r="Z263" s="39" t="n">
        <f aca="false">VLOOKUP($A263,'[1]Congest Nov00-Apr01'!$A$1:$I$1048576,COLUMN('[1]Congest Nov00-Apr01'!I$1:I$1048576),FALSE())-VLOOKUP($E263,'[1]Congest Nov00-Apr01'!$A$1:$I$1048576,COLUMN('[1]Congest Nov00-Apr01'!I$1:I$1048576),FALSE())</f>
        <v>-211.86</v>
      </c>
      <c r="AA263" s="39" t="n">
        <f aca="false">VLOOKUP($A263,'[1]Congest May01-Oct01'!$A$1:$I$1048576,COLUMN('[1]Congest May01-Oct01'!D$1:D$1048576),FALSE())-VLOOKUP($E263,'[1]Congest May01-Oct01'!$A$1:$I$1048576,COLUMN('[1]Congest May01-Oct01'!D$1:D$1048576),FALSE())</f>
        <v>-2113.33</v>
      </c>
      <c r="AB263" s="39" t="n">
        <f aca="false">VLOOKUP($A263,'[1]Congest May01-Oct01'!$A$1:$I$1048576,COLUMN('[1]Congest May01-Oct01'!E$1:E$1048576),FALSE())-VLOOKUP($E263,'[1]Congest May01-Oct01'!$A$1:$I$1048576,COLUMN('[1]Congest May01-Oct01'!E$1:E$1048576),FALSE())</f>
        <v>-2835.7</v>
      </c>
      <c r="AC263" s="39" t="n">
        <f aca="false">VLOOKUP($A263,'[1]Congest May01-Oct01'!$A$1:$I$1048576,COLUMN('[1]Congest May01-Oct01'!F$1:F$1048576),FALSE())-VLOOKUP($E263,'[1]Congest May01-Oct01'!$A$1:$I$1048576,COLUMN('[1]Congest May01-Oct01'!F$1:F$1048576),FALSE())</f>
        <v>-1530.71</v>
      </c>
      <c r="AD263" s="39" t="n">
        <f aca="false">VLOOKUP($A263,'[1]Congest May01-Oct01'!$A$1:$I$1048576,COLUMN('[1]Congest May01-Oct01'!G$1:G$1048576),FALSE())-VLOOKUP($E263,'[1]Congest May01-Oct01'!$A$1:$I$1048576,COLUMN('[1]Congest May01-Oct01'!G$1:G$1048576),FALSE())</f>
        <v>-108.37</v>
      </c>
      <c r="AE263" s="36" t="n">
        <f aca="false">VLOOKUP($A263,'[1]Congest May01-Oct01'!$A$1:$I$1048576,COLUMN('[1]Congest May01-Oct01'!H$1:H$1048576),FALSE())-VLOOKUP($E263,'[1]Congest May01-Oct01'!$A$1:$I$1048576,COLUMN('[1]Congest May01-Oct01'!H$1:H$1048576),FALSE())</f>
        <v>-4.41</v>
      </c>
      <c r="AF263" s="36" t="n">
        <f aca="false">VLOOKUP($A263,'[1]Congest May01-Oct01'!$A$1:$I$1048576,COLUMN('[1]Congest May01-Oct01'!I$1:I$1048576),FALSE())-VLOOKUP($E263,'[1]Congest May01-Oct01'!$A$1:$I$1048576,COLUMN('[1]Congest May01-Oct01'!I$1:I$1048576),FALSE())</f>
        <v>-18.27</v>
      </c>
      <c r="AG263" s="6" t="n">
        <f aca="false">SUM(S263:AD263)</f>
        <v>-9077.99</v>
      </c>
      <c r="AI263" s="6" t="n">
        <f aca="false">+AP263</f>
        <v>-70080</v>
      </c>
      <c r="AJ263" s="39" t="n">
        <f aca="false">2*AG263</f>
        <v>-18155.98</v>
      </c>
      <c r="AK263" s="39" t="n">
        <f aca="false">+AJ263-AI263</f>
        <v>51924.02</v>
      </c>
      <c r="AL263" s="39"/>
      <c r="AM263" s="39" t="n">
        <f aca="false">+VLOOKUP($E263,[2]ACP!$A$1:$BE$1048576,47,FALSE())-VLOOKUP($A263,[2]ACP!$A$1:$BE$1048576,47,FALSE())</f>
        <v>-26296.36</v>
      </c>
      <c r="AN263" s="39" t="n">
        <f aca="false">+VLOOKUP($E263,[2]ACP!$A$1:$BE$1048576,48,FALSE())-VLOOKUP($A263,[2]ACP!$A$1:$BE$1048576,48,FALSE())</f>
        <v>-14316.29</v>
      </c>
      <c r="AO263" s="39" t="n">
        <f aca="false">+VLOOKUP($E263,[2]ACP!$A$1:$BE$1048576,56,FALSE())-VLOOKUP($A263,[2]ACP!$A$1:$BE$1048576,56,FALSE())</f>
        <v>-27300.34</v>
      </c>
      <c r="AP263" s="39" t="n">
        <f aca="false">+VLOOKUP($E263,[2]ACP!$A$1:$BE$1048576,57,FALSE())-VLOOKUP($A263,[2]ACP!$A$1:$BE$1048576,57,FALSE())</f>
        <v>-70080</v>
      </c>
      <c r="AQ263" s="39" t="n">
        <v>-805.08</v>
      </c>
      <c r="AR263" s="39" t="n">
        <f aca="false">+VLOOKUP($E263,[2]ACP!$A$1:$BE$1048576,53,FALSE())-VLOOKUP($A263,[2]ACP!$A$1:$BE$1048576,53,FALSE())</f>
        <v>-1519.48</v>
      </c>
      <c r="AS263" s="39" t="n">
        <f aca="false">+VLOOKUP($E263,[2]ACP!$A$1:$BE$1048576,25,FALSE())-VLOOKUP($A263,[2]ACP!$A$1:$BE$1048576,25,FALSE())</f>
        <v>-4487.72400000001</v>
      </c>
      <c r="AT263" s="39" t="n">
        <f aca="false">+VLOOKUP($E263,[2]ACP!$A$1:$BE$1048576,19,FALSE())-VLOOKUP($A263,[2]ACP!$A$1:$BE$1048576,19,FALSE())</f>
        <v>-13210.488</v>
      </c>
    </row>
    <row r="264" customFormat="false" ht="12.75" hidden="false" customHeight="false" outlineLevel="0" collapsed="false">
      <c r="A264" s="61" t="n">
        <v>24008</v>
      </c>
      <c r="B264" s="62" t="str">
        <f aca="false">+VLOOKUP(A264,'[1]Congest May01-Oct01'!$A$1:$B$1048576,2,FALSE())</f>
        <v>NYISO_LBMP_REFERENCE</v>
      </c>
      <c r="C264" s="61" t="str">
        <f aca="false">+VLOOKUP(A264,[1]Congest!$A$1:$C$1048576,3,FALSE())</f>
        <v>MHK VL</v>
      </c>
      <c r="D264" s="61"/>
      <c r="E264" s="62" t="n">
        <v>23902</v>
      </c>
      <c r="F264" s="62" t="str">
        <f aca="false">+VLOOKUP(E264,'[1]Congest May01-Oct01'!$A$1:$B$1048576,2,FALSE())</f>
        <v>SITHE___MASSENA</v>
      </c>
      <c r="G264" s="61" t="str">
        <f aca="false">+VLOOKUP(E264,[1]Congest!$A$1:$C$1048576,3,FALSE())</f>
        <v>NORTH</v>
      </c>
      <c r="H264" s="63" t="n">
        <v>2</v>
      </c>
      <c r="I264" s="41"/>
      <c r="J264" s="4"/>
      <c r="O264" s="47" t="n">
        <f aca="false">VLOOKUP($A264,'[1]Congest May00-Oct00'!$A$1:$I$1048576,COLUMN('[1]Congest May00-Oct00'!D$1:D$1048576),FALSE())-VLOOKUP($E264,'[1]Congest May00-Oct00'!$A$1:$I$1048576,COLUMN('[1]Congest May00-Oct00'!D$1:D$1048576),FALSE())</f>
        <v>-992.73</v>
      </c>
      <c r="P264" s="39" t="n">
        <f aca="false">VLOOKUP($A264,'[1]Congest May00-Oct00'!$A$1:$I$1048576,COLUMN('[1]Congest May00-Oct00'!E$1:E$1048576),FALSE())-VLOOKUP($E264,'[1]Congest May00-Oct00'!$A$1:$I$1048576,COLUMN('[1]Congest May00-Oct00'!E$1:E$1048576),FALSE())</f>
        <v>-473.03</v>
      </c>
      <c r="Q264" s="39" t="n">
        <f aca="false">VLOOKUP($A264,'[1]Congest May00-Oct00'!$A$1:$I$1048576,COLUMN('[1]Congest May00-Oct00'!F$1:F$1048576),FALSE())-VLOOKUP($E264,'[1]Congest May00-Oct00'!$A$1:$I$1048576,COLUMN('[1]Congest May00-Oct00'!F$1:F$1048576),FALSE())</f>
        <v>-1512.37</v>
      </c>
      <c r="R264" s="39" t="n">
        <f aca="false">VLOOKUP($A264,'[1]Congest May00-Oct00'!$A$1:$I$1048576,COLUMN('[1]Congest May00-Oct00'!G$1:G$1048576),FALSE())-VLOOKUP($E264,'[1]Congest May00-Oct00'!$A$1:$I$1048576,COLUMN('[1]Congest May00-Oct00'!G$1:G$1048576),FALSE())</f>
        <v>-300.11</v>
      </c>
      <c r="S264" s="39" t="n">
        <f aca="false">VLOOKUP($A264,'[1]Congest May00-Oct00'!$A$1:$I$1048576,COLUMN('[1]Congest May00-Oct00'!H$1:H$1048576),FALSE())-VLOOKUP($E264,'[1]Congest May00-Oct00'!$A$1:$I$1048576,COLUMN('[1]Congest May00-Oct00'!H$1:H$1048576),FALSE())</f>
        <v>-1092.19</v>
      </c>
      <c r="T264" s="39" t="n">
        <f aca="false">VLOOKUP($A264,'[1]Congest May00-Oct00'!$A$1:$I$1048576,COLUMN('[1]Congest May00-Oct00'!I$1:I$1048576),FALSE())-VLOOKUP($E264,'[1]Congest May00-Oct00'!$A$1:$I$1048576,COLUMN('[1]Congest May00-Oct00'!I$1:I$1048576),FALSE())</f>
        <v>-37.55</v>
      </c>
      <c r="U264" s="39" t="n">
        <f aca="false">VLOOKUP($A264,'[1]Congest Nov00-Apr01'!$A$1:$I$1048576,COLUMN('[1]Congest Nov00-Apr01'!D$1:D$1048576),FALSE())-VLOOKUP($E264,'[1]Congest Nov00-Apr01'!$A$1:$I$1048576,COLUMN('[1]Congest Nov00-Apr01'!D$1:D$1048576),FALSE())</f>
        <v>-70.49</v>
      </c>
      <c r="V264" s="39" t="n">
        <f aca="false">VLOOKUP($A264,'[1]Congest Nov00-Apr01'!$A$1:$I$1048576,COLUMN('[1]Congest Nov00-Apr01'!E$1:E$1048576),FALSE())-VLOOKUP($E264,'[1]Congest Nov00-Apr01'!$A$1:$I$1048576,COLUMN('[1]Congest Nov00-Apr01'!E$1:E$1048576),FALSE())</f>
        <v>-12.52</v>
      </c>
      <c r="W264" s="39" t="n">
        <f aca="false">VLOOKUP($A264,'[1]Congest Nov00-Apr01'!$A$1:$I$1048576,COLUMN('[1]Congest Nov00-Apr01'!F$1:F$1048576),FALSE())-VLOOKUP($E264,'[1]Congest Nov00-Apr01'!$A$1:$I$1048576,COLUMN('[1]Congest Nov00-Apr01'!F$1:F$1048576),FALSE())</f>
        <v>-41.55</v>
      </c>
      <c r="X264" s="39" t="n">
        <f aca="false">VLOOKUP($A264,'[1]Congest Nov00-Apr01'!$A$1:$I$1048576,COLUMN('[1]Congest Nov00-Apr01'!G$1:G$1048576),FALSE())-VLOOKUP($E264,'[1]Congest Nov00-Apr01'!$A$1:$I$1048576,COLUMN('[1]Congest Nov00-Apr01'!G$1:G$1048576),FALSE())</f>
        <v>-36.05</v>
      </c>
      <c r="Y264" s="39" t="n">
        <f aca="false">VLOOKUP($A264,'[1]Congest Nov00-Apr01'!$A$1:$I$1048576,COLUMN('[1]Congest Nov00-Apr01'!H$1:H$1048576),FALSE())-VLOOKUP($E264,'[1]Congest Nov00-Apr01'!$A$1:$I$1048576,COLUMN('[1]Congest Nov00-Apr01'!H$1:H$1048576),FALSE())</f>
        <v>-33.11</v>
      </c>
      <c r="Z264" s="39" t="n">
        <f aca="false">VLOOKUP($A264,'[1]Congest Nov00-Apr01'!$A$1:$I$1048576,COLUMN('[1]Congest Nov00-Apr01'!I$1:I$1048576),FALSE())-VLOOKUP($E264,'[1]Congest Nov00-Apr01'!$A$1:$I$1048576,COLUMN('[1]Congest Nov00-Apr01'!I$1:I$1048576),FALSE())</f>
        <v>-72.35</v>
      </c>
      <c r="AA264" s="39" t="n">
        <f aca="false">VLOOKUP($A264,'[1]Congest May01-Oct01'!$A$1:$I$1048576,COLUMN('[1]Congest May01-Oct01'!D$1:D$1048576),FALSE())-VLOOKUP($E264,'[1]Congest May01-Oct01'!$A$1:$I$1048576,COLUMN('[1]Congest May01-Oct01'!D$1:D$1048576),FALSE())</f>
        <v>-19.64</v>
      </c>
      <c r="AB264" s="39" t="n">
        <f aca="false">VLOOKUP($A264,'[1]Congest May01-Oct01'!$A$1:$I$1048576,COLUMN('[1]Congest May01-Oct01'!E$1:E$1048576),FALSE())-VLOOKUP($E264,'[1]Congest May01-Oct01'!$A$1:$I$1048576,COLUMN('[1]Congest May01-Oct01'!E$1:E$1048576),FALSE())</f>
        <v>-59.49</v>
      </c>
      <c r="AC264" s="39" t="n">
        <f aca="false">VLOOKUP($A264,'[1]Congest May01-Oct01'!$A$1:$I$1048576,COLUMN('[1]Congest May01-Oct01'!F$1:F$1048576),FALSE())-VLOOKUP($E264,'[1]Congest May01-Oct01'!$A$1:$I$1048576,COLUMN('[1]Congest May01-Oct01'!F$1:F$1048576),FALSE())</f>
        <v>-9.48</v>
      </c>
      <c r="AD264" s="39" t="n">
        <f aca="false">VLOOKUP($A264,'[1]Congest May01-Oct01'!$A$1:$I$1048576,COLUMN('[1]Congest May01-Oct01'!G$1:G$1048576),FALSE())-VLOOKUP($E264,'[1]Congest May01-Oct01'!$A$1:$I$1048576,COLUMN('[1]Congest May01-Oct01'!G$1:G$1048576),FALSE())</f>
        <v>-33.13</v>
      </c>
      <c r="AE264" s="36" t="n">
        <f aca="false">VLOOKUP($A264,'[1]Congest May01-Oct01'!$A$1:$I$1048576,COLUMN('[1]Congest May01-Oct01'!H$1:H$1048576),FALSE())-VLOOKUP($E264,'[1]Congest May01-Oct01'!$A$1:$I$1048576,COLUMN('[1]Congest May01-Oct01'!H$1:H$1048576),FALSE())</f>
        <v>-0.87</v>
      </c>
      <c r="AF264" s="36" t="n">
        <f aca="false">VLOOKUP($A264,'[1]Congest May01-Oct01'!$A$1:$I$1048576,COLUMN('[1]Congest May01-Oct01'!I$1:I$1048576),FALSE())-VLOOKUP($E264,'[1]Congest May01-Oct01'!$A$1:$I$1048576,COLUMN('[1]Congest May01-Oct01'!I$1:I$1048576),FALSE())</f>
        <v>0</v>
      </c>
      <c r="AG264" s="6" t="n">
        <f aca="false">SUM(S264:AD264)</f>
        <v>-1517.55</v>
      </c>
      <c r="AI264" s="6" t="n">
        <f aca="false">+AP264</f>
        <v>-4380</v>
      </c>
      <c r="AJ264" s="39" t="n">
        <f aca="false">2*AG264</f>
        <v>-3035.1</v>
      </c>
      <c r="AK264" s="39" t="n">
        <f aca="false">+AJ264-AI264</f>
        <v>1344.9</v>
      </c>
      <c r="AL264" s="39"/>
      <c r="AM264" s="39" t="n">
        <f aca="false">+VLOOKUP($E264,[2]ACP!$A$1:$BE$1048576,47,FALSE())-VLOOKUP($A264,[2]ACP!$A$1:$BE$1048576,47,FALSE())</f>
        <v>-2625.63</v>
      </c>
      <c r="AN264" s="39" t="n">
        <f aca="false">+VLOOKUP($E264,[2]ACP!$A$1:$BE$1048576,48,FALSE())-VLOOKUP($A264,[2]ACP!$A$1:$BE$1048576,48,FALSE())</f>
        <v>-4224.25</v>
      </c>
      <c r="AO264" s="39" t="n">
        <f aca="false">+VLOOKUP($E264,[2]ACP!$A$1:$BE$1048576,56,FALSE())-VLOOKUP($A264,[2]ACP!$A$1:$BE$1048576,56,FALSE())</f>
        <v>-864.28</v>
      </c>
      <c r="AP264" s="39" t="n">
        <f aca="false">+VLOOKUP($E264,[2]ACP!$A$1:$BE$1048576,57,FALSE())-VLOOKUP($A264,[2]ACP!$A$1:$BE$1048576,57,FALSE())</f>
        <v>-4380</v>
      </c>
      <c r="AQ264" s="39" t="n">
        <v>-1092.19</v>
      </c>
      <c r="AR264" s="39" t="n">
        <f aca="false">+VLOOKUP($E264,[2]ACP!$A$1:$BE$1048576,53,FALSE())-VLOOKUP($A264,[2]ACP!$A$1:$BE$1048576,53,FALSE())</f>
        <v>-184.13</v>
      </c>
      <c r="AS264" s="39" t="n">
        <f aca="false">+VLOOKUP($E264,[2]ACP!$A$1:$BE$1048576,25,FALSE())-VLOOKUP($A264,[2]ACP!$A$1:$BE$1048576,25,FALSE())</f>
        <v>-383.184</v>
      </c>
      <c r="AT264" s="39" t="n">
        <f aca="false">+VLOOKUP($E264,[2]ACP!$A$1:$BE$1048576,19,FALSE())-VLOOKUP($A264,[2]ACP!$A$1:$BE$1048576,19,FALSE())</f>
        <v>240.504</v>
      </c>
    </row>
    <row r="265" customFormat="false" ht="12.75" hidden="false" customHeight="false" outlineLevel="0" collapsed="false">
      <c r="A265" s="60" t="n">
        <v>24049</v>
      </c>
      <c r="B265" s="60" t="str">
        <f aca="false">+VLOOKUP(A265,'[1]Congest May01-Oct01'!$A$1:$B$1048576,2,FALSE())</f>
        <v>WEST CANADA___HYD</v>
      </c>
      <c r="C265" s="58" t="str">
        <f aca="false">+VLOOKUP(A265,[1]Congest!$A$1:$C$1048576,3,FALSE())</f>
        <v>MHK VL</v>
      </c>
      <c r="D265" s="58"/>
      <c r="E265" s="60" t="n">
        <v>23807</v>
      </c>
      <c r="F265" s="60" t="str">
        <f aca="false">+VLOOKUP(E265,'[1]Congest May01-Oct01'!$A$1:$B$1048576,2,FALSE())</f>
        <v>DOGLEVILLE___HYD</v>
      </c>
      <c r="G265" s="58" t="str">
        <f aca="false">+VLOOKUP(E265,[1]Congest!$A$1:$C$1048576,3,FALSE())</f>
        <v>CAPITL</v>
      </c>
      <c r="H265" s="59" t="n">
        <v>100</v>
      </c>
      <c r="I265" s="41"/>
      <c r="J265" s="4"/>
      <c r="O265" s="47" t="n">
        <f aca="false">VLOOKUP($A265,'[1]Congest May00-Oct00'!$A$1:$I$1048576,COLUMN('[1]Congest May00-Oct00'!D$1:D$1048576),FALSE())-VLOOKUP($E265,'[1]Congest May00-Oct00'!$A$1:$I$1048576,COLUMN('[1]Congest May00-Oct00'!D$1:D$1048576),FALSE())</f>
        <v>0</v>
      </c>
      <c r="P265" s="39" t="n">
        <f aca="false">VLOOKUP($A265,'[1]Congest May00-Oct00'!$A$1:$I$1048576,COLUMN('[1]Congest May00-Oct00'!E$1:E$1048576),FALSE())-VLOOKUP($E265,'[1]Congest May00-Oct00'!$A$1:$I$1048576,COLUMN('[1]Congest May00-Oct00'!E$1:E$1048576),FALSE())</f>
        <v>0</v>
      </c>
      <c r="Q265" s="39" t="n">
        <f aca="false">VLOOKUP($A265,'[1]Congest May00-Oct00'!$A$1:$I$1048576,COLUMN('[1]Congest May00-Oct00'!F$1:F$1048576),FALSE())-VLOOKUP($E265,'[1]Congest May00-Oct00'!$A$1:$I$1048576,COLUMN('[1]Congest May00-Oct00'!F$1:F$1048576),FALSE())</f>
        <v>0</v>
      </c>
      <c r="R265" s="39" t="n">
        <f aca="false">VLOOKUP($A265,'[1]Congest May00-Oct00'!$A$1:$I$1048576,COLUMN('[1]Congest May00-Oct00'!G$1:G$1048576),FALSE())-VLOOKUP($E265,'[1]Congest May00-Oct00'!$A$1:$I$1048576,COLUMN('[1]Congest May00-Oct00'!G$1:G$1048576),FALSE())</f>
        <v>0</v>
      </c>
      <c r="S265" s="39" t="n">
        <f aca="false">VLOOKUP($A265,'[1]Congest May00-Oct00'!$A$1:$I$1048576,COLUMN('[1]Congest May00-Oct00'!H$1:H$1048576),FALSE())-VLOOKUP($E265,'[1]Congest May00-Oct00'!$A$1:$I$1048576,COLUMN('[1]Congest May00-Oct00'!H$1:H$1048576),FALSE())</f>
        <v>0</v>
      </c>
      <c r="T265" s="39" t="n">
        <f aca="false">VLOOKUP($A265,'[1]Congest May00-Oct00'!$A$1:$I$1048576,COLUMN('[1]Congest May00-Oct00'!I$1:I$1048576),FALSE())-VLOOKUP($E265,'[1]Congest May00-Oct00'!$A$1:$I$1048576,COLUMN('[1]Congest May00-Oct00'!I$1:I$1048576),FALSE())</f>
        <v>0</v>
      </c>
      <c r="U265" s="39" t="n">
        <f aca="false">VLOOKUP($A265,'[1]Congest Nov00-Apr01'!$A$1:$I$1048576,COLUMN('[1]Congest Nov00-Apr01'!D$1:D$1048576),FALSE())-VLOOKUP($E265,'[1]Congest Nov00-Apr01'!$A$1:$I$1048576,COLUMN('[1]Congest Nov00-Apr01'!D$1:D$1048576),FALSE())</f>
        <v>0</v>
      </c>
      <c r="V265" s="39" t="n">
        <f aca="false">VLOOKUP($A265,'[1]Congest Nov00-Apr01'!$A$1:$I$1048576,COLUMN('[1]Congest Nov00-Apr01'!E$1:E$1048576),FALSE())-VLOOKUP($E265,'[1]Congest Nov00-Apr01'!$A$1:$I$1048576,COLUMN('[1]Congest Nov00-Apr01'!E$1:E$1048576),FALSE())</f>
        <v>0</v>
      </c>
      <c r="W265" s="39" t="n">
        <f aca="false">VLOOKUP($A265,'[1]Congest Nov00-Apr01'!$A$1:$I$1048576,COLUMN('[1]Congest Nov00-Apr01'!F$1:F$1048576),FALSE())-VLOOKUP($E265,'[1]Congest Nov00-Apr01'!$A$1:$I$1048576,COLUMN('[1]Congest Nov00-Apr01'!F$1:F$1048576),FALSE())</f>
        <v>0</v>
      </c>
      <c r="X265" s="39" t="n">
        <f aca="false">VLOOKUP($A265,'[1]Congest Nov00-Apr01'!$A$1:$I$1048576,COLUMN('[1]Congest Nov00-Apr01'!G$1:G$1048576),FALSE())-VLOOKUP($E265,'[1]Congest Nov00-Apr01'!$A$1:$I$1048576,COLUMN('[1]Congest Nov00-Apr01'!G$1:G$1048576),FALSE())</f>
        <v>0</v>
      </c>
      <c r="Y265" s="39" t="n">
        <f aca="false">VLOOKUP($A265,'[1]Congest Nov00-Apr01'!$A$1:$I$1048576,COLUMN('[1]Congest Nov00-Apr01'!H$1:H$1048576),FALSE())-VLOOKUP($E265,'[1]Congest Nov00-Apr01'!$A$1:$I$1048576,COLUMN('[1]Congest Nov00-Apr01'!H$1:H$1048576),FALSE())</f>
        <v>0</v>
      </c>
      <c r="Z265" s="39" t="n">
        <f aca="false">VLOOKUP($A265,'[1]Congest Nov00-Apr01'!$A$1:$I$1048576,COLUMN('[1]Congest Nov00-Apr01'!I$1:I$1048576),FALSE())-VLOOKUP($E265,'[1]Congest Nov00-Apr01'!$A$1:$I$1048576,COLUMN('[1]Congest Nov00-Apr01'!I$1:I$1048576),FALSE())</f>
        <v>0</v>
      </c>
      <c r="AA265" s="39" t="n">
        <f aca="false">VLOOKUP($A265,'[1]Congest May01-Oct01'!$A$1:$I$1048576,COLUMN('[1]Congest May01-Oct01'!D$1:D$1048576),FALSE())-VLOOKUP($E265,'[1]Congest May01-Oct01'!$A$1:$I$1048576,COLUMN('[1]Congest May01-Oct01'!D$1:D$1048576),FALSE())</f>
        <v>0</v>
      </c>
      <c r="AB265" s="39" t="n">
        <f aca="false">VLOOKUP($A265,'[1]Congest May01-Oct01'!$A$1:$I$1048576,COLUMN('[1]Congest May01-Oct01'!E$1:E$1048576),FALSE())-VLOOKUP($E265,'[1]Congest May01-Oct01'!$A$1:$I$1048576,COLUMN('[1]Congest May01-Oct01'!E$1:E$1048576),FALSE())</f>
        <v>0</v>
      </c>
      <c r="AC265" s="39" t="n">
        <f aca="false">VLOOKUP($A265,'[1]Congest May01-Oct01'!$A$1:$I$1048576,COLUMN('[1]Congest May01-Oct01'!F$1:F$1048576),FALSE())-VLOOKUP($E265,'[1]Congest May01-Oct01'!$A$1:$I$1048576,COLUMN('[1]Congest May01-Oct01'!F$1:F$1048576),FALSE())</f>
        <v>0</v>
      </c>
      <c r="AD265" s="39" t="n">
        <f aca="false">VLOOKUP($A265,'[1]Congest May01-Oct01'!$A$1:$I$1048576,COLUMN('[1]Congest May01-Oct01'!G$1:G$1048576),FALSE())-VLOOKUP($E265,'[1]Congest May01-Oct01'!$A$1:$I$1048576,COLUMN('[1]Congest May01-Oct01'!G$1:G$1048576),FALSE())</f>
        <v>0</v>
      </c>
      <c r="AE265" s="36" t="n">
        <f aca="false">VLOOKUP($A265,'[1]Congest May01-Oct01'!$A$1:$I$1048576,COLUMN('[1]Congest May01-Oct01'!H$1:H$1048576),FALSE())-VLOOKUP($E265,'[1]Congest May01-Oct01'!$A$1:$I$1048576,COLUMN('[1]Congest May01-Oct01'!H$1:H$1048576),FALSE())</f>
        <v>0</v>
      </c>
      <c r="AF265" s="36" t="n">
        <f aca="false">VLOOKUP($A265,'[1]Congest May01-Oct01'!$A$1:$I$1048576,COLUMN('[1]Congest May01-Oct01'!I$1:I$1048576),FALSE())-VLOOKUP($E265,'[1]Congest May01-Oct01'!$A$1:$I$1048576,COLUMN('[1]Congest May01-Oct01'!I$1:I$1048576),FALSE())</f>
        <v>0</v>
      </c>
      <c r="AG265" s="6" t="n">
        <f aca="false">SUM(S265:AD265)</f>
        <v>0</v>
      </c>
      <c r="AI265" s="6" t="n">
        <f aca="false">+AO265</f>
        <v>-20.4</v>
      </c>
      <c r="AJ265" s="39" t="n">
        <f aca="false">+AG265</f>
        <v>0</v>
      </c>
      <c r="AK265" s="39" t="n">
        <f aca="false">+AJ265-AI265</f>
        <v>20.4</v>
      </c>
      <c r="AL265" s="39"/>
      <c r="AM265" s="39" t="n">
        <f aca="false">+VLOOKUP($E265,[2]ACP!$A$1:$BE$1048576,47,FALSE())-VLOOKUP($A265,[2]ACP!$A$1:$BE$1048576,47,FALSE())</f>
        <v>479.84</v>
      </c>
      <c r="AN265" s="39" t="n">
        <f aca="false">+VLOOKUP($E265,[2]ACP!$A$1:$BE$1048576,48,FALSE())-VLOOKUP($A265,[2]ACP!$A$1:$BE$1048576,48,FALSE())</f>
        <v>555.62</v>
      </c>
      <c r="AO265" s="39" t="n">
        <f aca="false">+VLOOKUP($E265,[2]ACP!$A$1:$BE$1048576,56,FALSE())-VLOOKUP($A265,[2]ACP!$A$1:$BE$1048576,56,FALSE())</f>
        <v>-20.4</v>
      </c>
      <c r="AP265" s="39" t="n">
        <f aca="false">+VLOOKUP($E265,[2]ACP!$A$1:$BE$1048576,57,FALSE())-VLOOKUP($A265,[2]ACP!$A$1:$BE$1048576,57,FALSE())</f>
        <v>24.62</v>
      </c>
      <c r="AQ265" s="39" t="n">
        <v>0</v>
      </c>
      <c r="AR265" s="39" t="n">
        <f aca="false">+VLOOKUP($E265,[2]ACP!$A$1:$BE$1048576,53,FALSE())-VLOOKUP($A265,[2]ACP!$A$1:$BE$1048576,53,FALSE())</f>
        <v>1.98</v>
      </c>
      <c r="AS265" s="39" t="n">
        <f aca="false">+VLOOKUP($E265,[2]ACP!$A$1:$BE$1048576,25,FALSE())-VLOOKUP($A265,[2]ACP!$A$1:$BE$1048576,25,FALSE())</f>
        <v>-185.04</v>
      </c>
      <c r="AT265" s="39" t="n">
        <f aca="false">+VLOOKUP($E265,[2]ACP!$A$1:$BE$1048576,19,FALSE())-VLOOKUP($A265,[2]ACP!$A$1:$BE$1048576,19,FALSE())</f>
        <v>79.0799999999995</v>
      </c>
    </row>
    <row r="266" customFormat="false" ht="12.75" hidden="false" customHeight="false" outlineLevel="0" collapsed="false">
      <c r="A266" s="60" t="n">
        <v>24156</v>
      </c>
      <c r="B266" s="60" t="str">
        <f aca="false">+VLOOKUP(A266,'[1]Congest May01-Oct01'!$A$1:$B$1048576,2,FALSE())</f>
        <v>NYPA_GOWANUS_____GT1</v>
      </c>
      <c r="C266" s="58" t="str">
        <f aca="false">+VLOOKUP(A266,[1]Congest!$A$1:$C$1048576,3,FALSE())</f>
        <v>N.Y.C.</v>
      </c>
      <c r="D266" s="58"/>
      <c r="E266" s="60" t="n">
        <v>61761</v>
      </c>
      <c r="F266" s="60" t="str">
        <f aca="false">+VLOOKUP(E266,'[1]Congest May01-Oct01'!$A$1:$B$1048576,2,FALSE())</f>
        <v>N.Y.C.</v>
      </c>
      <c r="G266" s="58" t="str">
        <f aca="false">+VLOOKUP(E266,[1]Congest!$A$1:$C$1048576,3,FALSE())</f>
        <v>N.Y.C.</v>
      </c>
      <c r="H266" s="59" t="n">
        <v>7</v>
      </c>
      <c r="I266" s="41"/>
      <c r="J266" s="4"/>
      <c r="O266" s="47" t="n">
        <f aca="false">VLOOKUP($A266,'[1]Congest May00-Oct00'!$A$1:$I$1048576,COLUMN('[1]Congest May00-Oct00'!D$1:D$1048576),FALSE())-VLOOKUP($E266,'[1]Congest May00-Oct00'!$A$1:$I$1048576,COLUMN('[1]Congest May00-Oct00'!D$1:D$1048576),FALSE())</f>
        <v>7198.54</v>
      </c>
      <c r="P266" s="39" t="n">
        <f aca="false">VLOOKUP($A266,'[1]Congest May00-Oct00'!$A$1:$I$1048576,COLUMN('[1]Congest May00-Oct00'!E$1:E$1048576),FALSE())-VLOOKUP($E266,'[1]Congest May00-Oct00'!$A$1:$I$1048576,COLUMN('[1]Congest May00-Oct00'!E$1:E$1048576),FALSE())</f>
        <v>21245.91</v>
      </c>
      <c r="Q266" s="39" t="n">
        <f aca="false">VLOOKUP($A266,'[1]Congest May00-Oct00'!$A$1:$I$1048576,COLUMN('[1]Congest May00-Oct00'!F$1:F$1048576),FALSE())-VLOOKUP($E266,'[1]Congest May00-Oct00'!$A$1:$I$1048576,COLUMN('[1]Congest May00-Oct00'!F$1:F$1048576),FALSE())</f>
        <v>13434.42</v>
      </c>
      <c r="R266" s="39" t="n">
        <f aca="false">VLOOKUP($A266,'[1]Congest May00-Oct00'!$A$1:$I$1048576,COLUMN('[1]Congest May00-Oct00'!G$1:G$1048576),FALSE())-VLOOKUP($E266,'[1]Congest May00-Oct00'!$A$1:$I$1048576,COLUMN('[1]Congest May00-Oct00'!G$1:G$1048576),FALSE())</f>
        <v>15318.42</v>
      </c>
      <c r="S266" s="39" t="n">
        <f aca="false">VLOOKUP($A266,'[1]Congest May00-Oct00'!$A$1:$I$1048576,COLUMN('[1]Congest May00-Oct00'!H$1:H$1048576),FALSE())-VLOOKUP($E266,'[1]Congest May00-Oct00'!$A$1:$I$1048576,COLUMN('[1]Congest May00-Oct00'!H$1:H$1048576),FALSE())</f>
        <v>3803.2</v>
      </c>
      <c r="T266" s="39" t="n">
        <f aca="false">VLOOKUP($A266,'[1]Congest May00-Oct00'!$A$1:$I$1048576,COLUMN('[1]Congest May00-Oct00'!I$1:I$1048576),FALSE())-VLOOKUP($E266,'[1]Congest May00-Oct00'!$A$1:$I$1048576,COLUMN('[1]Congest May00-Oct00'!I$1:I$1048576),FALSE())</f>
        <v>1120.83</v>
      </c>
      <c r="U266" s="39" t="n">
        <f aca="false">VLOOKUP($A266,'[1]Congest Nov00-Apr01'!$A$1:$I$1048576,COLUMN('[1]Congest Nov00-Apr01'!D$1:D$1048576),FALSE())-VLOOKUP($E266,'[1]Congest Nov00-Apr01'!$A$1:$I$1048576,COLUMN('[1]Congest Nov00-Apr01'!D$1:D$1048576),FALSE())</f>
        <v>2583.54</v>
      </c>
      <c r="V266" s="39" t="n">
        <f aca="false">VLOOKUP($A266,'[1]Congest Nov00-Apr01'!$A$1:$I$1048576,COLUMN('[1]Congest Nov00-Apr01'!E$1:E$1048576),FALSE())-VLOOKUP($E266,'[1]Congest Nov00-Apr01'!$A$1:$I$1048576,COLUMN('[1]Congest Nov00-Apr01'!E$1:E$1048576),FALSE())</f>
        <v>3456.39</v>
      </c>
      <c r="W266" s="39" t="n">
        <f aca="false">VLOOKUP($A266,'[1]Congest Nov00-Apr01'!$A$1:$I$1048576,COLUMN('[1]Congest Nov00-Apr01'!F$1:F$1048576),FALSE())-VLOOKUP($E266,'[1]Congest Nov00-Apr01'!$A$1:$I$1048576,COLUMN('[1]Congest Nov00-Apr01'!F$1:F$1048576),FALSE())</f>
        <v>2999.72</v>
      </c>
      <c r="X266" s="39" t="n">
        <f aca="false">VLOOKUP($A266,'[1]Congest Nov00-Apr01'!$A$1:$I$1048576,COLUMN('[1]Congest Nov00-Apr01'!G$1:G$1048576),FALSE())-VLOOKUP($E266,'[1]Congest Nov00-Apr01'!$A$1:$I$1048576,COLUMN('[1]Congest Nov00-Apr01'!G$1:G$1048576),FALSE())</f>
        <v>3333.53</v>
      </c>
      <c r="Y266" s="39" t="n">
        <f aca="false">VLOOKUP($A266,'[1]Congest Nov00-Apr01'!$A$1:$I$1048576,COLUMN('[1]Congest Nov00-Apr01'!H$1:H$1048576),FALSE())-VLOOKUP($E266,'[1]Congest Nov00-Apr01'!$A$1:$I$1048576,COLUMN('[1]Congest Nov00-Apr01'!H$1:H$1048576),FALSE())</f>
        <v>5275.43</v>
      </c>
      <c r="Z266" s="39" t="n">
        <f aca="false">VLOOKUP($A266,'[1]Congest Nov00-Apr01'!$A$1:$I$1048576,COLUMN('[1]Congest Nov00-Apr01'!I$1:I$1048576),FALSE())-VLOOKUP($E266,'[1]Congest Nov00-Apr01'!$A$1:$I$1048576,COLUMN('[1]Congest Nov00-Apr01'!I$1:I$1048576),FALSE())</f>
        <v>5518.49</v>
      </c>
      <c r="AA266" s="39" t="n">
        <f aca="false">VLOOKUP($A266,'[1]Congest May01-Oct01'!$A$1:$I$1048576,COLUMN('[1]Congest May01-Oct01'!D$1:D$1048576),FALSE())-VLOOKUP($E266,'[1]Congest May01-Oct01'!$A$1:$I$1048576,COLUMN('[1]Congest May01-Oct01'!D$1:D$1048576),FALSE())</f>
        <v>5249.5</v>
      </c>
      <c r="AB266" s="39" t="n">
        <f aca="false">VLOOKUP($A266,'[1]Congest May01-Oct01'!$A$1:$I$1048576,COLUMN('[1]Congest May01-Oct01'!E$1:E$1048576),FALSE())-VLOOKUP($E266,'[1]Congest May01-Oct01'!$A$1:$I$1048576,COLUMN('[1]Congest May01-Oct01'!E$1:E$1048576),FALSE())</f>
        <v>7913.48</v>
      </c>
      <c r="AC266" s="39" t="n">
        <f aca="false">VLOOKUP($A266,'[1]Congest May01-Oct01'!$A$1:$I$1048576,COLUMN('[1]Congest May01-Oct01'!F$1:F$1048576),FALSE())-VLOOKUP($E266,'[1]Congest May01-Oct01'!$A$1:$I$1048576,COLUMN('[1]Congest May01-Oct01'!F$1:F$1048576),FALSE())</f>
        <v>4318.1</v>
      </c>
      <c r="AD266" s="39" t="n">
        <f aca="false">VLOOKUP($A266,'[1]Congest May01-Oct01'!$A$1:$I$1048576,COLUMN('[1]Congest May01-Oct01'!G$1:G$1048576),FALSE())-VLOOKUP($E266,'[1]Congest May01-Oct01'!$A$1:$I$1048576,COLUMN('[1]Congest May01-Oct01'!G$1:G$1048576),FALSE())</f>
        <v>-957.2</v>
      </c>
      <c r="AE266" s="36" t="n">
        <f aca="false">VLOOKUP($A266,'[1]Congest May01-Oct01'!$A$1:$I$1048576,COLUMN('[1]Congest May01-Oct01'!H$1:H$1048576),FALSE())-VLOOKUP($E266,'[1]Congest May01-Oct01'!$A$1:$I$1048576,COLUMN('[1]Congest May01-Oct01'!H$1:H$1048576),FALSE())</f>
        <v>-201.32</v>
      </c>
      <c r="AF266" s="36" t="n">
        <f aca="false">VLOOKUP($A266,'[1]Congest May01-Oct01'!$A$1:$I$1048576,COLUMN('[1]Congest May01-Oct01'!I$1:I$1048576),FALSE())-VLOOKUP($E266,'[1]Congest May01-Oct01'!$A$1:$I$1048576,COLUMN('[1]Congest May01-Oct01'!I$1:I$1048576),FALSE())</f>
        <v>-337.78</v>
      </c>
      <c r="AG266" s="6" t="n">
        <f aca="false">SUM(S266:AD266)</f>
        <v>44615.01</v>
      </c>
      <c r="AI266" s="6" t="n">
        <f aca="false">+AO266</f>
        <v>-12343.35</v>
      </c>
      <c r="AJ266" s="39" t="n">
        <f aca="false">+AG266</f>
        <v>44615.01</v>
      </c>
      <c r="AK266" s="39" t="n">
        <f aca="false">+AJ266-AI266</f>
        <v>56958.36</v>
      </c>
      <c r="AL266" s="39"/>
      <c r="AM266" s="39" t="e">
        <f aca="false">+VLOOKUP($E266,[2]ACP!$A$1:$BE$1048576,47,FALSE())-VLOOKUP($A266,[2]ACP!$A$1:$BE$1048576,47,FALSE())</f>
        <v>#VALUE!</v>
      </c>
      <c r="AN266" s="39" t="e">
        <f aca="false">+VLOOKUP($E266,[2]ACP!$A$1:$BE$1048576,48,FALSE())-VLOOKUP($A266,[2]ACP!$A$1:$BE$1048576,48,FALSE())</f>
        <v>#VALUE!</v>
      </c>
      <c r="AO266" s="39" t="n">
        <f aca="false">+VLOOKUP($E266,[2]ACP!$A$1:$BE$1048576,56,FALSE())-VLOOKUP($A266,[2]ACP!$A$1:$BE$1048576,56,FALSE())</f>
        <v>-12343.35</v>
      </c>
      <c r="AP266" s="39" t="n">
        <f aca="false">+VLOOKUP($E266,[2]ACP!$A$1:$BE$1048576,57,FALSE())-VLOOKUP($A266,[2]ACP!$A$1:$BE$1048576,57,FALSE())</f>
        <v>-18393.77</v>
      </c>
      <c r="AQ266" s="39" t="n">
        <v>3803.2</v>
      </c>
      <c r="AR266" s="39" t="n">
        <f aca="false">+VLOOKUP($E266,[2]ACP!$A$1:$BE$1048576,53,FALSE())-VLOOKUP($A266,[2]ACP!$A$1:$BE$1048576,53,FALSE())</f>
        <v>-1164.8</v>
      </c>
      <c r="AS266" s="39" t="e">
        <f aca="false">+VLOOKUP($E266,[2]ACP!$A$1:$BE$1048576,25,FALSE())-VLOOKUP($A266,[2]ACP!$A$1:$BE$1048576,25,FALSE())</f>
        <v>#VALUE!</v>
      </c>
      <c r="AT266" s="39" t="e">
        <f aca="false">+VLOOKUP($E266,[2]ACP!$A$1:$BE$1048576,19,FALSE())-VLOOKUP($A266,[2]ACP!$A$1:$BE$1048576,19,FALSE())</f>
        <v>#VALUE!</v>
      </c>
    </row>
    <row r="267" customFormat="false" ht="12.75" hidden="false" customHeight="false" outlineLevel="0" collapsed="false">
      <c r="A267" s="60" t="n">
        <v>24261</v>
      </c>
      <c r="B267" s="60" t="str">
        <f aca="false">+VLOOKUP(A267,'[1]Congest May01-Oct01'!$A$1:$B$1048576,2,FALSE())</f>
        <v>74TH STREET_GT_2</v>
      </c>
      <c r="C267" s="58" t="str">
        <f aca="false">+VLOOKUP(A267,[1]Congest!$A$1:$C$1048576,3,FALSE())</f>
        <v>N.Y.C.</v>
      </c>
      <c r="D267" s="58"/>
      <c r="E267" s="60" t="n">
        <v>23786</v>
      </c>
      <c r="F267" s="60" t="str">
        <f aca="false">+VLOOKUP(E267,'[1]Congest May01-Oct01'!$A$1:$B$1048576,2,FALSE())</f>
        <v>LINDEN COGEN____</v>
      </c>
      <c r="G267" s="58" t="str">
        <f aca="false">+VLOOKUP(E267,[1]Congest!$A$1:$C$1048576,3,FALSE())</f>
        <v>N.Y.C.</v>
      </c>
      <c r="H267" s="59" t="n">
        <v>2</v>
      </c>
      <c r="I267" s="41"/>
      <c r="J267" s="4"/>
      <c r="O267" s="47" t="n">
        <f aca="false">VLOOKUP($A267,'[1]Congest May00-Oct00'!$A$1:$I$1048576,COLUMN('[1]Congest May00-Oct00'!D$1:D$1048576),FALSE())-VLOOKUP($E267,'[1]Congest May00-Oct00'!$A$1:$I$1048576,COLUMN('[1]Congest May00-Oct00'!D$1:D$1048576),FALSE())</f>
        <v>-246.29</v>
      </c>
      <c r="P267" s="39" t="n">
        <f aca="false">VLOOKUP($A267,'[1]Congest May00-Oct00'!$A$1:$I$1048576,COLUMN('[1]Congest May00-Oct00'!E$1:E$1048576),FALSE())-VLOOKUP($E267,'[1]Congest May00-Oct00'!$A$1:$I$1048576,COLUMN('[1]Congest May00-Oct00'!E$1:E$1048576),FALSE())</f>
        <v>-4400.76</v>
      </c>
      <c r="Q267" s="39" t="n">
        <f aca="false">VLOOKUP($A267,'[1]Congest May00-Oct00'!$A$1:$I$1048576,COLUMN('[1]Congest May00-Oct00'!F$1:F$1048576),FALSE())-VLOOKUP($E267,'[1]Congest May00-Oct00'!$A$1:$I$1048576,COLUMN('[1]Congest May00-Oct00'!F$1:F$1048576),FALSE())</f>
        <v>-1933.34</v>
      </c>
      <c r="R267" s="39" t="n">
        <f aca="false">VLOOKUP($A267,'[1]Congest May00-Oct00'!$A$1:$I$1048576,COLUMN('[1]Congest May00-Oct00'!G$1:G$1048576),FALSE())-VLOOKUP($E267,'[1]Congest May00-Oct00'!$A$1:$I$1048576,COLUMN('[1]Congest May00-Oct00'!G$1:G$1048576),FALSE())</f>
        <v>-4049.05</v>
      </c>
      <c r="S267" s="39" t="n">
        <f aca="false">VLOOKUP($A267,'[1]Congest May00-Oct00'!$A$1:$I$1048576,COLUMN('[1]Congest May00-Oct00'!H$1:H$1048576),FALSE())-VLOOKUP($E267,'[1]Congest May00-Oct00'!$A$1:$I$1048576,COLUMN('[1]Congest May00-Oct00'!H$1:H$1048576),FALSE())</f>
        <v>0.399999999999181</v>
      </c>
      <c r="T267" s="39" t="n">
        <f aca="false">VLOOKUP($A267,'[1]Congest May00-Oct00'!$A$1:$I$1048576,COLUMN('[1]Congest May00-Oct00'!I$1:I$1048576),FALSE())-VLOOKUP($E267,'[1]Congest May00-Oct00'!$A$1:$I$1048576,COLUMN('[1]Congest May00-Oct00'!I$1:I$1048576),FALSE())</f>
        <v>1.5</v>
      </c>
      <c r="U267" s="39" t="n">
        <f aca="false">VLOOKUP($A267,'[1]Congest Nov00-Apr01'!$A$1:$I$1048576,COLUMN('[1]Congest Nov00-Apr01'!D$1:D$1048576),FALSE())-VLOOKUP($E267,'[1]Congest Nov00-Apr01'!$A$1:$I$1048576,COLUMN('[1]Congest Nov00-Apr01'!D$1:D$1048576),FALSE())</f>
        <v>3.84000000000015</v>
      </c>
      <c r="V267" s="39" t="n">
        <f aca="false">VLOOKUP($A267,'[1]Congest Nov00-Apr01'!$A$1:$I$1048576,COLUMN('[1]Congest Nov00-Apr01'!E$1:E$1048576),FALSE())-VLOOKUP($E267,'[1]Congest Nov00-Apr01'!$A$1:$I$1048576,COLUMN('[1]Congest Nov00-Apr01'!E$1:E$1048576),FALSE())</f>
        <v>60.8700000000001</v>
      </c>
      <c r="W267" s="39" t="n">
        <f aca="false">VLOOKUP($A267,'[1]Congest Nov00-Apr01'!$A$1:$I$1048576,COLUMN('[1]Congest Nov00-Apr01'!F$1:F$1048576),FALSE())-VLOOKUP($E267,'[1]Congest Nov00-Apr01'!$A$1:$I$1048576,COLUMN('[1]Congest Nov00-Apr01'!F$1:F$1048576),FALSE())</f>
        <v>0</v>
      </c>
      <c r="X267" s="39" t="n">
        <f aca="false">VLOOKUP($A267,'[1]Congest Nov00-Apr01'!$A$1:$I$1048576,COLUMN('[1]Congest Nov00-Apr01'!G$1:G$1048576),FALSE())-VLOOKUP($E267,'[1]Congest Nov00-Apr01'!$A$1:$I$1048576,COLUMN('[1]Congest Nov00-Apr01'!G$1:G$1048576),FALSE())</f>
        <v>-4.68000000000029</v>
      </c>
      <c r="Y267" s="39" t="n">
        <f aca="false">VLOOKUP($A267,'[1]Congest Nov00-Apr01'!$A$1:$I$1048576,COLUMN('[1]Congest Nov00-Apr01'!H$1:H$1048576),FALSE())-VLOOKUP($E267,'[1]Congest Nov00-Apr01'!$A$1:$I$1048576,COLUMN('[1]Congest Nov00-Apr01'!H$1:H$1048576),FALSE())</f>
        <v>0</v>
      </c>
      <c r="Z267" s="39" t="n">
        <f aca="false">VLOOKUP($A267,'[1]Congest Nov00-Apr01'!$A$1:$I$1048576,COLUMN('[1]Congest Nov00-Apr01'!I$1:I$1048576),FALSE())-VLOOKUP($E267,'[1]Congest Nov00-Apr01'!$A$1:$I$1048576,COLUMN('[1]Congest Nov00-Apr01'!I$1:I$1048576),FALSE())</f>
        <v>561.72</v>
      </c>
      <c r="AA267" s="39" t="n">
        <f aca="false">VLOOKUP($A267,'[1]Congest May01-Oct01'!$A$1:$I$1048576,COLUMN('[1]Congest May01-Oct01'!D$1:D$1048576),FALSE())-VLOOKUP($E267,'[1]Congest May01-Oct01'!$A$1:$I$1048576,COLUMN('[1]Congest May01-Oct01'!D$1:D$1048576),FALSE())</f>
        <v>-329.220000000001</v>
      </c>
      <c r="AB267" s="39" t="n">
        <f aca="false">VLOOKUP($A267,'[1]Congest May01-Oct01'!$A$1:$I$1048576,COLUMN('[1]Congest May01-Oct01'!E$1:E$1048576),FALSE())-VLOOKUP($E267,'[1]Congest May01-Oct01'!$A$1:$I$1048576,COLUMN('[1]Congest May01-Oct01'!E$1:E$1048576),FALSE())</f>
        <v>0</v>
      </c>
      <c r="AC267" s="39" t="n">
        <f aca="false">VLOOKUP($A267,'[1]Congest May01-Oct01'!$A$1:$I$1048576,COLUMN('[1]Congest May01-Oct01'!F$1:F$1048576),FALSE())-VLOOKUP($E267,'[1]Congest May01-Oct01'!$A$1:$I$1048576,COLUMN('[1]Congest May01-Oct01'!F$1:F$1048576),FALSE())</f>
        <v>-422.46</v>
      </c>
      <c r="AD267" s="39" t="n">
        <f aca="false">VLOOKUP($A267,'[1]Congest May01-Oct01'!$A$1:$I$1048576,COLUMN('[1]Congest May01-Oct01'!G$1:G$1048576),FALSE())-VLOOKUP($E267,'[1]Congest May01-Oct01'!$A$1:$I$1048576,COLUMN('[1]Congest May01-Oct01'!G$1:G$1048576),FALSE())</f>
        <v>-2207.59</v>
      </c>
      <c r="AE267" s="36" t="n">
        <f aca="false">VLOOKUP($A267,'[1]Congest May01-Oct01'!$A$1:$I$1048576,COLUMN('[1]Congest May01-Oct01'!H$1:H$1048576),FALSE())-VLOOKUP($E267,'[1]Congest May01-Oct01'!$A$1:$I$1048576,COLUMN('[1]Congest May01-Oct01'!H$1:H$1048576),FALSE())</f>
        <v>-1262.72</v>
      </c>
      <c r="AF267" s="36" t="n">
        <f aca="false">VLOOKUP($A267,'[1]Congest May01-Oct01'!$A$1:$I$1048576,COLUMN('[1]Congest May01-Oct01'!I$1:I$1048576),FALSE())-VLOOKUP($E267,'[1]Congest May01-Oct01'!$A$1:$I$1048576,COLUMN('[1]Congest May01-Oct01'!I$1:I$1048576),FALSE())</f>
        <v>-868.57</v>
      </c>
      <c r="AG267" s="6" t="n">
        <f aca="false">SUM(S267:AD267)</f>
        <v>-2335.62</v>
      </c>
      <c r="AI267" s="6" t="n">
        <f aca="false">+AO267</f>
        <v>-1319</v>
      </c>
      <c r="AJ267" s="39" t="n">
        <f aca="false">+AG267</f>
        <v>-2335.62</v>
      </c>
      <c r="AK267" s="39" t="n">
        <f aca="false">+AJ267-AI267</f>
        <v>-1016.62</v>
      </c>
      <c r="AL267" s="39"/>
      <c r="AM267" s="39" t="n">
        <f aca="false">+VLOOKUP($E267,[2]ACP!$A$1:$BE$1048576,47,FALSE())-VLOOKUP($A267,[2]ACP!$A$1:$BE$1048576,47,FALSE())</f>
        <v>-92.4599999999919</v>
      </c>
      <c r="AN267" s="39" t="n">
        <f aca="false">+VLOOKUP($E267,[2]ACP!$A$1:$BE$1048576,48,FALSE())-VLOOKUP($A267,[2]ACP!$A$1:$BE$1048576,48,FALSE())</f>
        <v>-1790.71000000001</v>
      </c>
      <c r="AO267" s="39" t="n">
        <f aca="false">+VLOOKUP($E267,[2]ACP!$A$1:$BE$1048576,56,FALSE())-VLOOKUP($A267,[2]ACP!$A$1:$BE$1048576,56,FALSE())</f>
        <v>-1319</v>
      </c>
      <c r="AP267" s="39" t="n">
        <f aca="false">+VLOOKUP($E267,[2]ACP!$A$1:$BE$1048576,57,FALSE())-VLOOKUP($A267,[2]ACP!$A$1:$BE$1048576,57,FALSE())</f>
        <v>-2485.42</v>
      </c>
      <c r="AQ267" s="39" t="n">
        <v>0.399999999999181</v>
      </c>
      <c r="AR267" s="39" t="n">
        <f aca="false">+VLOOKUP($E267,[2]ACP!$A$1:$BE$1048576,53,FALSE())-VLOOKUP($A267,[2]ACP!$A$1:$BE$1048576,53,FALSE())</f>
        <v>-2.88999999999987</v>
      </c>
      <c r="AS267" s="39" t="n">
        <f aca="false">+VLOOKUP($E267,[2]ACP!$A$1:$BE$1048576,25,FALSE())-VLOOKUP($A267,[2]ACP!$A$1:$BE$1048576,25,FALSE())</f>
        <v>-648.815999999995</v>
      </c>
      <c r="AT267" s="39" t="n">
        <f aca="false">+VLOOKUP($E267,[2]ACP!$A$1:$BE$1048576,19,FALSE())-VLOOKUP($A267,[2]ACP!$A$1:$BE$1048576,19,FALSE())</f>
        <v>-152.316000000013</v>
      </c>
    </row>
    <row r="268" customFormat="false" ht="12.75" hidden="false" customHeight="false" outlineLevel="0" collapsed="false">
      <c r="A268" s="60" t="n">
        <v>61752</v>
      </c>
      <c r="B268" s="60" t="str">
        <f aca="false">+VLOOKUP(A268,'[1]Congest May01-Oct01'!$A$1:$B$1048576,2,FALSE())</f>
        <v>WEST</v>
      </c>
      <c r="C268" s="58" t="str">
        <f aca="false">+VLOOKUP(A268,[1]Congest!$A$1:$C$1048576,3,FALSE())</f>
        <v>WEST</v>
      </c>
      <c r="D268" s="58"/>
      <c r="E268" s="60" t="n">
        <v>61754</v>
      </c>
      <c r="F268" s="60" t="str">
        <f aca="false">+VLOOKUP(E268,'[1]Congest May01-Oct01'!$A$1:$B$1048576,2,FALSE())</f>
        <v>CENTRL</v>
      </c>
      <c r="G268" s="58" t="str">
        <f aca="false">+VLOOKUP(E268,[1]Congest!$A$1:$C$1048576,3,FALSE())</f>
        <v>CENTRL</v>
      </c>
      <c r="H268" s="59" t="n">
        <v>40</v>
      </c>
      <c r="I268" s="41"/>
      <c r="J268" s="4"/>
      <c r="O268" s="47" t="n">
        <f aca="false">VLOOKUP($A268,'[1]Congest May00-Oct00'!$A$1:$I$1048576,COLUMN('[1]Congest May00-Oct00'!D$1:D$1048576),FALSE())-VLOOKUP($E268,'[1]Congest May00-Oct00'!$A$1:$I$1048576,COLUMN('[1]Congest May00-Oct00'!D$1:D$1048576),FALSE())</f>
        <v>26.6799999999998</v>
      </c>
      <c r="P268" s="39" t="n">
        <f aca="false">VLOOKUP($A268,'[1]Congest May00-Oct00'!$A$1:$I$1048576,COLUMN('[1]Congest May00-Oct00'!E$1:E$1048576),FALSE())-VLOOKUP($E268,'[1]Congest May00-Oct00'!$A$1:$I$1048576,COLUMN('[1]Congest May00-Oct00'!E$1:E$1048576),FALSE())</f>
        <v>-331.58</v>
      </c>
      <c r="Q268" s="39" t="n">
        <f aca="false">VLOOKUP($A268,'[1]Congest May00-Oct00'!$A$1:$I$1048576,COLUMN('[1]Congest May00-Oct00'!F$1:F$1048576),FALSE())-VLOOKUP($E268,'[1]Congest May00-Oct00'!$A$1:$I$1048576,COLUMN('[1]Congest May00-Oct00'!F$1:F$1048576),FALSE())</f>
        <v>-13.4400000000001</v>
      </c>
      <c r="R268" s="39" t="n">
        <f aca="false">VLOOKUP($A268,'[1]Congest May00-Oct00'!$A$1:$I$1048576,COLUMN('[1]Congest May00-Oct00'!G$1:G$1048576),FALSE())-VLOOKUP($E268,'[1]Congest May00-Oct00'!$A$1:$I$1048576,COLUMN('[1]Congest May00-Oct00'!G$1:G$1048576),FALSE())</f>
        <v>-179.92</v>
      </c>
      <c r="S268" s="39" t="n">
        <f aca="false">VLOOKUP($A268,'[1]Congest May00-Oct00'!$A$1:$I$1048576,COLUMN('[1]Congest May00-Oct00'!H$1:H$1048576),FALSE())-VLOOKUP($E268,'[1]Congest May00-Oct00'!$A$1:$I$1048576,COLUMN('[1]Congest May00-Oct00'!H$1:H$1048576),FALSE())</f>
        <v>-56.4600000000001</v>
      </c>
      <c r="T268" s="39" t="n">
        <f aca="false">VLOOKUP($A268,'[1]Congest May00-Oct00'!$A$1:$I$1048576,COLUMN('[1]Congest May00-Oct00'!I$1:I$1048576),FALSE())-VLOOKUP($E268,'[1]Congest May00-Oct00'!$A$1:$I$1048576,COLUMN('[1]Congest May00-Oct00'!I$1:I$1048576),FALSE())</f>
        <v>71.21</v>
      </c>
      <c r="U268" s="39" t="n">
        <f aca="false">VLOOKUP($A268,'[1]Congest Nov00-Apr01'!$A$1:$I$1048576,COLUMN('[1]Congest Nov00-Apr01'!D$1:D$1048576),FALSE())-VLOOKUP($E268,'[1]Congest Nov00-Apr01'!$A$1:$I$1048576,COLUMN('[1]Congest Nov00-Apr01'!D$1:D$1048576),FALSE())</f>
        <v>-63.0400000000001</v>
      </c>
      <c r="V268" s="39" t="n">
        <f aca="false">VLOOKUP($A268,'[1]Congest Nov00-Apr01'!$A$1:$I$1048576,COLUMN('[1]Congest Nov00-Apr01'!E$1:E$1048576),FALSE())-VLOOKUP($E268,'[1]Congest Nov00-Apr01'!$A$1:$I$1048576,COLUMN('[1]Congest Nov00-Apr01'!E$1:E$1048576),FALSE())</f>
        <v>-48.94</v>
      </c>
      <c r="W268" s="39" t="n">
        <f aca="false">VLOOKUP($A268,'[1]Congest Nov00-Apr01'!$A$1:$I$1048576,COLUMN('[1]Congest Nov00-Apr01'!F$1:F$1048576),FALSE())-VLOOKUP($E268,'[1]Congest Nov00-Apr01'!$A$1:$I$1048576,COLUMN('[1]Congest Nov00-Apr01'!F$1:F$1048576),FALSE())</f>
        <v>-76.9300000000001</v>
      </c>
      <c r="X268" s="39" t="n">
        <f aca="false">VLOOKUP($A268,'[1]Congest Nov00-Apr01'!$A$1:$I$1048576,COLUMN('[1]Congest Nov00-Apr01'!G$1:G$1048576),FALSE())-VLOOKUP($E268,'[1]Congest Nov00-Apr01'!$A$1:$I$1048576,COLUMN('[1]Congest Nov00-Apr01'!G$1:G$1048576),FALSE())</f>
        <v>-45.56</v>
      </c>
      <c r="Y268" s="39" t="n">
        <f aca="false">VLOOKUP($A268,'[1]Congest Nov00-Apr01'!$A$1:$I$1048576,COLUMN('[1]Congest Nov00-Apr01'!H$1:H$1048576),FALSE())-VLOOKUP($E268,'[1]Congest Nov00-Apr01'!$A$1:$I$1048576,COLUMN('[1]Congest Nov00-Apr01'!H$1:H$1048576),FALSE())</f>
        <v>-64.77</v>
      </c>
      <c r="Z268" s="39" t="n">
        <f aca="false">VLOOKUP($A268,'[1]Congest Nov00-Apr01'!$A$1:$I$1048576,COLUMN('[1]Congest Nov00-Apr01'!I$1:I$1048576),FALSE())-VLOOKUP($E268,'[1]Congest Nov00-Apr01'!$A$1:$I$1048576,COLUMN('[1]Congest Nov00-Apr01'!I$1:I$1048576),FALSE())</f>
        <v>-17.14</v>
      </c>
      <c r="AA268" s="39" t="n">
        <f aca="false">VLOOKUP($A268,'[1]Congest May01-Oct01'!$A$1:$I$1048576,COLUMN('[1]Congest May01-Oct01'!D$1:D$1048576),FALSE())-VLOOKUP($E268,'[1]Congest May01-Oct01'!$A$1:$I$1048576,COLUMN('[1]Congest May01-Oct01'!D$1:D$1048576),FALSE())</f>
        <v>150.48</v>
      </c>
      <c r="AB268" s="39" t="n">
        <f aca="false">VLOOKUP($A268,'[1]Congest May01-Oct01'!$A$1:$I$1048576,COLUMN('[1]Congest May01-Oct01'!E$1:E$1048576),FALSE())-VLOOKUP($E268,'[1]Congest May01-Oct01'!$A$1:$I$1048576,COLUMN('[1]Congest May01-Oct01'!E$1:E$1048576),FALSE())</f>
        <v>-42.03</v>
      </c>
      <c r="AC268" s="39" t="n">
        <f aca="false">VLOOKUP($A268,'[1]Congest May01-Oct01'!$A$1:$I$1048576,COLUMN('[1]Congest May01-Oct01'!F$1:F$1048576),FALSE())-VLOOKUP($E268,'[1]Congest May01-Oct01'!$A$1:$I$1048576,COLUMN('[1]Congest May01-Oct01'!F$1:F$1048576),FALSE())</f>
        <v>-27.53</v>
      </c>
      <c r="AD268" s="39" t="n">
        <f aca="false">VLOOKUP($A268,'[1]Congest May01-Oct01'!$A$1:$I$1048576,COLUMN('[1]Congest May01-Oct01'!G$1:G$1048576),FALSE())-VLOOKUP($E268,'[1]Congest May01-Oct01'!$A$1:$I$1048576,COLUMN('[1]Congest May01-Oct01'!G$1:G$1048576),FALSE())</f>
        <v>-59.53</v>
      </c>
      <c r="AE268" s="36" t="n">
        <f aca="false">VLOOKUP($A268,'[1]Congest May01-Oct01'!$A$1:$I$1048576,COLUMN('[1]Congest May01-Oct01'!H$1:H$1048576),FALSE())-VLOOKUP($E268,'[1]Congest May01-Oct01'!$A$1:$I$1048576,COLUMN('[1]Congest May01-Oct01'!H$1:H$1048576),FALSE())</f>
        <v>0</v>
      </c>
      <c r="AF268" s="36" t="n">
        <f aca="false">VLOOKUP($A268,'[1]Congest May01-Oct01'!$A$1:$I$1048576,COLUMN('[1]Congest May01-Oct01'!I$1:I$1048576),FALSE())-VLOOKUP($E268,'[1]Congest May01-Oct01'!$A$1:$I$1048576,COLUMN('[1]Congest May01-Oct01'!I$1:I$1048576),FALSE())</f>
        <v>2.71</v>
      </c>
      <c r="AG268" s="6" t="n">
        <f aca="false">SUM(S268:AD268)</f>
        <v>-280.24</v>
      </c>
      <c r="AI268" s="6" t="n">
        <f aca="false">+AO268</f>
        <v>-1067.58</v>
      </c>
      <c r="AJ268" s="39" t="n">
        <f aca="false">+AG268</f>
        <v>-280.24</v>
      </c>
      <c r="AK268" s="39" t="n">
        <f aca="false">+AJ268-AI268</f>
        <v>787.34</v>
      </c>
      <c r="AL268" s="39"/>
      <c r="AM268" s="39" t="n">
        <f aca="false">+VLOOKUP($E268,[2]ACP!$A$1:$BE$1048576,47,FALSE())-VLOOKUP($A268,[2]ACP!$A$1:$BE$1048576,47,FALSE())</f>
        <v>-641.89</v>
      </c>
      <c r="AN268" s="39" t="n">
        <f aca="false">+VLOOKUP($E268,[2]ACP!$A$1:$BE$1048576,48,FALSE())-VLOOKUP($A268,[2]ACP!$A$1:$BE$1048576,48,FALSE())</f>
        <v>1911.57</v>
      </c>
      <c r="AO268" s="39" t="n">
        <f aca="false">+VLOOKUP($E268,[2]ACP!$A$1:$BE$1048576,56,FALSE())-VLOOKUP($A268,[2]ACP!$A$1:$BE$1048576,56,FALSE())</f>
        <v>-1067.58</v>
      </c>
      <c r="AP268" s="39" t="n">
        <f aca="false">+VLOOKUP($E268,[2]ACP!$A$1:$BE$1048576,57,FALSE())-VLOOKUP($A268,[2]ACP!$A$1:$BE$1048576,57,FALSE())</f>
        <v>-8672.34</v>
      </c>
      <c r="AQ268" s="39" t="n">
        <v>-56.4600000000001</v>
      </c>
      <c r="AR268" s="39" t="n">
        <f aca="false">+VLOOKUP($E268,[2]ACP!$A$1:$BE$1048576,53,FALSE())-VLOOKUP($A268,[2]ACP!$A$1:$BE$1048576,53,FALSE())</f>
        <v>184.28</v>
      </c>
      <c r="AS268" s="39" t="n">
        <f aca="false">+VLOOKUP($E268,[2]ACP!$A$1:$BE$1048576,25,FALSE())-VLOOKUP($A268,[2]ACP!$A$1:$BE$1048576,25,FALSE())</f>
        <v>534.324</v>
      </c>
      <c r="AT268" s="39" t="n">
        <f aca="false">+VLOOKUP($E268,[2]ACP!$A$1:$BE$1048576,19,FALSE())-VLOOKUP($A268,[2]ACP!$A$1:$BE$1048576,19,FALSE())</f>
        <v>-708.528000000002</v>
      </c>
    </row>
    <row r="269" customFormat="false" ht="12.75" hidden="false" customHeight="false" outlineLevel="0" collapsed="false">
      <c r="A269" s="60" t="n">
        <v>61752</v>
      </c>
      <c r="B269" s="60" t="str">
        <f aca="false">+VLOOKUP(A269,'[1]Congest May01-Oct01'!$A$1:$B$1048576,2,FALSE())</f>
        <v>WEST</v>
      </c>
      <c r="C269" s="58" t="str">
        <f aca="false">+VLOOKUP(A269,[1]Congest!$A$1:$C$1048576,3,FALSE())</f>
        <v>WEST</v>
      </c>
      <c r="D269" s="58"/>
      <c r="E269" s="60" t="n">
        <v>61758</v>
      </c>
      <c r="F269" s="60" t="str">
        <f aca="false">+VLOOKUP(E269,'[1]Congest May01-Oct01'!$A$1:$B$1048576,2,FALSE())</f>
        <v>HUD VL</v>
      </c>
      <c r="G269" s="58" t="str">
        <f aca="false">+VLOOKUP(E269,[1]Congest!$A$1:$C$1048576,3,FALSE())</f>
        <v>HUD VL</v>
      </c>
      <c r="H269" s="59" t="n">
        <v>28</v>
      </c>
      <c r="I269" s="41"/>
      <c r="J269" s="4"/>
      <c r="O269" s="47" t="n">
        <f aca="false">VLOOKUP($A269,'[1]Congest May00-Oct00'!$A$1:$I$1048576,COLUMN('[1]Congest May00-Oct00'!D$1:D$1048576),FALSE())-VLOOKUP($E269,'[1]Congest May00-Oct00'!$A$1:$I$1048576,COLUMN('[1]Congest May00-Oct00'!D$1:D$1048576),FALSE())</f>
        <v>5932.44</v>
      </c>
      <c r="P269" s="39" t="n">
        <f aca="false">VLOOKUP($A269,'[1]Congest May00-Oct00'!$A$1:$I$1048576,COLUMN('[1]Congest May00-Oct00'!E$1:E$1048576),FALSE())-VLOOKUP($E269,'[1]Congest May00-Oct00'!$A$1:$I$1048576,COLUMN('[1]Congest May00-Oct00'!E$1:E$1048576),FALSE())</f>
        <v>17767.92</v>
      </c>
      <c r="Q269" s="39" t="n">
        <f aca="false">VLOOKUP($A269,'[1]Congest May00-Oct00'!$A$1:$I$1048576,COLUMN('[1]Congest May00-Oct00'!F$1:F$1048576),FALSE())-VLOOKUP($E269,'[1]Congest May00-Oct00'!$A$1:$I$1048576,COLUMN('[1]Congest May00-Oct00'!F$1:F$1048576),FALSE())</f>
        <v>10843.25</v>
      </c>
      <c r="R269" s="39" t="n">
        <f aca="false">VLOOKUP($A269,'[1]Congest May00-Oct00'!$A$1:$I$1048576,COLUMN('[1]Congest May00-Oct00'!G$1:G$1048576),FALSE())-VLOOKUP($E269,'[1]Congest May00-Oct00'!$A$1:$I$1048576,COLUMN('[1]Congest May00-Oct00'!G$1:G$1048576),FALSE())</f>
        <v>11981.27</v>
      </c>
      <c r="S269" s="39" t="n">
        <f aca="false">VLOOKUP($A269,'[1]Congest May00-Oct00'!$A$1:$I$1048576,COLUMN('[1]Congest May00-Oct00'!H$1:H$1048576),FALSE())-VLOOKUP($E269,'[1]Congest May00-Oct00'!$A$1:$I$1048576,COLUMN('[1]Congest May00-Oct00'!H$1:H$1048576),FALSE())</f>
        <v>2213.03</v>
      </c>
      <c r="T269" s="39" t="n">
        <f aca="false">VLOOKUP($A269,'[1]Congest May00-Oct00'!$A$1:$I$1048576,COLUMN('[1]Congest May00-Oct00'!I$1:I$1048576),FALSE())-VLOOKUP($E269,'[1]Congest May00-Oct00'!$A$1:$I$1048576,COLUMN('[1]Congest May00-Oct00'!I$1:I$1048576),FALSE())</f>
        <v>-82.92</v>
      </c>
      <c r="U269" s="39" t="n">
        <f aca="false">VLOOKUP($A269,'[1]Congest Nov00-Apr01'!$A$1:$I$1048576,COLUMN('[1]Congest Nov00-Apr01'!D$1:D$1048576),FALSE())-VLOOKUP($E269,'[1]Congest Nov00-Apr01'!$A$1:$I$1048576,COLUMN('[1]Congest Nov00-Apr01'!D$1:D$1048576),FALSE())</f>
        <v>1941.16</v>
      </c>
      <c r="V269" s="39" t="n">
        <f aca="false">VLOOKUP($A269,'[1]Congest Nov00-Apr01'!$A$1:$I$1048576,COLUMN('[1]Congest Nov00-Apr01'!E$1:E$1048576),FALSE())-VLOOKUP($E269,'[1]Congest Nov00-Apr01'!$A$1:$I$1048576,COLUMN('[1]Congest Nov00-Apr01'!E$1:E$1048576),FALSE())</f>
        <v>378.51</v>
      </c>
      <c r="W269" s="39" t="n">
        <f aca="false">VLOOKUP($A269,'[1]Congest Nov00-Apr01'!$A$1:$I$1048576,COLUMN('[1]Congest Nov00-Apr01'!F$1:F$1048576),FALSE())-VLOOKUP($E269,'[1]Congest Nov00-Apr01'!$A$1:$I$1048576,COLUMN('[1]Congest Nov00-Apr01'!F$1:F$1048576),FALSE())</f>
        <v>2078.3</v>
      </c>
      <c r="X269" s="39" t="n">
        <f aca="false">VLOOKUP($A269,'[1]Congest Nov00-Apr01'!$A$1:$I$1048576,COLUMN('[1]Congest Nov00-Apr01'!G$1:G$1048576),FALSE())-VLOOKUP($E269,'[1]Congest Nov00-Apr01'!$A$1:$I$1048576,COLUMN('[1]Congest Nov00-Apr01'!G$1:G$1048576),FALSE())</f>
        <v>1330.2</v>
      </c>
      <c r="Y269" s="39" t="n">
        <f aca="false">VLOOKUP($A269,'[1]Congest Nov00-Apr01'!$A$1:$I$1048576,COLUMN('[1]Congest Nov00-Apr01'!H$1:H$1048576),FALSE())-VLOOKUP($E269,'[1]Congest Nov00-Apr01'!$A$1:$I$1048576,COLUMN('[1]Congest Nov00-Apr01'!H$1:H$1048576),FALSE())</f>
        <v>1977.32</v>
      </c>
      <c r="Z269" s="39" t="n">
        <f aca="false">VLOOKUP($A269,'[1]Congest Nov00-Apr01'!$A$1:$I$1048576,COLUMN('[1]Congest Nov00-Apr01'!I$1:I$1048576),FALSE())-VLOOKUP($E269,'[1]Congest Nov00-Apr01'!$A$1:$I$1048576,COLUMN('[1]Congest Nov00-Apr01'!I$1:I$1048576),FALSE())</f>
        <v>525.63</v>
      </c>
      <c r="AA269" s="39" t="n">
        <f aca="false">VLOOKUP($A269,'[1]Congest May01-Oct01'!$A$1:$I$1048576,COLUMN('[1]Congest May01-Oct01'!D$1:D$1048576),FALSE())-VLOOKUP($E269,'[1]Congest May01-Oct01'!$A$1:$I$1048576,COLUMN('[1]Congest May01-Oct01'!D$1:D$1048576),FALSE())</f>
        <v>2727.87</v>
      </c>
      <c r="AB269" s="39" t="n">
        <f aca="false">VLOOKUP($A269,'[1]Congest May01-Oct01'!$A$1:$I$1048576,COLUMN('[1]Congest May01-Oct01'!E$1:E$1048576),FALSE())-VLOOKUP($E269,'[1]Congest May01-Oct01'!$A$1:$I$1048576,COLUMN('[1]Congest May01-Oct01'!E$1:E$1048576),FALSE())</f>
        <v>3715.54</v>
      </c>
      <c r="AC269" s="39" t="n">
        <f aca="false">VLOOKUP($A269,'[1]Congest May01-Oct01'!$A$1:$I$1048576,COLUMN('[1]Congest May01-Oct01'!F$1:F$1048576),FALSE())-VLOOKUP($E269,'[1]Congest May01-Oct01'!$A$1:$I$1048576,COLUMN('[1]Congest May01-Oct01'!F$1:F$1048576),FALSE())</f>
        <v>1366.85</v>
      </c>
      <c r="AD269" s="39" t="n">
        <f aca="false">VLOOKUP($A269,'[1]Congest May01-Oct01'!$A$1:$I$1048576,COLUMN('[1]Congest May01-Oct01'!G$1:G$1048576),FALSE())-VLOOKUP($E269,'[1]Congest May01-Oct01'!$A$1:$I$1048576,COLUMN('[1]Congest May01-Oct01'!G$1:G$1048576),FALSE())</f>
        <v>1128.04</v>
      </c>
      <c r="AE269" s="36" t="n">
        <f aca="false">VLOOKUP($A269,'[1]Congest May01-Oct01'!$A$1:$I$1048576,COLUMN('[1]Congest May01-Oct01'!H$1:H$1048576),FALSE())-VLOOKUP($E269,'[1]Congest May01-Oct01'!$A$1:$I$1048576,COLUMN('[1]Congest May01-Oct01'!H$1:H$1048576),FALSE())</f>
        <v>-50.43</v>
      </c>
      <c r="AF269" s="36" t="n">
        <f aca="false">VLOOKUP($A269,'[1]Congest May01-Oct01'!$A$1:$I$1048576,COLUMN('[1]Congest May01-Oct01'!I$1:I$1048576),FALSE())-VLOOKUP($E269,'[1]Congest May01-Oct01'!$A$1:$I$1048576,COLUMN('[1]Congest May01-Oct01'!I$1:I$1048576),FALSE())</f>
        <v>9.98</v>
      </c>
      <c r="AG269" s="6" t="n">
        <f aca="false">SUM(S269:AD269)</f>
        <v>19299.53</v>
      </c>
      <c r="AI269" s="6" t="n">
        <f aca="false">+AO269</f>
        <v>35040</v>
      </c>
      <c r="AJ269" s="39" t="n">
        <f aca="false">+AG269</f>
        <v>19299.53</v>
      </c>
      <c r="AK269" s="39" t="n">
        <f aca="false">+AJ269-AI269</f>
        <v>-15740.47</v>
      </c>
      <c r="AL269" s="39"/>
      <c r="AM269" s="39" t="n">
        <f aca="false">+VLOOKUP($E269,[2]ACP!$A$1:$BE$1048576,47,FALSE())-VLOOKUP($A269,[2]ACP!$A$1:$BE$1048576,47,FALSE())</f>
        <v>57000.03</v>
      </c>
      <c r="AN269" s="39" t="n">
        <f aca="false">+VLOOKUP($E269,[2]ACP!$A$1:$BE$1048576,48,FALSE())-VLOOKUP($A269,[2]ACP!$A$1:$BE$1048576,48,FALSE())</f>
        <v>87600</v>
      </c>
      <c r="AO269" s="39" t="n">
        <f aca="false">+VLOOKUP($E269,[2]ACP!$A$1:$BE$1048576,56,FALSE())-VLOOKUP($A269,[2]ACP!$A$1:$BE$1048576,56,FALSE())</f>
        <v>35040</v>
      </c>
      <c r="AP269" s="39" t="n">
        <f aca="false">+VLOOKUP($E269,[2]ACP!$A$1:$BE$1048576,57,FALSE())-VLOOKUP($A269,[2]ACP!$A$1:$BE$1048576,57,FALSE())</f>
        <v>63679.36</v>
      </c>
      <c r="AQ269" s="39" t="n">
        <v>2213.03</v>
      </c>
      <c r="AR269" s="39" t="n">
        <f aca="false">+VLOOKUP($E269,[2]ACP!$A$1:$BE$1048576,53,FALSE())-VLOOKUP($A269,[2]ACP!$A$1:$BE$1048576,53,FALSE())</f>
        <v>2458.35</v>
      </c>
      <c r="AS269" s="39" t="n">
        <f aca="false">+VLOOKUP($E269,[2]ACP!$A$1:$BE$1048576,25,FALSE())-VLOOKUP($A269,[2]ACP!$A$1:$BE$1048576,25,FALSE())</f>
        <v>22303.944</v>
      </c>
      <c r="AT269" s="39" t="n">
        <f aca="false">+VLOOKUP($E269,[2]ACP!$A$1:$BE$1048576,19,FALSE())-VLOOKUP($A269,[2]ACP!$A$1:$BE$1048576,19,FALSE())</f>
        <v>52331.136</v>
      </c>
    </row>
    <row r="270" customFormat="false" ht="12.75" hidden="false" customHeight="false" outlineLevel="0" collapsed="false">
      <c r="A270" s="61" t="n">
        <v>61752</v>
      </c>
      <c r="B270" s="62" t="str">
        <f aca="false">+VLOOKUP(A270,'[1]Congest May01-Oct01'!$A$1:$B$1048576,2,FALSE())</f>
        <v>WEST</v>
      </c>
      <c r="C270" s="61" t="str">
        <f aca="false">+VLOOKUP(A270,[1]Congest!$A$1:$C$1048576,3,FALSE())</f>
        <v>WEST</v>
      </c>
      <c r="D270" s="61"/>
      <c r="E270" s="62" t="n">
        <v>61761</v>
      </c>
      <c r="F270" s="62" t="str">
        <f aca="false">+VLOOKUP(E270,'[1]Congest May01-Oct01'!$A$1:$B$1048576,2,FALSE())</f>
        <v>N.Y.C.</v>
      </c>
      <c r="G270" s="61" t="str">
        <f aca="false">+VLOOKUP(E270,[1]Congest!$A$1:$C$1048576,3,FALSE())</f>
        <v>N.Y.C.</v>
      </c>
      <c r="H270" s="63" t="n">
        <v>7</v>
      </c>
      <c r="I270" s="41"/>
      <c r="J270" s="4"/>
      <c r="O270" s="47" t="n">
        <f aca="false">VLOOKUP($A270,'[1]Congest May00-Oct00'!$A$1:$I$1048576,COLUMN('[1]Congest May00-Oct00'!D$1:D$1048576),FALSE())-VLOOKUP($E270,'[1]Congest May00-Oct00'!$A$1:$I$1048576,COLUMN('[1]Congest May00-Oct00'!D$1:D$1048576),FALSE())</f>
        <v>6385.46</v>
      </c>
      <c r="P270" s="39" t="n">
        <f aca="false">VLOOKUP($A270,'[1]Congest May00-Oct00'!$A$1:$I$1048576,COLUMN('[1]Congest May00-Oct00'!E$1:E$1048576),FALSE())-VLOOKUP($E270,'[1]Congest May00-Oct00'!$A$1:$I$1048576,COLUMN('[1]Congest May00-Oct00'!E$1:E$1048576),FALSE())</f>
        <v>18777.06</v>
      </c>
      <c r="Q270" s="39" t="n">
        <f aca="false">VLOOKUP($A270,'[1]Congest May00-Oct00'!$A$1:$I$1048576,COLUMN('[1]Congest May00-Oct00'!F$1:F$1048576),FALSE())-VLOOKUP($E270,'[1]Congest May00-Oct00'!$A$1:$I$1048576,COLUMN('[1]Congest May00-Oct00'!F$1:F$1048576),FALSE())</f>
        <v>11558.56</v>
      </c>
      <c r="R270" s="39" t="n">
        <f aca="false">VLOOKUP($A270,'[1]Congest May00-Oct00'!$A$1:$I$1048576,COLUMN('[1]Congest May00-Oct00'!G$1:G$1048576),FALSE())-VLOOKUP($E270,'[1]Congest May00-Oct00'!$A$1:$I$1048576,COLUMN('[1]Congest May00-Oct00'!G$1:G$1048576),FALSE())</f>
        <v>13680.98</v>
      </c>
      <c r="S270" s="39" t="n">
        <f aca="false">VLOOKUP($A270,'[1]Congest May00-Oct00'!$A$1:$I$1048576,COLUMN('[1]Congest May00-Oct00'!H$1:H$1048576),FALSE())-VLOOKUP($E270,'[1]Congest May00-Oct00'!$A$1:$I$1048576,COLUMN('[1]Congest May00-Oct00'!H$1:H$1048576),FALSE())</f>
        <v>3519.36</v>
      </c>
      <c r="T270" s="39" t="n">
        <f aca="false">VLOOKUP($A270,'[1]Congest May00-Oct00'!$A$1:$I$1048576,COLUMN('[1]Congest May00-Oct00'!I$1:I$1048576),FALSE())-VLOOKUP($E270,'[1]Congest May00-Oct00'!$A$1:$I$1048576,COLUMN('[1]Congest May00-Oct00'!I$1:I$1048576),FALSE())</f>
        <v>1282.42</v>
      </c>
      <c r="U270" s="39" t="n">
        <f aca="false">VLOOKUP($A270,'[1]Congest Nov00-Apr01'!$A$1:$I$1048576,COLUMN('[1]Congest Nov00-Apr01'!D$1:D$1048576),FALSE())-VLOOKUP($E270,'[1]Congest Nov00-Apr01'!$A$1:$I$1048576,COLUMN('[1]Congest Nov00-Apr01'!D$1:D$1048576),FALSE())</f>
        <v>2240.98</v>
      </c>
      <c r="V270" s="39" t="n">
        <f aca="false">VLOOKUP($A270,'[1]Congest Nov00-Apr01'!$A$1:$I$1048576,COLUMN('[1]Congest Nov00-Apr01'!E$1:E$1048576),FALSE())-VLOOKUP($E270,'[1]Congest Nov00-Apr01'!$A$1:$I$1048576,COLUMN('[1]Congest Nov00-Apr01'!E$1:E$1048576),FALSE())</f>
        <v>3331.75</v>
      </c>
      <c r="W270" s="39" t="n">
        <f aca="false">VLOOKUP($A270,'[1]Congest Nov00-Apr01'!$A$1:$I$1048576,COLUMN('[1]Congest Nov00-Apr01'!F$1:F$1048576),FALSE())-VLOOKUP($E270,'[1]Congest Nov00-Apr01'!$A$1:$I$1048576,COLUMN('[1]Congest Nov00-Apr01'!F$1:F$1048576),FALSE())</f>
        <v>2584.34</v>
      </c>
      <c r="X270" s="39" t="n">
        <f aca="false">VLOOKUP($A270,'[1]Congest Nov00-Apr01'!$A$1:$I$1048576,COLUMN('[1]Congest Nov00-Apr01'!G$1:G$1048576),FALSE())-VLOOKUP($E270,'[1]Congest Nov00-Apr01'!$A$1:$I$1048576,COLUMN('[1]Congest Nov00-Apr01'!G$1:G$1048576),FALSE())</f>
        <v>3090.24</v>
      </c>
      <c r="Y270" s="39" t="n">
        <f aca="false">VLOOKUP($A270,'[1]Congest Nov00-Apr01'!$A$1:$I$1048576,COLUMN('[1]Congest Nov00-Apr01'!H$1:H$1048576),FALSE())-VLOOKUP($E270,'[1]Congest Nov00-Apr01'!$A$1:$I$1048576,COLUMN('[1]Congest Nov00-Apr01'!H$1:H$1048576),FALSE())</f>
        <v>4967.66</v>
      </c>
      <c r="Z270" s="39" t="n">
        <f aca="false">VLOOKUP($A270,'[1]Congest Nov00-Apr01'!$A$1:$I$1048576,COLUMN('[1]Congest Nov00-Apr01'!I$1:I$1048576),FALSE())-VLOOKUP($E270,'[1]Congest Nov00-Apr01'!$A$1:$I$1048576,COLUMN('[1]Congest Nov00-Apr01'!I$1:I$1048576),FALSE())</f>
        <v>5443.18</v>
      </c>
      <c r="AA270" s="39" t="n">
        <f aca="false">VLOOKUP($A270,'[1]Congest May01-Oct01'!$A$1:$I$1048576,COLUMN('[1]Congest May01-Oct01'!D$1:D$1048576),FALSE())-VLOOKUP($E270,'[1]Congest May01-Oct01'!$A$1:$I$1048576,COLUMN('[1]Congest May01-Oct01'!D$1:D$1048576),FALSE())</f>
        <v>5216.27</v>
      </c>
      <c r="AB270" s="39" t="n">
        <f aca="false">VLOOKUP($A270,'[1]Congest May01-Oct01'!$A$1:$I$1048576,COLUMN('[1]Congest May01-Oct01'!E$1:E$1048576),FALSE())-VLOOKUP($E270,'[1]Congest May01-Oct01'!$A$1:$I$1048576,COLUMN('[1]Congest May01-Oct01'!E$1:E$1048576),FALSE())</f>
        <v>7795.24</v>
      </c>
      <c r="AC270" s="39" t="n">
        <f aca="false">VLOOKUP($A270,'[1]Congest May01-Oct01'!$A$1:$I$1048576,COLUMN('[1]Congest May01-Oct01'!F$1:F$1048576),FALSE())-VLOOKUP($E270,'[1]Congest May01-Oct01'!$A$1:$I$1048576,COLUMN('[1]Congest May01-Oct01'!F$1:F$1048576),FALSE())</f>
        <v>4326.53</v>
      </c>
      <c r="AD270" s="39" t="n">
        <f aca="false">VLOOKUP($A270,'[1]Congest May01-Oct01'!$A$1:$I$1048576,COLUMN('[1]Congest May01-Oct01'!G$1:G$1048576),FALSE())-VLOOKUP($E270,'[1]Congest May01-Oct01'!$A$1:$I$1048576,COLUMN('[1]Congest May01-Oct01'!G$1:G$1048576),FALSE())</f>
        <v>2407.14</v>
      </c>
      <c r="AE270" s="36" t="n">
        <f aca="false">VLOOKUP($A270,'[1]Congest May01-Oct01'!$A$1:$I$1048576,COLUMN('[1]Congest May01-Oct01'!H$1:H$1048576),FALSE())-VLOOKUP($E270,'[1]Congest May01-Oct01'!$A$1:$I$1048576,COLUMN('[1]Congest May01-Oct01'!H$1:H$1048576),FALSE())</f>
        <v>492.95</v>
      </c>
      <c r="AF270" s="36" t="n">
        <f aca="false">VLOOKUP($A270,'[1]Congest May01-Oct01'!$A$1:$I$1048576,COLUMN('[1]Congest May01-Oct01'!I$1:I$1048576),FALSE())-VLOOKUP($E270,'[1]Congest May01-Oct01'!$A$1:$I$1048576,COLUMN('[1]Congest May01-Oct01'!I$1:I$1048576),FALSE())</f>
        <v>222.94</v>
      </c>
      <c r="AG270" s="6" t="n">
        <f aca="false">SUM(S270:AD270)</f>
        <v>46205.11</v>
      </c>
      <c r="AI270" s="6" t="n">
        <f aca="false">+AP270</f>
        <v>118435</v>
      </c>
      <c r="AJ270" s="39" t="n">
        <f aca="false">2*AG270</f>
        <v>92410.22</v>
      </c>
      <c r="AK270" s="39" t="n">
        <f aca="false">+AJ270-AI270</f>
        <v>-26024.78</v>
      </c>
      <c r="AL270" s="39"/>
      <c r="AM270" s="39" t="n">
        <f aca="false">+VLOOKUP($E270,[2]ACP!$A$1:$BE$1048576,47,FALSE())-VLOOKUP($A270,[2]ACP!$A$1:$BE$1048576,47,FALSE())</f>
        <v>84331.23</v>
      </c>
      <c r="AN270" s="39" t="n">
        <f aca="false">+VLOOKUP($E270,[2]ACP!$A$1:$BE$1048576,48,FALSE())-VLOOKUP($A270,[2]ACP!$A$1:$BE$1048576,48,FALSE())</f>
        <v>145591.2</v>
      </c>
      <c r="AO270" s="39" t="n">
        <f aca="false">+VLOOKUP($E270,[2]ACP!$A$1:$BE$1048576,56,FALSE())-VLOOKUP($A270,[2]ACP!$A$1:$BE$1048576,56,FALSE())</f>
        <v>64162.62</v>
      </c>
      <c r="AP270" s="39" t="n">
        <f aca="false">+VLOOKUP($E270,[2]ACP!$A$1:$BE$1048576,57,FALSE())-VLOOKUP($A270,[2]ACP!$A$1:$BE$1048576,57,FALSE())</f>
        <v>118435</v>
      </c>
      <c r="AQ270" s="39" t="n">
        <v>3519.36</v>
      </c>
      <c r="AR270" s="39" t="n">
        <f aca="false">+VLOOKUP($E270,[2]ACP!$A$1:$BE$1048576,53,FALSE())-VLOOKUP($A270,[2]ACP!$A$1:$BE$1048576,53,FALSE())</f>
        <v>5046.62</v>
      </c>
      <c r="AS270" s="39" t="n">
        <f aca="false">+VLOOKUP($E270,[2]ACP!$A$1:$BE$1048576,25,FALSE())-VLOOKUP($A270,[2]ACP!$A$1:$BE$1048576,25,FALSE())</f>
        <v>33083.436</v>
      </c>
      <c r="AT270" s="39" t="n">
        <f aca="false">+VLOOKUP($E270,[2]ACP!$A$1:$BE$1048576,19,FALSE())-VLOOKUP($A270,[2]ACP!$A$1:$BE$1048576,19,FALSE())</f>
        <v>58503.18</v>
      </c>
    </row>
    <row r="271" customFormat="false" ht="12.75" hidden="false" customHeight="false" outlineLevel="0" collapsed="false">
      <c r="A271" s="60" t="n">
        <v>61754</v>
      </c>
      <c r="B271" s="60" t="str">
        <f aca="false">+VLOOKUP(A271,'[1]Congest May01-Oct01'!$A$1:$B$1048576,2,FALSE())</f>
        <v>CENTRL</v>
      </c>
      <c r="C271" s="58" t="str">
        <f aca="false">+VLOOKUP(A271,[1]Congest!$A$1:$C$1048576,3,FALSE())</f>
        <v>CENTRL</v>
      </c>
      <c r="D271" s="58"/>
      <c r="E271" s="60" t="n">
        <v>23584</v>
      </c>
      <c r="F271" s="60" t="str">
        <f aca="false">+VLOOKUP(E271,'[1]Congest May01-Oct01'!$A$1:$B$1048576,2,FALSE())</f>
        <v>MILLIKEN___1</v>
      </c>
      <c r="G271" s="58" t="str">
        <f aca="false">+VLOOKUP(E271,[1]Congest!$A$1:$C$1048576,3,FALSE())</f>
        <v>CENTRL</v>
      </c>
      <c r="H271" s="59" t="n">
        <v>15</v>
      </c>
      <c r="I271" s="41"/>
      <c r="J271" s="4"/>
      <c r="O271" s="47" t="n">
        <f aca="false">VLOOKUP($A271,'[1]Congest May00-Oct00'!$A$1:$I$1048576,COLUMN('[1]Congest May00-Oct00'!D$1:D$1048576),FALSE())-VLOOKUP($E271,'[1]Congest May00-Oct00'!$A$1:$I$1048576,COLUMN('[1]Congest May00-Oct00'!D$1:D$1048576),FALSE())</f>
        <v>295.4</v>
      </c>
      <c r="P271" s="39" t="n">
        <f aca="false">VLOOKUP($A271,'[1]Congest May00-Oct00'!$A$1:$I$1048576,COLUMN('[1]Congest May00-Oct00'!E$1:E$1048576),FALSE())-VLOOKUP($E271,'[1]Congest May00-Oct00'!$A$1:$I$1048576,COLUMN('[1]Congest May00-Oct00'!E$1:E$1048576),FALSE())</f>
        <v>770.04</v>
      </c>
      <c r="Q271" s="39" t="n">
        <f aca="false">VLOOKUP($A271,'[1]Congest May00-Oct00'!$A$1:$I$1048576,COLUMN('[1]Congest May00-Oct00'!F$1:F$1048576),FALSE())-VLOOKUP($E271,'[1]Congest May00-Oct00'!$A$1:$I$1048576,COLUMN('[1]Congest May00-Oct00'!F$1:F$1048576),FALSE())</f>
        <v>680.810000000001</v>
      </c>
      <c r="R271" s="39" t="n">
        <f aca="false">VLOOKUP($A271,'[1]Congest May00-Oct00'!$A$1:$I$1048576,COLUMN('[1]Congest May00-Oct00'!G$1:G$1048576),FALSE())-VLOOKUP($E271,'[1]Congest May00-Oct00'!$A$1:$I$1048576,COLUMN('[1]Congest May00-Oct00'!G$1:G$1048576),FALSE())</f>
        <v>718.3</v>
      </c>
      <c r="S271" s="39" t="n">
        <f aca="false">VLOOKUP($A271,'[1]Congest May00-Oct00'!$A$1:$I$1048576,COLUMN('[1]Congest May00-Oct00'!H$1:H$1048576),FALSE())-VLOOKUP($E271,'[1]Congest May00-Oct00'!$A$1:$I$1048576,COLUMN('[1]Congest May00-Oct00'!H$1:H$1048576),FALSE())</f>
        <v>68.58</v>
      </c>
      <c r="T271" s="39" t="n">
        <f aca="false">VLOOKUP($A271,'[1]Congest May00-Oct00'!$A$1:$I$1048576,COLUMN('[1]Congest May00-Oct00'!I$1:I$1048576),FALSE())-VLOOKUP($E271,'[1]Congest May00-Oct00'!$A$1:$I$1048576,COLUMN('[1]Congest May00-Oct00'!I$1:I$1048576),FALSE())</f>
        <v>109.8</v>
      </c>
      <c r="U271" s="39" t="n">
        <f aca="false">VLOOKUP($A271,'[1]Congest Nov00-Apr01'!$A$1:$I$1048576,COLUMN('[1]Congest Nov00-Apr01'!D$1:D$1048576),FALSE())-VLOOKUP($E271,'[1]Congest Nov00-Apr01'!$A$1:$I$1048576,COLUMN('[1]Congest Nov00-Apr01'!D$1:D$1048576),FALSE())</f>
        <v>85.7700000000001</v>
      </c>
      <c r="V271" s="39" t="n">
        <f aca="false">VLOOKUP($A271,'[1]Congest Nov00-Apr01'!$A$1:$I$1048576,COLUMN('[1]Congest Nov00-Apr01'!E$1:E$1048576),FALSE())-VLOOKUP($E271,'[1]Congest Nov00-Apr01'!$A$1:$I$1048576,COLUMN('[1]Congest Nov00-Apr01'!E$1:E$1048576),FALSE())</f>
        <v>55.11</v>
      </c>
      <c r="W271" s="39" t="n">
        <f aca="false">VLOOKUP($A271,'[1]Congest Nov00-Apr01'!$A$1:$I$1048576,COLUMN('[1]Congest Nov00-Apr01'!F$1:F$1048576),FALSE())-VLOOKUP($E271,'[1]Congest Nov00-Apr01'!$A$1:$I$1048576,COLUMN('[1]Congest Nov00-Apr01'!F$1:F$1048576),FALSE())</f>
        <v>114.46</v>
      </c>
      <c r="X271" s="39" t="n">
        <f aca="false">VLOOKUP($A271,'[1]Congest Nov00-Apr01'!$A$1:$I$1048576,COLUMN('[1]Congest Nov00-Apr01'!G$1:G$1048576),FALSE())-VLOOKUP($E271,'[1]Congest Nov00-Apr01'!$A$1:$I$1048576,COLUMN('[1]Congest Nov00-Apr01'!G$1:G$1048576),FALSE())</f>
        <v>65.2</v>
      </c>
      <c r="Y271" s="39" t="n">
        <f aca="false">VLOOKUP($A271,'[1]Congest Nov00-Apr01'!$A$1:$I$1048576,COLUMN('[1]Congest Nov00-Apr01'!H$1:H$1048576),FALSE())-VLOOKUP($E271,'[1]Congest Nov00-Apr01'!$A$1:$I$1048576,COLUMN('[1]Congest Nov00-Apr01'!H$1:H$1048576),FALSE())</f>
        <v>89.5299999999999</v>
      </c>
      <c r="Z271" s="39" t="n">
        <f aca="false">VLOOKUP($A271,'[1]Congest Nov00-Apr01'!$A$1:$I$1048576,COLUMN('[1]Congest Nov00-Apr01'!I$1:I$1048576),FALSE())-VLOOKUP($E271,'[1]Congest Nov00-Apr01'!$A$1:$I$1048576,COLUMN('[1]Congest Nov00-Apr01'!I$1:I$1048576),FALSE())</f>
        <v>25.79</v>
      </c>
      <c r="AA271" s="39" t="n">
        <f aca="false">VLOOKUP($A271,'[1]Congest May01-Oct01'!$A$1:$I$1048576,COLUMN('[1]Congest May01-Oct01'!D$1:D$1048576),FALSE())-VLOOKUP($E271,'[1]Congest May01-Oct01'!$A$1:$I$1048576,COLUMN('[1]Congest May01-Oct01'!D$1:D$1048576),FALSE())</f>
        <v>49.61</v>
      </c>
      <c r="AB271" s="39" t="n">
        <f aca="false">VLOOKUP($A271,'[1]Congest May01-Oct01'!$A$1:$I$1048576,COLUMN('[1]Congest May01-Oct01'!E$1:E$1048576),FALSE())-VLOOKUP($E271,'[1]Congest May01-Oct01'!$A$1:$I$1048576,COLUMN('[1]Congest May01-Oct01'!E$1:E$1048576),FALSE())</f>
        <v>116.55</v>
      </c>
      <c r="AC271" s="39" t="n">
        <f aca="false">VLOOKUP($A271,'[1]Congest May01-Oct01'!$A$1:$I$1048576,COLUMN('[1]Congest May01-Oct01'!F$1:F$1048576),FALSE())-VLOOKUP($E271,'[1]Congest May01-Oct01'!$A$1:$I$1048576,COLUMN('[1]Congest May01-Oct01'!F$1:F$1048576),FALSE())</f>
        <v>35.51</v>
      </c>
      <c r="AD271" s="39" t="n">
        <f aca="false">VLOOKUP($A271,'[1]Congest May01-Oct01'!$A$1:$I$1048576,COLUMN('[1]Congest May01-Oct01'!G$1:G$1048576),FALSE())-VLOOKUP($E271,'[1]Congest May01-Oct01'!$A$1:$I$1048576,COLUMN('[1]Congest May01-Oct01'!G$1:G$1048576),FALSE())</f>
        <v>58.09</v>
      </c>
      <c r="AE271" s="36" t="n">
        <f aca="false">VLOOKUP($A271,'[1]Congest May01-Oct01'!$A$1:$I$1048576,COLUMN('[1]Congest May01-Oct01'!H$1:H$1048576),FALSE())-VLOOKUP($E271,'[1]Congest May01-Oct01'!$A$1:$I$1048576,COLUMN('[1]Congest May01-Oct01'!H$1:H$1048576),FALSE())</f>
        <v>0</v>
      </c>
      <c r="AF271" s="36" t="n">
        <f aca="false">VLOOKUP($A271,'[1]Congest May01-Oct01'!$A$1:$I$1048576,COLUMN('[1]Congest May01-Oct01'!I$1:I$1048576),FALSE())-VLOOKUP($E271,'[1]Congest May01-Oct01'!$A$1:$I$1048576,COLUMN('[1]Congest May01-Oct01'!I$1:I$1048576),FALSE())</f>
        <v>2.32</v>
      </c>
      <c r="AG271" s="6" t="n">
        <f aca="false">SUM(S271:AD271)</f>
        <v>874</v>
      </c>
      <c r="AI271" s="6" t="n">
        <f aca="false">+AO271</f>
        <v>438</v>
      </c>
      <c r="AJ271" s="39" t="n">
        <f aca="false">+AG271</f>
        <v>874</v>
      </c>
      <c r="AK271" s="39" t="n">
        <f aca="false">+AJ271-AI271</f>
        <v>436</v>
      </c>
      <c r="AL271" s="39"/>
      <c r="AM271" s="39" t="n">
        <f aca="false">+VLOOKUP($E271,[2]ACP!$A$1:$BE$1048576,47,FALSE())-VLOOKUP($A271,[2]ACP!$A$1:$BE$1048576,47,FALSE())</f>
        <v>1000</v>
      </c>
      <c r="AN271" s="39" t="n">
        <f aca="false">+VLOOKUP($E271,[2]ACP!$A$1:$BE$1048576,48,FALSE())-VLOOKUP($A271,[2]ACP!$A$1:$BE$1048576,48,FALSE())</f>
        <v>1449.3</v>
      </c>
      <c r="AO271" s="39" t="n">
        <f aca="false">+VLOOKUP($E271,[2]ACP!$A$1:$BE$1048576,56,FALSE())-VLOOKUP($A271,[2]ACP!$A$1:$BE$1048576,56,FALSE())</f>
        <v>438</v>
      </c>
      <c r="AP271" s="39" t="n">
        <f aca="false">+VLOOKUP($E271,[2]ACP!$A$1:$BE$1048576,57,FALSE())-VLOOKUP($A271,[2]ACP!$A$1:$BE$1048576,57,FALSE())</f>
        <v>1025.27</v>
      </c>
      <c r="AQ271" s="39" t="n">
        <v>68.58</v>
      </c>
      <c r="AR271" s="39" t="n">
        <f aca="false">+VLOOKUP($E271,[2]ACP!$A$1:$BE$1048576,53,FALSE())-VLOOKUP($A271,[2]ACP!$A$1:$BE$1048576,53,FALSE())</f>
        <v>-74.99</v>
      </c>
      <c r="AS271" s="39" t="n">
        <f aca="false">+VLOOKUP($E271,[2]ACP!$A$1:$BE$1048576,25,FALSE())-VLOOKUP($A271,[2]ACP!$A$1:$BE$1048576,25,FALSE())</f>
        <v>157.716</v>
      </c>
      <c r="AT271" s="39" t="n">
        <f aca="false">+VLOOKUP($E271,[2]ACP!$A$1:$BE$1048576,19,FALSE())-VLOOKUP($A271,[2]ACP!$A$1:$BE$1048576,19,FALSE())</f>
        <v>1144.104</v>
      </c>
    </row>
    <row r="272" customFormat="false" ht="12.75" hidden="false" customHeight="false" outlineLevel="0" collapsed="false">
      <c r="A272" s="61" t="n">
        <v>61754</v>
      </c>
      <c r="B272" s="62" t="str">
        <f aca="false">+VLOOKUP(A272,'[1]Congest May01-Oct01'!$A$1:$B$1048576,2,FALSE())</f>
        <v>CENTRL</v>
      </c>
      <c r="C272" s="61" t="str">
        <f aca="false">+VLOOKUP(A272,[1]Congest!$A$1:$C$1048576,3,FALSE())</f>
        <v>CENTRL</v>
      </c>
      <c r="D272" s="61"/>
      <c r="E272" s="62" t="n">
        <v>23987</v>
      </c>
      <c r="F272" s="62" t="str">
        <f aca="false">+VLOOKUP(E272,'[1]Congest May01-Oct01'!$A$1:$B$1048576,2,FALSE())</f>
        <v>ONONDAGA_REF_OCCRA</v>
      </c>
      <c r="G272" s="61" t="str">
        <f aca="false">+VLOOKUP(E272,[1]Congest!$A$1:$C$1048576,3,FALSE())</f>
        <v>CENTRL</v>
      </c>
      <c r="H272" s="63" t="n">
        <v>10</v>
      </c>
      <c r="I272" s="41"/>
      <c r="J272" s="4"/>
      <c r="O272" s="47" t="n">
        <f aca="false">VLOOKUP($A272,'[1]Congest May00-Oct00'!$A$1:$I$1048576,COLUMN('[1]Congest May00-Oct00'!D$1:D$1048576),FALSE())-VLOOKUP($E272,'[1]Congest May00-Oct00'!$A$1:$I$1048576,COLUMN('[1]Congest May00-Oct00'!D$1:D$1048576),FALSE())</f>
        <v>-122.74</v>
      </c>
      <c r="P272" s="39" t="n">
        <f aca="false">VLOOKUP($A272,'[1]Congest May00-Oct00'!$A$1:$I$1048576,COLUMN('[1]Congest May00-Oct00'!E$1:E$1048576),FALSE())-VLOOKUP($E272,'[1]Congest May00-Oct00'!$A$1:$I$1048576,COLUMN('[1]Congest May00-Oct00'!E$1:E$1048576),FALSE())</f>
        <v>-587.79</v>
      </c>
      <c r="Q272" s="39" t="n">
        <f aca="false">VLOOKUP($A272,'[1]Congest May00-Oct00'!$A$1:$I$1048576,COLUMN('[1]Congest May00-Oct00'!F$1:F$1048576),FALSE())-VLOOKUP($E272,'[1]Congest May00-Oct00'!$A$1:$I$1048576,COLUMN('[1]Congest May00-Oct00'!F$1:F$1048576),FALSE())</f>
        <v>-86.2499999999996</v>
      </c>
      <c r="R272" s="39" t="n">
        <f aca="false">VLOOKUP($A272,'[1]Congest May00-Oct00'!$A$1:$I$1048576,COLUMN('[1]Congest May00-Oct00'!G$1:G$1048576),FALSE())-VLOOKUP($E272,'[1]Congest May00-Oct00'!$A$1:$I$1048576,COLUMN('[1]Congest May00-Oct00'!G$1:G$1048576),FALSE())</f>
        <v>-477.87</v>
      </c>
      <c r="S272" s="39" t="n">
        <f aca="false">VLOOKUP($A272,'[1]Congest May00-Oct00'!$A$1:$I$1048576,COLUMN('[1]Congest May00-Oct00'!H$1:H$1048576),FALSE())-VLOOKUP($E272,'[1]Congest May00-Oct00'!$A$1:$I$1048576,COLUMN('[1]Congest May00-Oct00'!H$1:H$1048576),FALSE())</f>
        <v>-59.77</v>
      </c>
      <c r="T272" s="39" t="n">
        <f aca="false">VLOOKUP($A272,'[1]Congest May00-Oct00'!$A$1:$I$1048576,COLUMN('[1]Congest May00-Oct00'!I$1:I$1048576),FALSE())-VLOOKUP($E272,'[1]Congest May00-Oct00'!$A$1:$I$1048576,COLUMN('[1]Congest May00-Oct00'!I$1:I$1048576),FALSE())</f>
        <v>88.57</v>
      </c>
      <c r="U272" s="39" t="n">
        <f aca="false">VLOOKUP($A272,'[1]Congest Nov00-Apr01'!$A$1:$I$1048576,COLUMN('[1]Congest Nov00-Apr01'!D$1:D$1048576),FALSE())-VLOOKUP($E272,'[1]Congest Nov00-Apr01'!$A$1:$I$1048576,COLUMN('[1]Congest Nov00-Apr01'!D$1:D$1048576),FALSE())</f>
        <v>-73.07</v>
      </c>
      <c r="V272" s="39" t="n">
        <f aca="false">VLOOKUP($A272,'[1]Congest Nov00-Apr01'!$A$1:$I$1048576,COLUMN('[1]Congest Nov00-Apr01'!E$1:E$1048576),FALSE())-VLOOKUP($E272,'[1]Congest Nov00-Apr01'!$A$1:$I$1048576,COLUMN('[1]Congest Nov00-Apr01'!E$1:E$1048576),FALSE())</f>
        <v>22.4</v>
      </c>
      <c r="W272" s="39" t="n">
        <f aca="false">VLOOKUP($A272,'[1]Congest Nov00-Apr01'!$A$1:$I$1048576,COLUMN('[1]Congest Nov00-Apr01'!F$1:F$1048576),FALSE())-VLOOKUP($E272,'[1]Congest Nov00-Apr01'!$A$1:$I$1048576,COLUMN('[1]Congest Nov00-Apr01'!F$1:F$1048576),FALSE())</f>
        <v>-89.6200000000001</v>
      </c>
      <c r="X272" s="39" t="n">
        <f aca="false">VLOOKUP($A272,'[1]Congest Nov00-Apr01'!$A$1:$I$1048576,COLUMN('[1]Congest Nov00-Apr01'!G$1:G$1048576),FALSE())-VLOOKUP($E272,'[1]Congest Nov00-Apr01'!$A$1:$I$1048576,COLUMN('[1]Congest Nov00-Apr01'!G$1:G$1048576),FALSE())</f>
        <v>-48.62</v>
      </c>
      <c r="Y272" s="39" t="n">
        <f aca="false">VLOOKUP($A272,'[1]Congest Nov00-Apr01'!$A$1:$I$1048576,COLUMN('[1]Congest Nov00-Apr01'!H$1:H$1048576),FALSE())-VLOOKUP($E272,'[1]Congest Nov00-Apr01'!$A$1:$I$1048576,COLUMN('[1]Congest Nov00-Apr01'!H$1:H$1048576),FALSE())</f>
        <v>-72.11</v>
      </c>
      <c r="Z272" s="39" t="n">
        <f aca="false">VLOOKUP($A272,'[1]Congest Nov00-Apr01'!$A$1:$I$1048576,COLUMN('[1]Congest Nov00-Apr01'!I$1:I$1048576),FALSE())-VLOOKUP($E272,'[1]Congest Nov00-Apr01'!$A$1:$I$1048576,COLUMN('[1]Congest Nov00-Apr01'!I$1:I$1048576),FALSE())</f>
        <v>-17.06</v>
      </c>
      <c r="AA272" s="39" t="n">
        <f aca="false">VLOOKUP($A272,'[1]Congest May01-Oct01'!$A$1:$I$1048576,COLUMN('[1]Congest May01-Oct01'!D$1:D$1048576),FALSE())-VLOOKUP($E272,'[1]Congest May01-Oct01'!$A$1:$I$1048576,COLUMN('[1]Congest May01-Oct01'!D$1:D$1048576),FALSE())</f>
        <v>-55.17</v>
      </c>
      <c r="AB272" s="39" t="n">
        <f aca="false">VLOOKUP($A272,'[1]Congest May01-Oct01'!$A$1:$I$1048576,COLUMN('[1]Congest May01-Oct01'!E$1:E$1048576),FALSE())-VLOOKUP($E272,'[1]Congest May01-Oct01'!$A$1:$I$1048576,COLUMN('[1]Congest May01-Oct01'!E$1:E$1048576),FALSE())</f>
        <v>-75.94</v>
      </c>
      <c r="AC272" s="39" t="n">
        <f aca="false">VLOOKUP($A272,'[1]Congest May01-Oct01'!$A$1:$I$1048576,COLUMN('[1]Congest May01-Oct01'!F$1:F$1048576),FALSE())-VLOOKUP($E272,'[1]Congest May01-Oct01'!$A$1:$I$1048576,COLUMN('[1]Congest May01-Oct01'!F$1:F$1048576),FALSE())</f>
        <v>-30.18</v>
      </c>
      <c r="AD272" s="39" t="n">
        <f aca="false">VLOOKUP($A272,'[1]Congest May01-Oct01'!$A$1:$I$1048576,COLUMN('[1]Congest May01-Oct01'!G$1:G$1048576),FALSE())-VLOOKUP($E272,'[1]Congest May01-Oct01'!$A$1:$I$1048576,COLUMN('[1]Congest May01-Oct01'!G$1:G$1048576),FALSE())</f>
        <v>-55.43</v>
      </c>
      <c r="AE272" s="36" t="n">
        <f aca="false">VLOOKUP($A272,'[1]Congest May01-Oct01'!$A$1:$I$1048576,COLUMN('[1]Congest May01-Oct01'!H$1:H$1048576),FALSE())-VLOOKUP($E272,'[1]Congest May01-Oct01'!$A$1:$I$1048576,COLUMN('[1]Congest May01-Oct01'!H$1:H$1048576),FALSE())</f>
        <v>0</v>
      </c>
      <c r="AF272" s="36" t="n">
        <f aca="false">VLOOKUP($A272,'[1]Congest May01-Oct01'!$A$1:$I$1048576,COLUMN('[1]Congest May01-Oct01'!I$1:I$1048576),FALSE())-VLOOKUP($E272,'[1]Congest May01-Oct01'!$A$1:$I$1048576,COLUMN('[1]Congest May01-Oct01'!I$1:I$1048576),FALSE())</f>
        <v>3.84</v>
      </c>
      <c r="AG272" s="6" t="n">
        <f aca="false">SUM(S272:AD272)</f>
        <v>-466</v>
      </c>
      <c r="AI272" s="6" t="n">
        <f aca="false">+AP272</f>
        <v>-2782.59</v>
      </c>
      <c r="AJ272" s="39" t="n">
        <f aca="false">2*AG272</f>
        <v>-932</v>
      </c>
      <c r="AK272" s="39" t="n">
        <f aca="false">+AJ272-AI272</f>
        <v>1850.59</v>
      </c>
      <c r="AL272" s="39"/>
      <c r="AM272" s="39" t="n">
        <f aca="false">+VLOOKUP($E272,[2]ACP!$A$1:$BE$1048576,47,FALSE())-VLOOKUP($A272,[2]ACP!$A$1:$BE$1048576,47,FALSE())</f>
        <v>-1237.07</v>
      </c>
      <c r="AN272" s="39" t="n">
        <f aca="false">+VLOOKUP($E272,[2]ACP!$A$1:$BE$1048576,48,FALSE())-VLOOKUP($A272,[2]ACP!$A$1:$BE$1048576,48,FALSE())</f>
        <v>-4398.85</v>
      </c>
      <c r="AO272" s="39" t="n">
        <f aca="false">+VLOOKUP($E272,[2]ACP!$A$1:$BE$1048576,56,FALSE())-VLOOKUP($A272,[2]ACP!$A$1:$BE$1048576,56,FALSE())</f>
        <v>-1233.31</v>
      </c>
      <c r="AP272" s="39" t="n">
        <f aca="false">+VLOOKUP($E272,[2]ACP!$A$1:$BE$1048576,57,FALSE())-VLOOKUP($A272,[2]ACP!$A$1:$BE$1048576,57,FALSE())</f>
        <v>-2782.59</v>
      </c>
      <c r="AQ272" s="39" t="n">
        <v>-59.77</v>
      </c>
      <c r="AR272" s="39" t="n">
        <f aca="false">+VLOOKUP($E272,[2]ACP!$A$1:$BE$1048576,53,FALSE())-VLOOKUP($A272,[2]ACP!$A$1:$BE$1048576,53,FALSE())</f>
        <v>20.33</v>
      </c>
      <c r="AS272" s="39" t="n">
        <f aca="false">+VLOOKUP($E272,[2]ACP!$A$1:$BE$1048576,25,FALSE())-VLOOKUP($A272,[2]ACP!$A$1:$BE$1048576,25,FALSE())</f>
        <v>-547.356</v>
      </c>
      <c r="AT272" s="39" t="n">
        <f aca="false">+VLOOKUP($E272,[2]ACP!$A$1:$BE$1048576,19,FALSE())-VLOOKUP($A272,[2]ACP!$A$1:$BE$1048576,19,FALSE())</f>
        <v>-3141.372</v>
      </c>
    </row>
    <row r="273" customFormat="false" ht="12.75" hidden="false" customHeight="false" outlineLevel="0" collapsed="false">
      <c r="A273" s="60" t="n">
        <v>61756</v>
      </c>
      <c r="B273" s="60" t="str">
        <f aca="false">+VLOOKUP(A273,'[1]Congest May01-Oct01'!$A$1:$B$1048576,2,FALSE())</f>
        <v>MHK VL</v>
      </c>
      <c r="C273" s="58" t="str">
        <f aca="false">+VLOOKUP(A273,[1]Congest!$A$1:$C$1048576,3,FALSE())</f>
        <v>MHK VL</v>
      </c>
      <c r="D273" s="58"/>
      <c r="E273" s="60" t="n">
        <v>23777</v>
      </c>
      <c r="F273" s="60" t="str">
        <f aca="false">+VLOOKUP(E273,'[1]Congest May01-Oct01'!$A$1:$B$1048576,2,FALSE())</f>
        <v>SITHE___STERLING</v>
      </c>
      <c r="G273" s="58" t="str">
        <f aca="false">+VLOOKUP(E273,[1]Congest!$A$1:$C$1048576,3,FALSE())</f>
        <v>MHK VL</v>
      </c>
      <c r="H273" s="59" t="n">
        <v>20</v>
      </c>
      <c r="I273" s="41"/>
      <c r="J273" s="4"/>
      <c r="O273" s="47" t="n">
        <f aca="false">VLOOKUP($A273,'[1]Congest May00-Oct00'!$A$1:$I$1048576,COLUMN('[1]Congest May00-Oct00'!D$1:D$1048576),FALSE())-VLOOKUP($E273,'[1]Congest May00-Oct00'!$A$1:$I$1048576,COLUMN('[1]Congest May00-Oct00'!D$1:D$1048576),FALSE())</f>
        <v>119.83</v>
      </c>
      <c r="P273" s="39" t="n">
        <f aca="false">VLOOKUP($A273,'[1]Congest May00-Oct00'!$A$1:$I$1048576,COLUMN('[1]Congest May00-Oct00'!E$1:E$1048576),FALSE())-VLOOKUP($E273,'[1]Congest May00-Oct00'!$A$1:$I$1048576,COLUMN('[1]Congest May00-Oct00'!E$1:E$1048576),FALSE())</f>
        <v>-71.66</v>
      </c>
      <c r="Q273" s="39" t="n">
        <f aca="false">VLOOKUP($A273,'[1]Congest May00-Oct00'!$A$1:$I$1048576,COLUMN('[1]Congest May00-Oct00'!F$1:F$1048576),FALSE())-VLOOKUP($E273,'[1]Congest May00-Oct00'!$A$1:$I$1048576,COLUMN('[1]Congest May00-Oct00'!F$1:F$1048576),FALSE())</f>
        <v>43.9900000000002</v>
      </c>
      <c r="R273" s="39" t="n">
        <f aca="false">VLOOKUP($A273,'[1]Congest May00-Oct00'!$A$1:$I$1048576,COLUMN('[1]Congest May00-Oct00'!G$1:G$1048576),FALSE())-VLOOKUP($E273,'[1]Congest May00-Oct00'!$A$1:$I$1048576,COLUMN('[1]Congest May00-Oct00'!G$1:G$1048576),FALSE())</f>
        <v>-203.63</v>
      </c>
      <c r="S273" s="39" t="n">
        <f aca="false">VLOOKUP($A273,'[1]Congest May00-Oct00'!$A$1:$I$1048576,COLUMN('[1]Congest May00-Oct00'!H$1:H$1048576),FALSE())-VLOOKUP($E273,'[1]Congest May00-Oct00'!$A$1:$I$1048576,COLUMN('[1]Congest May00-Oct00'!H$1:H$1048576),FALSE())</f>
        <v>121.43</v>
      </c>
      <c r="T273" s="39" t="n">
        <f aca="false">VLOOKUP($A273,'[1]Congest May00-Oct00'!$A$1:$I$1048576,COLUMN('[1]Congest May00-Oct00'!I$1:I$1048576),FALSE())-VLOOKUP($E273,'[1]Congest May00-Oct00'!$A$1:$I$1048576,COLUMN('[1]Congest May00-Oct00'!I$1:I$1048576),FALSE())</f>
        <v>-0.859999999999999</v>
      </c>
      <c r="U273" s="39" t="n">
        <f aca="false">VLOOKUP($A273,'[1]Congest Nov00-Apr01'!$A$1:$I$1048576,COLUMN('[1]Congest Nov00-Apr01'!D$1:D$1048576),FALSE())-VLOOKUP($E273,'[1]Congest Nov00-Apr01'!$A$1:$I$1048576,COLUMN('[1]Congest Nov00-Apr01'!D$1:D$1048576),FALSE())</f>
        <v>-7.41</v>
      </c>
      <c r="V273" s="39" t="n">
        <f aca="false">VLOOKUP($A273,'[1]Congest Nov00-Apr01'!$A$1:$I$1048576,COLUMN('[1]Congest Nov00-Apr01'!E$1:E$1048576),FALSE())-VLOOKUP($E273,'[1]Congest Nov00-Apr01'!$A$1:$I$1048576,COLUMN('[1]Congest Nov00-Apr01'!E$1:E$1048576),FALSE())</f>
        <v>8.17999999999999</v>
      </c>
      <c r="W273" s="39" t="n">
        <f aca="false">VLOOKUP($A273,'[1]Congest Nov00-Apr01'!$A$1:$I$1048576,COLUMN('[1]Congest Nov00-Apr01'!F$1:F$1048576),FALSE())-VLOOKUP($E273,'[1]Congest Nov00-Apr01'!$A$1:$I$1048576,COLUMN('[1]Congest Nov00-Apr01'!F$1:F$1048576),FALSE())</f>
        <v>-9.92000000000002</v>
      </c>
      <c r="X273" s="39" t="n">
        <f aca="false">VLOOKUP($A273,'[1]Congest Nov00-Apr01'!$A$1:$I$1048576,COLUMN('[1]Congest Nov00-Apr01'!G$1:G$1048576),FALSE())-VLOOKUP($E273,'[1]Congest Nov00-Apr01'!$A$1:$I$1048576,COLUMN('[1]Congest Nov00-Apr01'!G$1:G$1048576),FALSE())</f>
        <v>-0.170000000000009</v>
      </c>
      <c r="Y273" s="39" t="n">
        <f aca="false">VLOOKUP($A273,'[1]Congest Nov00-Apr01'!$A$1:$I$1048576,COLUMN('[1]Congest Nov00-Apr01'!H$1:H$1048576),FALSE())-VLOOKUP($E273,'[1]Congest Nov00-Apr01'!$A$1:$I$1048576,COLUMN('[1]Congest Nov00-Apr01'!H$1:H$1048576),FALSE())</f>
        <v>-12.47</v>
      </c>
      <c r="Z273" s="39" t="n">
        <f aca="false">VLOOKUP($A273,'[1]Congest Nov00-Apr01'!$A$1:$I$1048576,COLUMN('[1]Congest Nov00-Apr01'!I$1:I$1048576),FALSE())-VLOOKUP($E273,'[1]Congest Nov00-Apr01'!$A$1:$I$1048576,COLUMN('[1]Congest Nov00-Apr01'!I$1:I$1048576),FALSE())</f>
        <v>2.43</v>
      </c>
      <c r="AA273" s="39" t="n">
        <f aca="false">VLOOKUP($A273,'[1]Congest May01-Oct01'!$A$1:$I$1048576,COLUMN('[1]Congest May01-Oct01'!D$1:D$1048576),FALSE())-VLOOKUP($E273,'[1]Congest May01-Oct01'!$A$1:$I$1048576,COLUMN('[1]Congest May01-Oct01'!D$1:D$1048576),FALSE())</f>
        <v>-17.65</v>
      </c>
      <c r="AB273" s="39" t="n">
        <f aca="false">VLOOKUP($A273,'[1]Congest May01-Oct01'!$A$1:$I$1048576,COLUMN('[1]Congest May01-Oct01'!E$1:E$1048576),FALSE())-VLOOKUP($E273,'[1]Congest May01-Oct01'!$A$1:$I$1048576,COLUMN('[1]Congest May01-Oct01'!E$1:E$1048576),FALSE())</f>
        <v>-96.73</v>
      </c>
      <c r="AC273" s="39" t="n">
        <f aca="false">VLOOKUP($A273,'[1]Congest May01-Oct01'!$A$1:$I$1048576,COLUMN('[1]Congest May01-Oct01'!F$1:F$1048576),FALSE())-VLOOKUP($E273,'[1]Congest May01-Oct01'!$A$1:$I$1048576,COLUMN('[1]Congest May01-Oct01'!F$1:F$1048576),FALSE())</f>
        <v>-13.82</v>
      </c>
      <c r="AD273" s="39" t="n">
        <f aca="false">VLOOKUP($A273,'[1]Congest May01-Oct01'!$A$1:$I$1048576,COLUMN('[1]Congest May01-Oct01'!G$1:G$1048576),FALSE())-VLOOKUP($E273,'[1]Congest May01-Oct01'!$A$1:$I$1048576,COLUMN('[1]Congest May01-Oct01'!G$1:G$1048576),FALSE())</f>
        <v>-4.86999999999999</v>
      </c>
      <c r="AE273" s="36" t="n">
        <f aca="false">VLOOKUP($A273,'[1]Congest May01-Oct01'!$A$1:$I$1048576,COLUMN('[1]Congest May01-Oct01'!H$1:H$1048576),FALSE())-VLOOKUP($E273,'[1]Congest May01-Oct01'!$A$1:$I$1048576,COLUMN('[1]Congest May01-Oct01'!H$1:H$1048576),FALSE())</f>
        <v>0.13</v>
      </c>
      <c r="AF273" s="36" t="n">
        <f aca="false">VLOOKUP($A273,'[1]Congest May01-Oct01'!$A$1:$I$1048576,COLUMN('[1]Congest May01-Oct01'!I$1:I$1048576),FALSE())-VLOOKUP($E273,'[1]Congest May01-Oct01'!$A$1:$I$1048576,COLUMN('[1]Congest May01-Oct01'!I$1:I$1048576),FALSE())</f>
        <v>-0.33</v>
      </c>
      <c r="AG273" s="6" t="n">
        <f aca="false">SUM(S273:AD273)</f>
        <v>-31.86</v>
      </c>
      <c r="AI273" s="6" t="n">
        <f aca="false">+AO273</f>
        <v>-1640.25</v>
      </c>
      <c r="AJ273" s="39" t="n">
        <f aca="false">+AG273</f>
        <v>-31.86</v>
      </c>
      <c r="AK273" s="39" t="n">
        <f aca="false">+AJ273-AI273</f>
        <v>1608.39</v>
      </c>
      <c r="AL273" s="39"/>
      <c r="AM273" s="39" t="n">
        <f aca="false">+VLOOKUP($E273,[2]ACP!$A$1:$BE$1048576,47,FALSE())-VLOOKUP($A273,[2]ACP!$A$1:$BE$1048576,47,FALSE())</f>
        <v>-2913.23</v>
      </c>
      <c r="AN273" s="39" t="n">
        <f aca="false">+VLOOKUP($E273,[2]ACP!$A$1:$BE$1048576,48,FALSE())-VLOOKUP($A273,[2]ACP!$A$1:$BE$1048576,48,FALSE())</f>
        <v>-5604.65</v>
      </c>
      <c r="AO273" s="39" t="n">
        <f aca="false">+VLOOKUP($E273,[2]ACP!$A$1:$BE$1048576,56,FALSE())-VLOOKUP($A273,[2]ACP!$A$1:$BE$1048576,56,FALSE())</f>
        <v>-1640.25</v>
      </c>
      <c r="AP273" s="39" t="n">
        <f aca="false">+VLOOKUP($E273,[2]ACP!$A$1:$BE$1048576,57,FALSE())-VLOOKUP($A273,[2]ACP!$A$1:$BE$1048576,57,FALSE())</f>
        <v>-4257.93</v>
      </c>
      <c r="AQ273" s="39" t="n">
        <v>121.43</v>
      </c>
      <c r="AR273" s="39" t="n">
        <f aca="false">+VLOOKUP($E273,[2]ACP!$A$1:$BE$1048576,53,FALSE())-VLOOKUP($A273,[2]ACP!$A$1:$BE$1048576,53,FALSE())</f>
        <v>-95.26</v>
      </c>
      <c r="AS273" s="39" t="n">
        <f aca="false">+VLOOKUP($E273,[2]ACP!$A$1:$BE$1048576,25,FALSE())-VLOOKUP($A273,[2]ACP!$A$1:$BE$1048576,25,FALSE())</f>
        <v>-1759.572</v>
      </c>
      <c r="AT273" s="39" t="n">
        <f aca="false">+VLOOKUP($E273,[2]ACP!$A$1:$BE$1048576,19,FALSE())-VLOOKUP($A273,[2]ACP!$A$1:$BE$1048576,19,FALSE())</f>
        <v>-4681.368</v>
      </c>
    </row>
    <row r="274" customFormat="false" ht="12.75" hidden="false" customHeight="false" outlineLevel="0" collapsed="false">
      <c r="A274" s="61" t="n">
        <v>61756</v>
      </c>
      <c r="B274" s="62" t="str">
        <f aca="false">+VLOOKUP(A274,'[1]Congest May01-Oct01'!$A$1:$B$1048576,2,FALSE())</f>
        <v>MHK VL</v>
      </c>
      <c r="C274" s="61" t="str">
        <f aca="false">+VLOOKUP(A274,[1]Congest!$A$1:$C$1048576,3,FALSE())</f>
        <v>MHK VL</v>
      </c>
      <c r="D274" s="61"/>
      <c r="E274" s="62" t="n">
        <v>23777</v>
      </c>
      <c r="F274" s="62" t="str">
        <f aca="false">+VLOOKUP(E274,'[1]Congest May01-Oct01'!$A$1:$B$1048576,2,FALSE())</f>
        <v>SITHE___STERLING</v>
      </c>
      <c r="G274" s="61" t="str">
        <f aca="false">+VLOOKUP(E274,[1]Congest!$A$1:$C$1048576,3,FALSE())</f>
        <v>MHK VL</v>
      </c>
      <c r="H274" s="63" t="n">
        <v>20</v>
      </c>
      <c r="I274" s="41"/>
      <c r="J274" s="4"/>
      <c r="O274" s="47" t="n">
        <f aca="false">VLOOKUP($A274,'[1]Congest May00-Oct00'!$A$1:$I$1048576,COLUMN('[1]Congest May00-Oct00'!D$1:D$1048576),FALSE())-VLOOKUP($E274,'[1]Congest May00-Oct00'!$A$1:$I$1048576,COLUMN('[1]Congest May00-Oct00'!D$1:D$1048576),FALSE())</f>
        <v>119.83</v>
      </c>
      <c r="P274" s="39" t="n">
        <f aca="false">VLOOKUP($A274,'[1]Congest May00-Oct00'!$A$1:$I$1048576,COLUMN('[1]Congest May00-Oct00'!E$1:E$1048576),FALSE())-VLOOKUP($E274,'[1]Congest May00-Oct00'!$A$1:$I$1048576,COLUMN('[1]Congest May00-Oct00'!E$1:E$1048576),FALSE())</f>
        <v>-71.66</v>
      </c>
      <c r="Q274" s="39" t="n">
        <f aca="false">VLOOKUP($A274,'[1]Congest May00-Oct00'!$A$1:$I$1048576,COLUMN('[1]Congest May00-Oct00'!F$1:F$1048576),FALSE())-VLOOKUP($E274,'[1]Congest May00-Oct00'!$A$1:$I$1048576,COLUMN('[1]Congest May00-Oct00'!F$1:F$1048576),FALSE())</f>
        <v>43.9900000000002</v>
      </c>
      <c r="R274" s="39" t="n">
        <f aca="false">VLOOKUP($A274,'[1]Congest May00-Oct00'!$A$1:$I$1048576,COLUMN('[1]Congest May00-Oct00'!G$1:G$1048576),FALSE())-VLOOKUP($E274,'[1]Congest May00-Oct00'!$A$1:$I$1048576,COLUMN('[1]Congest May00-Oct00'!G$1:G$1048576),FALSE())</f>
        <v>-203.63</v>
      </c>
      <c r="S274" s="39" t="n">
        <f aca="false">VLOOKUP($A274,'[1]Congest May00-Oct00'!$A$1:$I$1048576,COLUMN('[1]Congest May00-Oct00'!H$1:H$1048576),FALSE())-VLOOKUP($E274,'[1]Congest May00-Oct00'!$A$1:$I$1048576,COLUMN('[1]Congest May00-Oct00'!H$1:H$1048576),FALSE())</f>
        <v>121.43</v>
      </c>
      <c r="T274" s="39" t="n">
        <f aca="false">VLOOKUP($A274,'[1]Congest May00-Oct00'!$A$1:$I$1048576,COLUMN('[1]Congest May00-Oct00'!I$1:I$1048576),FALSE())-VLOOKUP($E274,'[1]Congest May00-Oct00'!$A$1:$I$1048576,COLUMN('[1]Congest May00-Oct00'!I$1:I$1048576),FALSE())</f>
        <v>-0.859999999999999</v>
      </c>
      <c r="U274" s="39" t="n">
        <f aca="false">VLOOKUP($A274,'[1]Congest Nov00-Apr01'!$A$1:$I$1048576,COLUMN('[1]Congest Nov00-Apr01'!D$1:D$1048576),FALSE())-VLOOKUP($E274,'[1]Congest Nov00-Apr01'!$A$1:$I$1048576,COLUMN('[1]Congest Nov00-Apr01'!D$1:D$1048576),FALSE())</f>
        <v>-7.41</v>
      </c>
      <c r="V274" s="39" t="n">
        <f aca="false">VLOOKUP($A274,'[1]Congest Nov00-Apr01'!$A$1:$I$1048576,COLUMN('[1]Congest Nov00-Apr01'!E$1:E$1048576),FALSE())-VLOOKUP($E274,'[1]Congest Nov00-Apr01'!$A$1:$I$1048576,COLUMN('[1]Congest Nov00-Apr01'!E$1:E$1048576),FALSE())</f>
        <v>8.17999999999999</v>
      </c>
      <c r="W274" s="39" t="n">
        <f aca="false">VLOOKUP($A274,'[1]Congest Nov00-Apr01'!$A$1:$I$1048576,COLUMN('[1]Congest Nov00-Apr01'!F$1:F$1048576),FALSE())-VLOOKUP($E274,'[1]Congest Nov00-Apr01'!$A$1:$I$1048576,COLUMN('[1]Congest Nov00-Apr01'!F$1:F$1048576),FALSE())</f>
        <v>-9.92000000000002</v>
      </c>
      <c r="X274" s="39" t="n">
        <f aca="false">VLOOKUP($A274,'[1]Congest Nov00-Apr01'!$A$1:$I$1048576,COLUMN('[1]Congest Nov00-Apr01'!G$1:G$1048576),FALSE())-VLOOKUP($E274,'[1]Congest Nov00-Apr01'!$A$1:$I$1048576,COLUMN('[1]Congest Nov00-Apr01'!G$1:G$1048576),FALSE())</f>
        <v>-0.170000000000009</v>
      </c>
      <c r="Y274" s="39" t="n">
        <f aca="false">VLOOKUP($A274,'[1]Congest Nov00-Apr01'!$A$1:$I$1048576,COLUMN('[1]Congest Nov00-Apr01'!H$1:H$1048576),FALSE())-VLOOKUP($E274,'[1]Congest Nov00-Apr01'!$A$1:$I$1048576,COLUMN('[1]Congest Nov00-Apr01'!H$1:H$1048576),FALSE())</f>
        <v>-12.47</v>
      </c>
      <c r="Z274" s="39" t="n">
        <f aca="false">VLOOKUP($A274,'[1]Congest Nov00-Apr01'!$A$1:$I$1048576,COLUMN('[1]Congest Nov00-Apr01'!I$1:I$1048576),FALSE())-VLOOKUP($E274,'[1]Congest Nov00-Apr01'!$A$1:$I$1048576,COLUMN('[1]Congest Nov00-Apr01'!I$1:I$1048576),FALSE())</f>
        <v>2.43</v>
      </c>
      <c r="AA274" s="39" t="n">
        <f aca="false">VLOOKUP($A274,'[1]Congest May01-Oct01'!$A$1:$I$1048576,COLUMN('[1]Congest May01-Oct01'!D$1:D$1048576),FALSE())-VLOOKUP($E274,'[1]Congest May01-Oct01'!$A$1:$I$1048576,COLUMN('[1]Congest May01-Oct01'!D$1:D$1048576),FALSE())</f>
        <v>-17.65</v>
      </c>
      <c r="AB274" s="39" t="n">
        <f aca="false">VLOOKUP($A274,'[1]Congest May01-Oct01'!$A$1:$I$1048576,COLUMN('[1]Congest May01-Oct01'!E$1:E$1048576),FALSE())-VLOOKUP($E274,'[1]Congest May01-Oct01'!$A$1:$I$1048576,COLUMN('[1]Congest May01-Oct01'!E$1:E$1048576),FALSE())</f>
        <v>-96.73</v>
      </c>
      <c r="AC274" s="39" t="n">
        <f aca="false">VLOOKUP($A274,'[1]Congest May01-Oct01'!$A$1:$I$1048576,COLUMN('[1]Congest May01-Oct01'!F$1:F$1048576),FALSE())-VLOOKUP($E274,'[1]Congest May01-Oct01'!$A$1:$I$1048576,COLUMN('[1]Congest May01-Oct01'!F$1:F$1048576),FALSE())</f>
        <v>-13.82</v>
      </c>
      <c r="AD274" s="39" t="n">
        <f aca="false">VLOOKUP($A274,'[1]Congest May01-Oct01'!$A$1:$I$1048576,COLUMN('[1]Congest May01-Oct01'!G$1:G$1048576),FALSE())-VLOOKUP($E274,'[1]Congest May01-Oct01'!$A$1:$I$1048576,COLUMN('[1]Congest May01-Oct01'!G$1:G$1048576),FALSE())</f>
        <v>-4.86999999999999</v>
      </c>
      <c r="AE274" s="36" t="n">
        <f aca="false">VLOOKUP($A274,'[1]Congest May01-Oct01'!$A$1:$I$1048576,COLUMN('[1]Congest May01-Oct01'!H$1:H$1048576),FALSE())-VLOOKUP($E274,'[1]Congest May01-Oct01'!$A$1:$I$1048576,COLUMN('[1]Congest May01-Oct01'!H$1:H$1048576),FALSE())</f>
        <v>0.13</v>
      </c>
      <c r="AF274" s="36" t="n">
        <f aca="false">VLOOKUP($A274,'[1]Congest May01-Oct01'!$A$1:$I$1048576,COLUMN('[1]Congest May01-Oct01'!I$1:I$1048576),FALSE())-VLOOKUP($E274,'[1]Congest May01-Oct01'!$A$1:$I$1048576,COLUMN('[1]Congest May01-Oct01'!I$1:I$1048576),FALSE())</f>
        <v>-0.33</v>
      </c>
      <c r="AG274" s="6" t="n">
        <f aca="false">SUM(S274:AD274)</f>
        <v>-31.86</v>
      </c>
      <c r="AI274" s="6" t="n">
        <f aca="false">+AP274</f>
        <v>-4257.93</v>
      </c>
      <c r="AJ274" s="39" t="n">
        <f aca="false">2*AG274</f>
        <v>-63.72</v>
      </c>
      <c r="AK274" s="39" t="n">
        <f aca="false">+AJ274-AI274</f>
        <v>4194.21</v>
      </c>
      <c r="AL274" s="39"/>
      <c r="AM274" s="39" t="n">
        <f aca="false">+VLOOKUP($E274,[2]ACP!$A$1:$BE$1048576,47,FALSE())-VLOOKUP($A274,[2]ACP!$A$1:$BE$1048576,47,FALSE())</f>
        <v>-2913.23</v>
      </c>
      <c r="AN274" s="39" t="n">
        <f aca="false">+VLOOKUP($E274,[2]ACP!$A$1:$BE$1048576,48,FALSE())-VLOOKUP($A274,[2]ACP!$A$1:$BE$1048576,48,FALSE())</f>
        <v>-5604.65</v>
      </c>
      <c r="AO274" s="39" t="n">
        <f aca="false">+VLOOKUP($E274,[2]ACP!$A$1:$BE$1048576,56,FALSE())-VLOOKUP($A274,[2]ACP!$A$1:$BE$1048576,56,FALSE())</f>
        <v>-1640.25</v>
      </c>
      <c r="AP274" s="39" t="n">
        <f aca="false">+VLOOKUP($E274,[2]ACP!$A$1:$BE$1048576,57,FALSE())-VLOOKUP($A274,[2]ACP!$A$1:$BE$1048576,57,FALSE())</f>
        <v>-4257.93</v>
      </c>
      <c r="AQ274" s="39" t="n">
        <v>121.43</v>
      </c>
      <c r="AR274" s="39" t="n">
        <f aca="false">+VLOOKUP($E274,[2]ACP!$A$1:$BE$1048576,53,FALSE())-VLOOKUP($A274,[2]ACP!$A$1:$BE$1048576,53,FALSE())</f>
        <v>-95.26</v>
      </c>
      <c r="AS274" s="39" t="n">
        <f aca="false">+VLOOKUP($E274,[2]ACP!$A$1:$BE$1048576,25,FALSE())-VLOOKUP($A274,[2]ACP!$A$1:$BE$1048576,25,FALSE())</f>
        <v>-1759.572</v>
      </c>
      <c r="AT274" s="39" t="n">
        <f aca="false">+VLOOKUP($E274,[2]ACP!$A$1:$BE$1048576,19,FALSE())-VLOOKUP($A274,[2]ACP!$A$1:$BE$1048576,19,FALSE())</f>
        <v>-4681.368</v>
      </c>
    </row>
    <row r="275" customFormat="false" ht="12.75" hidden="false" customHeight="false" outlineLevel="0" collapsed="false">
      <c r="A275" s="60" t="n">
        <v>61759</v>
      </c>
      <c r="B275" s="60" t="str">
        <f aca="false">+VLOOKUP(A275,'[1]Congest May01-Oct01'!$A$1:$B$1048576,2,FALSE())</f>
        <v>MILLWD</v>
      </c>
      <c r="C275" s="58" t="str">
        <f aca="false">+VLOOKUP(A275,[1]Congest!$A$1:$C$1048576,3,FALSE())</f>
        <v>MILLWD</v>
      </c>
      <c r="D275" s="58"/>
      <c r="E275" s="60" t="n">
        <v>61760</v>
      </c>
      <c r="F275" s="60" t="str">
        <f aca="false">+VLOOKUP(E275,'[1]Congest May01-Oct01'!$A$1:$B$1048576,2,FALSE())</f>
        <v>DUNWOD</v>
      </c>
      <c r="G275" s="58" t="str">
        <f aca="false">+VLOOKUP(E275,[1]Congest!$A$1:$C$1048576,3,FALSE())</f>
        <v>DUNWOD</v>
      </c>
      <c r="H275" s="59" t="n">
        <v>30</v>
      </c>
      <c r="I275" s="41"/>
      <c r="J275" s="4"/>
      <c r="O275" s="47" t="n">
        <f aca="false">VLOOKUP($A275,'[1]Congest May00-Oct00'!$A$1:$I$1048576,COLUMN('[1]Congest May00-Oct00'!D$1:D$1048576),FALSE())-VLOOKUP($E275,'[1]Congest May00-Oct00'!$A$1:$I$1048576,COLUMN('[1]Congest May00-Oct00'!D$1:D$1048576),FALSE())</f>
        <v>92.6400000000003</v>
      </c>
      <c r="P275" s="39" t="n">
        <f aca="false">VLOOKUP($A275,'[1]Congest May00-Oct00'!$A$1:$I$1048576,COLUMN('[1]Congest May00-Oct00'!E$1:E$1048576),FALSE())-VLOOKUP($E275,'[1]Congest May00-Oct00'!$A$1:$I$1048576,COLUMN('[1]Congest May00-Oct00'!E$1:E$1048576),FALSE())</f>
        <v>913.009999999998</v>
      </c>
      <c r="Q275" s="39" t="n">
        <f aca="false">VLOOKUP($A275,'[1]Congest May00-Oct00'!$A$1:$I$1048576,COLUMN('[1]Congest May00-Oct00'!F$1:F$1048576),FALSE())-VLOOKUP($E275,'[1]Congest May00-Oct00'!$A$1:$I$1048576,COLUMN('[1]Congest May00-Oct00'!F$1:F$1048576),FALSE())</f>
        <v>138.940000000004</v>
      </c>
      <c r="R275" s="39" t="n">
        <f aca="false">VLOOKUP($A275,'[1]Congest May00-Oct00'!$A$1:$I$1048576,COLUMN('[1]Congest May00-Oct00'!G$1:G$1048576),FALSE())-VLOOKUP($E275,'[1]Congest May00-Oct00'!$A$1:$I$1048576,COLUMN('[1]Congest May00-Oct00'!G$1:G$1048576),FALSE())</f>
        <v>118.170000000009</v>
      </c>
      <c r="S275" s="39" t="n">
        <f aca="false">VLOOKUP($A275,'[1]Congest May00-Oct00'!$A$1:$I$1048576,COLUMN('[1]Congest May00-Oct00'!H$1:H$1048576),FALSE())-VLOOKUP($E275,'[1]Congest May00-Oct00'!$A$1:$I$1048576,COLUMN('[1]Congest May00-Oct00'!H$1:H$1048576),FALSE())</f>
        <v>472.69</v>
      </c>
      <c r="T275" s="39" t="n">
        <f aca="false">VLOOKUP($A275,'[1]Congest May00-Oct00'!$A$1:$I$1048576,COLUMN('[1]Congest May00-Oct00'!I$1:I$1048576),FALSE())-VLOOKUP($E275,'[1]Congest May00-Oct00'!$A$1:$I$1048576,COLUMN('[1]Congest May00-Oct00'!I$1:I$1048576),FALSE())</f>
        <v>1774.32</v>
      </c>
      <c r="U275" s="39" t="n">
        <f aca="false">VLOOKUP($A275,'[1]Congest Nov00-Apr01'!$A$1:$I$1048576,COLUMN('[1]Congest Nov00-Apr01'!D$1:D$1048576),FALSE())-VLOOKUP($E275,'[1]Congest Nov00-Apr01'!$A$1:$I$1048576,COLUMN('[1]Congest Nov00-Apr01'!D$1:D$1048576),FALSE())</f>
        <v>25.48</v>
      </c>
      <c r="V275" s="39" t="n">
        <f aca="false">VLOOKUP($A275,'[1]Congest Nov00-Apr01'!$A$1:$I$1048576,COLUMN('[1]Congest Nov00-Apr01'!E$1:E$1048576),FALSE())-VLOOKUP($E275,'[1]Congest Nov00-Apr01'!$A$1:$I$1048576,COLUMN('[1]Congest Nov00-Apr01'!E$1:E$1048576),FALSE())</f>
        <v>373.43</v>
      </c>
      <c r="W275" s="39" t="n">
        <f aca="false">VLOOKUP($A275,'[1]Congest Nov00-Apr01'!$A$1:$I$1048576,COLUMN('[1]Congest Nov00-Apr01'!F$1:F$1048576),FALSE())-VLOOKUP($E275,'[1]Congest Nov00-Apr01'!$A$1:$I$1048576,COLUMN('[1]Congest Nov00-Apr01'!F$1:F$1048576),FALSE())</f>
        <v>35.2199999999984</v>
      </c>
      <c r="X275" s="39" t="n">
        <f aca="false">VLOOKUP($A275,'[1]Congest Nov00-Apr01'!$A$1:$I$1048576,COLUMN('[1]Congest Nov00-Apr01'!G$1:G$1048576),FALSE())-VLOOKUP($E275,'[1]Congest Nov00-Apr01'!$A$1:$I$1048576,COLUMN('[1]Congest Nov00-Apr01'!G$1:G$1048576),FALSE())</f>
        <v>24.3799999999999</v>
      </c>
      <c r="Y275" s="39" t="n">
        <f aca="false">VLOOKUP($A275,'[1]Congest Nov00-Apr01'!$A$1:$I$1048576,COLUMN('[1]Congest Nov00-Apr01'!H$1:H$1048576),FALSE())-VLOOKUP($E275,'[1]Congest Nov00-Apr01'!$A$1:$I$1048576,COLUMN('[1]Congest Nov00-Apr01'!H$1:H$1048576),FALSE())</f>
        <v>154.73</v>
      </c>
      <c r="Z275" s="39" t="n">
        <f aca="false">VLOOKUP($A275,'[1]Congest Nov00-Apr01'!$A$1:$I$1048576,COLUMN('[1]Congest Nov00-Apr01'!I$1:I$1048576),FALSE())-VLOOKUP($E275,'[1]Congest Nov00-Apr01'!$A$1:$I$1048576,COLUMN('[1]Congest Nov00-Apr01'!I$1:I$1048576),FALSE())</f>
        <v>169.5</v>
      </c>
      <c r="AA275" s="39" t="n">
        <f aca="false">VLOOKUP($A275,'[1]Congest May01-Oct01'!$A$1:$I$1048576,COLUMN('[1]Congest May01-Oct01'!D$1:D$1048576),FALSE())-VLOOKUP($E275,'[1]Congest May01-Oct01'!$A$1:$I$1048576,COLUMN('[1]Congest May01-Oct01'!D$1:D$1048576),FALSE())</f>
        <v>794.89</v>
      </c>
      <c r="AB275" s="39" t="n">
        <f aca="false">VLOOKUP($A275,'[1]Congest May01-Oct01'!$A$1:$I$1048576,COLUMN('[1]Congest May01-Oct01'!E$1:E$1048576),FALSE())-VLOOKUP($E275,'[1]Congest May01-Oct01'!$A$1:$I$1048576,COLUMN('[1]Congest May01-Oct01'!E$1:E$1048576),FALSE())</f>
        <v>314.170000000001</v>
      </c>
      <c r="AC275" s="39" t="n">
        <f aca="false">VLOOKUP($A275,'[1]Congest May01-Oct01'!$A$1:$I$1048576,COLUMN('[1]Congest May01-Oct01'!F$1:F$1048576),FALSE())-VLOOKUP($E275,'[1]Congest May01-Oct01'!$A$1:$I$1048576,COLUMN('[1]Congest May01-Oct01'!F$1:F$1048576),FALSE())</f>
        <v>113.949999999999</v>
      </c>
      <c r="AD275" s="39" t="n">
        <f aca="false">VLOOKUP($A275,'[1]Congest May01-Oct01'!$A$1:$I$1048576,COLUMN('[1]Congest May01-Oct01'!G$1:G$1048576),FALSE())-VLOOKUP($E275,'[1]Congest May01-Oct01'!$A$1:$I$1048576,COLUMN('[1]Congest May01-Oct01'!G$1:G$1048576),FALSE())</f>
        <v>-37.3500000000001</v>
      </c>
      <c r="AE275" s="36" t="n">
        <f aca="false">VLOOKUP($A275,'[1]Congest May01-Oct01'!$A$1:$I$1048576,COLUMN('[1]Congest May01-Oct01'!H$1:H$1048576),FALSE())-VLOOKUP($E275,'[1]Congest May01-Oct01'!$A$1:$I$1048576,COLUMN('[1]Congest May01-Oct01'!H$1:H$1048576),FALSE())</f>
        <v>-31.71</v>
      </c>
      <c r="AF275" s="36" t="n">
        <f aca="false">VLOOKUP($A275,'[1]Congest May01-Oct01'!$A$1:$I$1048576,COLUMN('[1]Congest May01-Oct01'!I$1:I$1048576),FALSE())-VLOOKUP($E275,'[1]Congest May01-Oct01'!$A$1:$I$1048576,COLUMN('[1]Congest May01-Oct01'!I$1:I$1048576),FALSE())</f>
        <v>-2.83</v>
      </c>
      <c r="AG275" s="6" t="n">
        <f aca="false">SUM(S275:AD275)</f>
        <v>4215.41</v>
      </c>
      <c r="AI275" s="6" t="n">
        <f aca="false">+AO275</f>
        <v>749</v>
      </c>
      <c r="AJ275" s="39" t="n">
        <f aca="false">+AG275</f>
        <v>4215.41</v>
      </c>
      <c r="AK275" s="39" t="n">
        <f aca="false">+AJ275-AI275</f>
        <v>3466.41</v>
      </c>
      <c r="AL275" s="39"/>
      <c r="AM275" s="39" t="n">
        <f aca="false">+VLOOKUP($E275,[2]ACP!$A$1:$BE$1048576,47,FALSE())-VLOOKUP($A275,[2]ACP!$A$1:$BE$1048576,47,FALSE())</f>
        <v>614.639999999999</v>
      </c>
      <c r="AN275" s="39" t="n">
        <f aca="false">+VLOOKUP($E275,[2]ACP!$A$1:$BE$1048576,48,FALSE())-VLOOKUP($A275,[2]ACP!$A$1:$BE$1048576,48,FALSE())</f>
        <v>664.029999999999</v>
      </c>
      <c r="AO275" s="39" t="n">
        <f aca="false">+VLOOKUP($E275,[2]ACP!$A$1:$BE$1048576,56,FALSE())-VLOOKUP($A275,[2]ACP!$A$1:$BE$1048576,56,FALSE())</f>
        <v>749</v>
      </c>
      <c r="AP275" s="39" t="n">
        <f aca="false">+VLOOKUP($E275,[2]ACP!$A$1:$BE$1048576,57,FALSE())-VLOOKUP($A275,[2]ACP!$A$1:$BE$1048576,57,FALSE())</f>
        <v>1533.29000000001</v>
      </c>
      <c r="AQ275" s="39" t="n">
        <v>472.69</v>
      </c>
      <c r="AR275" s="39" t="n">
        <f aca="false">+VLOOKUP($E275,[2]ACP!$A$1:$BE$1048576,53,FALSE())-VLOOKUP($A275,[2]ACP!$A$1:$BE$1048576,53,FALSE())</f>
        <v>34.9299999999998</v>
      </c>
      <c r="AS275" s="39" t="n">
        <f aca="false">+VLOOKUP($E275,[2]ACP!$A$1:$BE$1048576,25,FALSE())-VLOOKUP($A275,[2]ACP!$A$1:$BE$1048576,25,FALSE())</f>
        <v>76.1280000000043</v>
      </c>
      <c r="AT275" s="39" t="n">
        <f aca="false">+VLOOKUP($E275,[2]ACP!$A$1:$BE$1048576,19,FALSE())-VLOOKUP($A275,[2]ACP!$A$1:$BE$1048576,19,FALSE())</f>
        <v>-1410.3</v>
      </c>
    </row>
    <row r="276" customFormat="false" ht="12.75" hidden="false" customHeight="false" outlineLevel="0" collapsed="false">
      <c r="A276" s="61" t="n">
        <v>61760</v>
      </c>
      <c r="B276" s="62" t="str">
        <f aca="false">+VLOOKUP(A276,'[1]Congest May01-Oct01'!$A$1:$B$1048576,2,FALSE())</f>
        <v>DUNWOD</v>
      </c>
      <c r="C276" s="61" t="str">
        <f aca="false">+VLOOKUP(A276,[1]Congest!$A$1:$C$1048576,3,FALSE())</f>
        <v>DUNWOD</v>
      </c>
      <c r="D276" s="61"/>
      <c r="E276" s="62" t="n">
        <v>61761</v>
      </c>
      <c r="F276" s="62" t="str">
        <f aca="false">+VLOOKUP(E276,'[1]Congest May01-Oct01'!$A$1:$B$1048576,2,FALSE())</f>
        <v>N.Y.C.</v>
      </c>
      <c r="G276" s="61" t="str">
        <f aca="false">+VLOOKUP(E276,[1]Congest!$A$1:$C$1048576,3,FALSE())</f>
        <v>N.Y.C.</v>
      </c>
      <c r="H276" s="63" t="n">
        <v>4</v>
      </c>
      <c r="I276" s="41"/>
      <c r="J276" s="4"/>
      <c r="O276" s="47" t="n">
        <f aca="false">VLOOKUP($A276,'[1]Congest May00-Oct00'!$A$1:$I$1048576,COLUMN('[1]Congest May00-Oct00'!D$1:D$1048576),FALSE())-VLOOKUP($E276,'[1]Congest May00-Oct00'!$A$1:$I$1048576,COLUMN('[1]Congest May00-Oct00'!D$1:D$1048576),FALSE())</f>
        <v>380.540000000001</v>
      </c>
      <c r="P276" s="39" t="n">
        <f aca="false">VLOOKUP($A276,'[1]Congest May00-Oct00'!$A$1:$I$1048576,COLUMN('[1]Congest May00-Oct00'!E$1:E$1048576),FALSE())-VLOOKUP($E276,'[1]Congest May00-Oct00'!$A$1:$I$1048576,COLUMN('[1]Congest May00-Oct00'!E$1:E$1048576),FALSE())</f>
        <v>395.170000000002</v>
      </c>
      <c r="Q276" s="39" t="n">
        <f aca="false">VLOOKUP($A276,'[1]Congest May00-Oct00'!$A$1:$I$1048576,COLUMN('[1]Congest May00-Oct00'!F$1:F$1048576),FALSE())-VLOOKUP($E276,'[1]Congest May00-Oct00'!$A$1:$I$1048576,COLUMN('[1]Congest May00-Oct00'!F$1:F$1048576),FALSE())</f>
        <v>421.219999999999</v>
      </c>
      <c r="R276" s="39" t="n">
        <f aca="false">VLOOKUP($A276,'[1]Congest May00-Oct00'!$A$1:$I$1048576,COLUMN('[1]Congest May00-Oct00'!G$1:G$1048576),FALSE())-VLOOKUP($E276,'[1]Congest May00-Oct00'!$A$1:$I$1048576,COLUMN('[1]Congest May00-Oct00'!G$1:G$1048576),FALSE())</f>
        <v>1065.50999999999</v>
      </c>
      <c r="S276" s="39" t="n">
        <f aca="false">VLOOKUP($A276,'[1]Congest May00-Oct00'!$A$1:$I$1048576,COLUMN('[1]Congest May00-Oct00'!H$1:H$1048576),FALSE())-VLOOKUP($E276,'[1]Congest May00-Oct00'!$A$1:$I$1048576,COLUMN('[1]Congest May00-Oct00'!H$1:H$1048576),FALSE())</f>
        <v>765.560000000001</v>
      </c>
      <c r="T276" s="39" t="n">
        <f aca="false">VLOOKUP($A276,'[1]Congest May00-Oct00'!$A$1:$I$1048576,COLUMN('[1]Congest May00-Oct00'!I$1:I$1048576),FALSE())-VLOOKUP($E276,'[1]Congest May00-Oct00'!$A$1:$I$1048576,COLUMN('[1]Congest May00-Oct00'!I$1:I$1048576),FALSE())</f>
        <v>-7.69000000000006</v>
      </c>
      <c r="U276" s="39" t="n">
        <f aca="false">VLOOKUP($A276,'[1]Congest Nov00-Apr01'!$A$1:$I$1048576,COLUMN('[1]Congest Nov00-Apr01'!D$1:D$1048576),FALSE())-VLOOKUP($E276,'[1]Congest Nov00-Apr01'!$A$1:$I$1048576,COLUMN('[1]Congest Nov00-Apr01'!D$1:D$1048576),FALSE())</f>
        <v>289.48</v>
      </c>
      <c r="V276" s="39" t="n">
        <f aca="false">VLOOKUP($A276,'[1]Congest Nov00-Apr01'!$A$1:$I$1048576,COLUMN('[1]Congest Nov00-Apr01'!E$1:E$1048576),FALSE())-VLOOKUP($E276,'[1]Congest Nov00-Apr01'!$A$1:$I$1048576,COLUMN('[1]Congest Nov00-Apr01'!E$1:E$1048576),FALSE())</f>
        <v>2497.3</v>
      </c>
      <c r="W276" s="39" t="n">
        <f aca="false">VLOOKUP($A276,'[1]Congest Nov00-Apr01'!$A$1:$I$1048576,COLUMN('[1]Congest Nov00-Apr01'!F$1:F$1048576),FALSE())-VLOOKUP($E276,'[1]Congest Nov00-Apr01'!$A$1:$I$1048576,COLUMN('[1]Congest Nov00-Apr01'!F$1:F$1048576),FALSE())</f>
        <v>484.799999999999</v>
      </c>
      <c r="X276" s="39" t="n">
        <f aca="false">VLOOKUP($A276,'[1]Congest Nov00-Apr01'!$A$1:$I$1048576,COLUMN('[1]Congest Nov00-Apr01'!G$1:G$1048576),FALSE())-VLOOKUP($E276,'[1]Congest Nov00-Apr01'!$A$1:$I$1048576,COLUMN('[1]Congest Nov00-Apr01'!G$1:G$1048576),FALSE())</f>
        <v>1723.43</v>
      </c>
      <c r="Y276" s="39" t="n">
        <f aca="false">VLOOKUP($A276,'[1]Congest Nov00-Apr01'!$A$1:$I$1048576,COLUMN('[1]Congest Nov00-Apr01'!H$1:H$1048576),FALSE())-VLOOKUP($E276,'[1]Congest Nov00-Apr01'!$A$1:$I$1048576,COLUMN('[1]Congest Nov00-Apr01'!H$1:H$1048576),FALSE())</f>
        <v>3330.78</v>
      </c>
      <c r="Z276" s="39" t="n">
        <f aca="false">VLOOKUP($A276,'[1]Congest Nov00-Apr01'!$A$1:$I$1048576,COLUMN('[1]Congest Nov00-Apr01'!I$1:I$1048576),FALSE())-VLOOKUP($E276,'[1]Congest Nov00-Apr01'!$A$1:$I$1048576,COLUMN('[1]Congest Nov00-Apr01'!I$1:I$1048576),FALSE())</f>
        <v>4910.18</v>
      </c>
      <c r="AA276" s="39" t="n">
        <f aca="false">VLOOKUP($A276,'[1]Congest May01-Oct01'!$A$1:$I$1048576,COLUMN('[1]Congest May01-Oct01'!D$1:D$1048576),FALSE())-VLOOKUP($E276,'[1]Congest May01-Oct01'!$A$1:$I$1048576,COLUMN('[1]Congest May01-Oct01'!D$1:D$1048576),FALSE())</f>
        <v>1476.31</v>
      </c>
      <c r="AB276" s="39" t="n">
        <f aca="false">VLOOKUP($A276,'[1]Congest May01-Oct01'!$A$1:$I$1048576,COLUMN('[1]Congest May01-Oct01'!E$1:E$1048576),FALSE())-VLOOKUP($E276,'[1]Congest May01-Oct01'!$A$1:$I$1048576,COLUMN('[1]Congest May01-Oct01'!E$1:E$1048576),FALSE())</f>
        <v>3650.47</v>
      </c>
      <c r="AC276" s="39" t="n">
        <f aca="false">VLOOKUP($A276,'[1]Congest May01-Oct01'!$A$1:$I$1048576,COLUMN('[1]Congest May01-Oct01'!F$1:F$1048576),FALSE())-VLOOKUP($E276,'[1]Congest May01-Oct01'!$A$1:$I$1048576,COLUMN('[1]Congest May01-Oct01'!F$1:F$1048576),FALSE())</f>
        <v>2824.96</v>
      </c>
      <c r="AD276" s="39" t="n">
        <f aca="false">VLOOKUP($A276,'[1]Congest May01-Oct01'!$A$1:$I$1048576,COLUMN('[1]Congest May01-Oct01'!G$1:G$1048576),FALSE())-VLOOKUP($E276,'[1]Congest May01-Oct01'!$A$1:$I$1048576,COLUMN('[1]Congest May01-Oct01'!G$1:G$1048576),FALSE())</f>
        <v>1468.24</v>
      </c>
      <c r="AE276" s="36" t="n">
        <f aca="false">VLOOKUP($A276,'[1]Congest May01-Oct01'!$A$1:$I$1048576,COLUMN('[1]Congest May01-Oct01'!H$1:H$1048576),FALSE())-VLOOKUP($E276,'[1]Congest May01-Oct01'!$A$1:$I$1048576,COLUMN('[1]Congest May01-Oct01'!H$1:H$1048576),FALSE())</f>
        <v>660.34</v>
      </c>
      <c r="AF276" s="36" t="n">
        <f aca="false">VLOOKUP($A276,'[1]Congest May01-Oct01'!$A$1:$I$1048576,COLUMN('[1]Congest May01-Oct01'!I$1:I$1048576),FALSE())-VLOOKUP($E276,'[1]Congest May01-Oct01'!$A$1:$I$1048576,COLUMN('[1]Congest May01-Oct01'!I$1:I$1048576),FALSE())</f>
        <v>221.87</v>
      </c>
      <c r="AG276" s="6" t="n">
        <f aca="false">SUM(S276:AD276)</f>
        <v>23413.82</v>
      </c>
      <c r="AI276" s="6" t="n">
        <f aca="false">+AP276</f>
        <v>33988.8</v>
      </c>
      <c r="AJ276" s="39" t="n">
        <f aca="false">2*AG276</f>
        <v>46827.64</v>
      </c>
      <c r="AK276" s="39" t="n">
        <f aca="false">+AJ276-AI276</f>
        <v>12838.84</v>
      </c>
      <c r="AL276" s="39"/>
      <c r="AM276" s="39" t="n">
        <f aca="false">+VLOOKUP($E276,[2]ACP!$A$1:$BE$1048576,47,FALSE())-VLOOKUP($A276,[2]ACP!$A$1:$BE$1048576,47,FALSE())</f>
        <v>22776</v>
      </c>
      <c r="AN276" s="39" t="n">
        <f aca="false">+VLOOKUP($E276,[2]ACP!$A$1:$BE$1048576,48,FALSE())-VLOOKUP($A276,[2]ACP!$A$1:$BE$1048576,48,FALSE())</f>
        <v>55363.2</v>
      </c>
      <c r="AO276" s="39" t="n">
        <f aca="false">+VLOOKUP($E276,[2]ACP!$A$1:$BE$1048576,56,FALSE())-VLOOKUP($A276,[2]ACP!$A$1:$BE$1048576,56,FALSE())</f>
        <v>24778.77</v>
      </c>
      <c r="AP276" s="39" t="n">
        <f aca="false">+VLOOKUP($E276,[2]ACP!$A$1:$BE$1048576,57,FALSE())-VLOOKUP($A276,[2]ACP!$A$1:$BE$1048576,57,FALSE())</f>
        <v>33988.8</v>
      </c>
      <c r="AQ276" s="39" t="n">
        <v>765.560000000001</v>
      </c>
      <c r="AR276" s="39" t="n">
        <f aca="false">+VLOOKUP($E276,[2]ACP!$A$1:$BE$1048576,53,FALSE())-VLOOKUP($A276,[2]ACP!$A$1:$BE$1048576,53,FALSE())</f>
        <v>2368.26</v>
      </c>
      <c r="AS276" s="39" t="n">
        <f aca="false">+VLOOKUP($E276,[2]ACP!$A$1:$BE$1048576,25,FALSE())-VLOOKUP($A276,[2]ACP!$A$1:$BE$1048576,25,FALSE())</f>
        <v>7484.14799999999</v>
      </c>
      <c r="AT276" s="39" t="n">
        <f aca="false">+VLOOKUP($E276,[2]ACP!$A$1:$BE$1048576,19,FALSE())-VLOOKUP($A276,[2]ACP!$A$1:$BE$1048576,19,FALSE())</f>
        <v>5897.89199999999</v>
      </c>
    </row>
    <row r="277" customFormat="false" ht="12.75" hidden="false" customHeight="false" outlineLevel="0" collapsed="false">
      <c r="A277" s="60" t="n">
        <v>61845</v>
      </c>
      <c r="B277" s="60" t="str">
        <f aca="false">+VLOOKUP(A277,'[1]Congest May01-Oct01'!$A$1:$B$1048576,2,FALSE())</f>
        <v>NPX</v>
      </c>
      <c r="C277" s="58" t="str">
        <f aca="false">+VLOOKUP(A277,[1]Congest!$A$1:$C$1048576,3,FALSE())</f>
        <v>NPX</v>
      </c>
      <c r="D277" s="58"/>
      <c r="E277" s="60" t="n">
        <v>61758</v>
      </c>
      <c r="F277" s="60" t="str">
        <f aca="false">+VLOOKUP(E277,'[1]Congest May01-Oct01'!$A$1:$B$1048576,2,FALSE())</f>
        <v>HUD VL</v>
      </c>
      <c r="G277" s="58" t="str">
        <f aca="false">+VLOOKUP(E277,[1]Congest!$A$1:$C$1048576,3,FALSE())</f>
        <v>HUD VL</v>
      </c>
      <c r="H277" s="59" t="n">
        <v>13</v>
      </c>
      <c r="I277" s="41"/>
      <c r="J277" s="4"/>
      <c r="O277" s="47" t="n">
        <f aca="false">VLOOKUP($A277,'[1]Congest May00-Oct00'!$A$1:$I$1048576,COLUMN('[1]Congest May00-Oct00'!D$1:D$1048576),FALSE())-VLOOKUP($E277,'[1]Congest May00-Oct00'!$A$1:$I$1048576,COLUMN('[1]Congest May00-Oct00'!D$1:D$1048576),FALSE())</f>
        <v>-989.84</v>
      </c>
      <c r="P277" s="39" t="n">
        <f aca="false">VLOOKUP($A277,'[1]Congest May00-Oct00'!$A$1:$I$1048576,COLUMN('[1]Congest May00-Oct00'!E$1:E$1048576),FALSE())-VLOOKUP($E277,'[1]Congest May00-Oct00'!$A$1:$I$1048576,COLUMN('[1]Congest May00-Oct00'!E$1:E$1048576),FALSE())</f>
        <v>-2071.59</v>
      </c>
      <c r="Q277" s="39" t="n">
        <f aca="false">VLOOKUP($A277,'[1]Congest May00-Oct00'!$A$1:$I$1048576,COLUMN('[1]Congest May00-Oct00'!F$1:F$1048576),FALSE())-VLOOKUP($E277,'[1]Congest May00-Oct00'!$A$1:$I$1048576,COLUMN('[1]Congest May00-Oct00'!F$1:F$1048576),FALSE())</f>
        <v>-794.640000000003</v>
      </c>
      <c r="R277" s="39" t="n">
        <f aca="false">VLOOKUP($A277,'[1]Congest May00-Oct00'!$A$1:$I$1048576,COLUMN('[1]Congest May00-Oct00'!G$1:G$1048576),FALSE())-VLOOKUP($E277,'[1]Congest May00-Oct00'!$A$1:$I$1048576,COLUMN('[1]Congest May00-Oct00'!G$1:G$1048576),FALSE())</f>
        <v>1244.46</v>
      </c>
      <c r="S277" s="39" t="n">
        <f aca="false">VLOOKUP($A277,'[1]Congest May00-Oct00'!$A$1:$I$1048576,COLUMN('[1]Congest May00-Oct00'!H$1:H$1048576),FALSE())-VLOOKUP($E277,'[1]Congest May00-Oct00'!$A$1:$I$1048576,COLUMN('[1]Congest May00-Oct00'!H$1:H$1048576),FALSE())</f>
        <v>-192.120000000001</v>
      </c>
      <c r="T277" s="39" t="n">
        <f aca="false">VLOOKUP($A277,'[1]Congest May00-Oct00'!$A$1:$I$1048576,COLUMN('[1]Congest May00-Oct00'!I$1:I$1048576),FALSE())-VLOOKUP($E277,'[1]Congest May00-Oct00'!$A$1:$I$1048576,COLUMN('[1]Congest May00-Oct00'!I$1:I$1048576),FALSE())</f>
        <v>-904.91</v>
      </c>
      <c r="U277" s="39" t="n">
        <f aca="false">VLOOKUP($A277,'[1]Congest Nov00-Apr01'!$A$1:$I$1048576,COLUMN('[1]Congest Nov00-Apr01'!D$1:D$1048576),FALSE())-VLOOKUP($E277,'[1]Congest Nov00-Apr01'!$A$1:$I$1048576,COLUMN('[1]Congest Nov00-Apr01'!D$1:D$1048576),FALSE())</f>
        <v>-461.29</v>
      </c>
      <c r="V277" s="39" t="n">
        <f aca="false">VLOOKUP($A277,'[1]Congest Nov00-Apr01'!$A$1:$I$1048576,COLUMN('[1]Congest Nov00-Apr01'!E$1:E$1048576),FALSE())-VLOOKUP($E277,'[1]Congest Nov00-Apr01'!$A$1:$I$1048576,COLUMN('[1]Congest Nov00-Apr01'!E$1:E$1048576),FALSE())</f>
        <v>-189.82</v>
      </c>
      <c r="W277" s="39" t="n">
        <f aca="false">VLOOKUP($A277,'[1]Congest Nov00-Apr01'!$A$1:$I$1048576,COLUMN('[1]Congest Nov00-Apr01'!F$1:F$1048576),FALSE())-VLOOKUP($E277,'[1]Congest Nov00-Apr01'!$A$1:$I$1048576,COLUMN('[1]Congest Nov00-Apr01'!F$1:F$1048576),FALSE())</f>
        <v>-488.699999999999</v>
      </c>
      <c r="X277" s="39" t="n">
        <f aca="false">VLOOKUP($A277,'[1]Congest Nov00-Apr01'!$A$1:$I$1048576,COLUMN('[1]Congest Nov00-Apr01'!G$1:G$1048576),FALSE())-VLOOKUP($E277,'[1]Congest Nov00-Apr01'!$A$1:$I$1048576,COLUMN('[1]Congest Nov00-Apr01'!G$1:G$1048576),FALSE())</f>
        <v>-683.190000000001</v>
      </c>
      <c r="Y277" s="39" t="n">
        <f aca="false">VLOOKUP($A277,'[1]Congest Nov00-Apr01'!$A$1:$I$1048576,COLUMN('[1]Congest Nov00-Apr01'!H$1:H$1048576),FALSE())-VLOOKUP($E277,'[1]Congest Nov00-Apr01'!$A$1:$I$1048576,COLUMN('[1]Congest Nov00-Apr01'!H$1:H$1048576),FALSE())</f>
        <v>-649.39</v>
      </c>
      <c r="Z277" s="39" t="n">
        <f aca="false">VLOOKUP($A277,'[1]Congest Nov00-Apr01'!$A$1:$I$1048576,COLUMN('[1]Congest Nov00-Apr01'!I$1:I$1048576),FALSE())-VLOOKUP($E277,'[1]Congest Nov00-Apr01'!$A$1:$I$1048576,COLUMN('[1]Congest Nov00-Apr01'!I$1:I$1048576),FALSE())</f>
        <v>-842.91</v>
      </c>
      <c r="AA277" s="39" t="n">
        <f aca="false">VLOOKUP($A277,'[1]Congest May01-Oct01'!$A$1:$I$1048576,COLUMN('[1]Congest May01-Oct01'!D$1:D$1048576),FALSE())-VLOOKUP($E277,'[1]Congest May01-Oct01'!$A$1:$I$1048576,COLUMN('[1]Congest May01-Oct01'!D$1:D$1048576),FALSE())</f>
        <v>-601.529999999999</v>
      </c>
      <c r="AB277" s="39" t="n">
        <f aca="false">VLOOKUP($A277,'[1]Congest May01-Oct01'!$A$1:$I$1048576,COLUMN('[1]Congest May01-Oct01'!E$1:E$1048576),FALSE())-VLOOKUP($E277,'[1]Congest May01-Oct01'!$A$1:$I$1048576,COLUMN('[1]Congest May01-Oct01'!E$1:E$1048576),FALSE())</f>
        <v>1715.63</v>
      </c>
      <c r="AC277" s="39" t="n">
        <f aca="false">VLOOKUP($A277,'[1]Congest May01-Oct01'!$A$1:$I$1048576,COLUMN('[1]Congest May01-Oct01'!F$1:F$1048576),FALSE())-VLOOKUP($E277,'[1]Congest May01-Oct01'!$A$1:$I$1048576,COLUMN('[1]Congest May01-Oct01'!F$1:F$1048576),FALSE())</f>
        <v>761.82</v>
      </c>
      <c r="AD277" s="39" t="n">
        <f aca="false">VLOOKUP($A277,'[1]Congest May01-Oct01'!$A$1:$I$1048576,COLUMN('[1]Congest May01-Oct01'!G$1:G$1048576),FALSE())-VLOOKUP($E277,'[1]Congest May01-Oct01'!$A$1:$I$1048576,COLUMN('[1]Congest May01-Oct01'!G$1:G$1048576),FALSE())</f>
        <v>26.5199999999995</v>
      </c>
      <c r="AE277" s="36" t="n">
        <f aca="false">VLOOKUP($A277,'[1]Congest May01-Oct01'!$A$1:$I$1048576,COLUMN('[1]Congest May01-Oct01'!H$1:H$1048576),FALSE())-VLOOKUP($E277,'[1]Congest May01-Oct01'!$A$1:$I$1048576,COLUMN('[1]Congest May01-Oct01'!H$1:H$1048576),FALSE())</f>
        <v>14.04</v>
      </c>
      <c r="AF277" s="36" t="n">
        <f aca="false">VLOOKUP($A277,'[1]Congest May01-Oct01'!$A$1:$I$1048576,COLUMN('[1]Congest May01-Oct01'!I$1:I$1048576),FALSE())-VLOOKUP($E277,'[1]Congest May01-Oct01'!$A$1:$I$1048576,COLUMN('[1]Congest May01-Oct01'!I$1:I$1048576),FALSE())</f>
        <v>194.05</v>
      </c>
      <c r="AG277" s="6" t="n">
        <f aca="false">SUM(S277:AD277)</f>
        <v>-2509.89</v>
      </c>
      <c r="AI277" s="6" t="n">
        <f aca="false">+AO277</f>
        <v>4467.60000000001</v>
      </c>
      <c r="AJ277" s="39" t="n">
        <f aca="false">+AG277</f>
        <v>-2509.89</v>
      </c>
      <c r="AK277" s="39" t="n">
        <f aca="false">+AJ277-AI277</f>
        <v>-6977.49000000001</v>
      </c>
      <c r="AL277" s="39"/>
      <c r="AM277" s="39" t="n">
        <f aca="false">+VLOOKUP($E277,[2]ACP!$A$1:$BE$1048576,47,FALSE())-VLOOKUP($A277,[2]ACP!$A$1:$BE$1048576,47,FALSE())</f>
        <v>-1051.2</v>
      </c>
      <c r="AN277" s="39" t="n">
        <f aca="false">+VLOOKUP($E277,[2]ACP!$A$1:$BE$1048576,48,FALSE())-VLOOKUP($A277,[2]ACP!$A$1:$BE$1048576,48,FALSE())</f>
        <v>-12701.55</v>
      </c>
      <c r="AO277" s="39" t="n">
        <f aca="false">+VLOOKUP($E277,[2]ACP!$A$1:$BE$1048576,56,FALSE())-VLOOKUP($A277,[2]ACP!$A$1:$BE$1048576,56,FALSE())</f>
        <v>4467.60000000001</v>
      </c>
      <c r="AP277" s="39" t="n">
        <f aca="false">+VLOOKUP($E277,[2]ACP!$A$1:$BE$1048576,57,FALSE())-VLOOKUP($A277,[2]ACP!$A$1:$BE$1048576,57,FALSE())</f>
        <v>4730.39999999999</v>
      </c>
      <c r="AQ277" s="39" t="n">
        <v>-192.120000000001</v>
      </c>
      <c r="AR277" s="39" t="n">
        <f aca="false">+VLOOKUP($E277,[2]ACP!$A$1:$BE$1048576,53,FALSE())-VLOOKUP($A277,[2]ACP!$A$1:$BE$1048576,53,FALSE())</f>
        <v>374.4</v>
      </c>
      <c r="AS277" s="39" t="n">
        <f aca="false">+VLOOKUP($E277,[2]ACP!$A$1:$BE$1048576,25,FALSE())-VLOOKUP($A277,[2]ACP!$A$1:$BE$1048576,25,FALSE())</f>
        <v>-3876.648</v>
      </c>
      <c r="AT277" s="39" t="n">
        <f aca="false">+VLOOKUP($E277,[2]ACP!$A$1:$BE$1048576,19,FALSE())-VLOOKUP($A277,[2]ACP!$A$1:$BE$1048576,19,FALSE())</f>
        <v>-5145.32400000002</v>
      </c>
    </row>
    <row r="278" customFormat="false" ht="12.75" hidden="false" customHeight="false" outlineLevel="0" collapsed="false">
      <c r="A278" s="61" t="n">
        <v>61845</v>
      </c>
      <c r="B278" s="62" t="str">
        <f aca="false">+VLOOKUP(A278,'[1]Congest May01-Oct01'!$A$1:$B$1048576,2,FALSE())</f>
        <v>NPX</v>
      </c>
      <c r="C278" s="61" t="str">
        <f aca="false">+VLOOKUP(A278,[1]Congest!$A$1:$C$1048576,3,FALSE())</f>
        <v>NPX</v>
      </c>
      <c r="D278" s="61"/>
      <c r="E278" s="62" t="n">
        <v>61758</v>
      </c>
      <c r="F278" s="62" t="str">
        <f aca="false">+VLOOKUP(E278,'[1]Congest May01-Oct01'!$A$1:$B$1048576,2,FALSE())</f>
        <v>HUD VL</v>
      </c>
      <c r="G278" s="61" t="str">
        <f aca="false">+VLOOKUP(E278,[1]Congest!$A$1:$C$1048576,3,FALSE())</f>
        <v>HUD VL</v>
      </c>
      <c r="H278" s="63" t="n">
        <v>6</v>
      </c>
      <c r="I278" s="41"/>
      <c r="J278" s="4"/>
      <c r="O278" s="47" t="n">
        <f aca="false">VLOOKUP($A278,'[1]Congest May00-Oct00'!$A$1:$I$1048576,COLUMN('[1]Congest May00-Oct00'!D$1:D$1048576),FALSE())-VLOOKUP($E278,'[1]Congest May00-Oct00'!$A$1:$I$1048576,COLUMN('[1]Congest May00-Oct00'!D$1:D$1048576),FALSE())</f>
        <v>-989.84</v>
      </c>
      <c r="P278" s="39" t="n">
        <f aca="false">VLOOKUP($A278,'[1]Congest May00-Oct00'!$A$1:$I$1048576,COLUMN('[1]Congest May00-Oct00'!E$1:E$1048576),FALSE())-VLOOKUP($E278,'[1]Congest May00-Oct00'!$A$1:$I$1048576,COLUMN('[1]Congest May00-Oct00'!E$1:E$1048576),FALSE())</f>
        <v>-2071.59</v>
      </c>
      <c r="Q278" s="39" t="n">
        <f aca="false">VLOOKUP($A278,'[1]Congest May00-Oct00'!$A$1:$I$1048576,COLUMN('[1]Congest May00-Oct00'!F$1:F$1048576),FALSE())-VLOOKUP($E278,'[1]Congest May00-Oct00'!$A$1:$I$1048576,COLUMN('[1]Congest May00-Oct00'!F$1:F$1048576),FALSE())</f>
        <v>-794.640000000003</v>
      </c>
      <c r="R278" s="39" t="n">
        <f aca="false">VLOOKUP($A278,'[1]Congest May00-Oct00'!$A$1:$I$1048576,COLUMN('[1]Congest May00-Oct00'!G$1:G$1048576),FALSE())-VLOOKUP($E278,'[1]Congest May00-Oct00'!$A$1:$I$1048576,COLUMN('[1]Congest May00-Oct00'!G$1:G$1048576),FALSE())</f>
        <v>1244.46</v>
      </c>
      <c r="S278" s="39" t="n">
        <f aca="false">VLOOKUP($A278,'[1]Congest May00-Oct00'!$A$1:$I$1048576,COLUMN('[1]Congest May00-Oct00'!H$1:H$1048576),FALSE())-VLOOKUP($E278,'[1]Congest May00-Oct00'!$A$1:$I$1048576,COLUMN('[1]Congest May00-Oct00'!H$1:H$1048576),FALSE())</f>
        <v>-192.120000000001</v>
      </c>
      <c r="T278" s="39" t="n">
        <f aca="false">VLOOKUP($A278,'[1]Congest May00-Oct00'!$A$1:$I$1048576,COLUMN('[1]Congest May00-Oct00'!I$1:I$1048576),FALSE())-VLOOKUP($E278,'[1]Congest May00-Oct00'!$A$1:$I$1048576,COLUMN('[1]Congest May00-Oct00'!I$1:I$1048576),FALSE())</f>
        <v>-904.91</v>
      </c>
      <c r="U278" s="39" t="n">
        <f aca="false">VLOOKUP($A278,'[1]Congest Nov00-Apr01'!$A$1:$I$1048576,COLUMN('[1]Congest Nov00-Apr01'!D$1:D$1048576),FALSE())-VLOOKUP($E278,'[1]Congest Nov00-Apr01'!$A$1:$I$1048576,COLUMN('[1]Congest Nov00-Apr01'!D$1:D$1048576),FALSE())</f>
        <v>-461.29</v>
      </c>
      <c r="V278" s="39" t="n">
        <f aca="false">VLOOKUP($A278,'[1]Congest Nov00-Apr01'!$A$1:$I$1048576,COLUMN('[1]Congest Nov00-Apr01'!E$1:E$1048576),FALSE())-VLOOKUP($E278,'[1]Congest Nov00-Apr01'!$A$1:$I$1048576,COLUMN('[1]Congest Nov00-Apr01'!E$1:E$1048576),FALSE())</f>
        <v>-189.82</v>
      </c>
      <c r="W278" s="39" t="n">
        <f aca="false">VLOOKUP($A278,'[1]Congest Nov00-Apr01'!$A$1:$I$1048576,COLUMN('[1]Congest Nov00-Apr01'!F$1:F$1048576),FALSE())-VLOOKUP($E278,'[1]Congest Nov00-Apr01'!$A$1:$I$1048576,COLUMN('[1]Congest Nov00-Apr01'!F$1:F$1048576),FALSE())</f>
        <v>-488.699999999999</v>
      </c>
      <c r="X278" s="39" t="n">
        <f aca="false">VLOOKUP($A278,'[1]Congest Nov00-Apr01'!$A$1:$I$1048576,COLUMN('[1]Congest Nov00-Apr01'!G$1:G$1048576),FALSE())-VLOOKUP($E278,'[1]Congest Nov00-Apr01'!$A$1:$I$1048576,COLUMN('[1]Congest Nov00-Apr01'!G$1:G$1048576),FALSE())</f>
        <v>-683.190000000001</v>
      </c>
      <c r="Y278" s="39" t="n">
        <f aca="false">VLOOKUP($A278,'[1]Congest Nov00-Apr01'!$A$1:$I$1048576,COLUMN('[1]Congest Nov00-Apr01'!H$1:H$1048576),FALSE())-VLOOKUP($E278,'[1]Congest Nov00-Apr01'!$A$1:$I$1048576,COLUMN('[1]Congest Nov00-Apr01'!H$1:H$1048576),FALSE())</f>
        <v>-649.39</v>
      </c>
      <c r="Z278" s="39" t="n">
        <f aca="false">VLOOKUP($A278,'[1]Congest Nov00-Apr01'!$A$1:$I$1048576,COLUMN('[1]Congest Nov00-Apr01'!I$1:I$1048576),FALSE())-VLOOKUP($E278,'[1]Congest Nov00-Apr01'!$A$1:$I$1048576,COLUMN('[1]Congest Nov00-Apr01'!I$1:I$1048576),FALSE())</f>
        <v>-842.91</v>
      </c>
      <c r="AA278" s="39" t="n">
        <f aca="false">VLOOKUP($A278,'[1]Congest May01-Oct01'!$A$1:$I$1048576,COLUMN('[1]Congest May01-Oct01'!D$1:D$1048576),FALSE())-VLOOKUP($E278,'[1]Congest May01-Oct01'!$A$1:$I$1048576,COLUMN('[1]Congest May01-Oct01'!D$1:D$1048576),FALSE())</f>
        <v>-601.529999999999</v>
      </c>
      <c r="AB278" s="39" t="n">
        <f aca="false">VLOOKUP($A278,'[1]Congest May01-Oct01'!$A$1:$I$1048576,COLUMN('[1]Congest May01-Oct01'!E$1:E$1048576),FALSE())-VLOOKUP($E278,'[1]Congest May01-Oct01'!$A$1:$I$1048576,COLUMN('[1]Congest May01-Oct01'!E$1:E$1048576),FALSE())</f>
        <v>1715.63</v>
      </c>
      <c r="AC278" s="39" t="n">
        <f aca="false">VLOOKUP($A278,'[1]Congest May01-Oct01'!$A$1:$I$1048576,COLUMN('[1]Congest May01-Oct01'!F$1:F$1048576),FALSE())-VLOOKUP($E278,'[1]Congest May01-Oct01'!$A$1:$I$1048576,COLUMN('[1]Congest May01-Oct01'!F$1:F$1048576),FALSE())</f>
        <v>761.82</v>
      </c>
      <c r="AD278" s="39" t="n">
        <f aca="false">VLOOKUP($A278,'[1]Congest May01-Oct01'!$A$1:$I$1048576,COLUMN('[1]Congest May01-Oct01'!G$1:G$1048576),FALSE())-VLOOKUP($E278,'[1]Congest May01-Oct01'!$A$1:$I$1048576,COLUMN('[1]Congest May01-Oct01'!G$1:G$1048576),FALSE())</f>
        <v>26.5199999999995</v>
      </c>
      <c r="AE278" s="36" t="n">
        <f aca="false">VLOOKUP($A278,'[1]Congest May01-Oct01'!$A$1:$I$1048576,COLUMN('[1]Congest May01-Oct01'!H$1:H$1048576),FALSE())-VLOOKUP($E278,'[1]Congest May01-Oct01'!$A$1:$I$1048576,COLUMN('[1]Congest May01-Oct01'!H$1:H$1048576),FALSE())</f>
        <v>14.04</v>
      </c>
      <c r="AF278" s="36" t="n">
        <f aca="false">VLOOKUP($A278,'[1]Congest May01-Oct01'!$A$1:$I$1048576,COLUMN('[1]Congest May01-Oct01'!I$1:I$1048576),FALSE())-VLOOKUP($E278,'[1]Congest May01-Oct01'!$A$1:$I$1048576,COLUMN('[1]Congest May01-Oct01'!I$1:I$1048576),FALSE())</f>
        <v>194.05</v>
      </c>
      <c r="AG278" s="6" t="n">
        <f aca="false">SUM(S278:AD278)</f>
        <v>-2509.89</v>
      </c>
      <c r="AI278" s="6" t="n">
        <f aca="false">+AP278</f>
        <v>4730.39999999999</v>
      </c>
      <c r="AJ278" s="39" t="n">
        <f aca="false">2*AG278</f>
        <v>-5019.78</v>
      </c>
      <c r="AK278" s="39" t="n">
        <f aca="false">+AJ278-AI278</f>
        <v>-9750.18</v>
      </c>
      <c r="AL278" s="39"/>
      <c r="AM278" s="39" t="n">
        <f aca="false">+VLOOKUP($E278,[2]ACP!$A$1:$BE$1048576,47,FALSE())-VLOOKUP($A278,[2]ACP!$A$1:$BE$1048576,47,FALSE())</f>
        <v>-1051.2</v>
      </c>
      <c r="AN278" s="39" t="n">
        <f aca="false">+VLOOKUP($E278,[2]ACP!$A$1:$BE$1048576,48,FALSE())-VLOOKUP($A278,[2]ACP!$A$1:$BE$1048576,48,FALSE())</f>
        <v>-12701.55</v>
      </c>
      <c r="AO278" s="39" t="n">
        <f aca="false">+VLOOKUP($E278,[2]ACP!$A$1:$BE$1048576,56,FALSE())-VLOOKUP($A278,[2]ACP!$A$1:$BE$1048576,56,FALSE())</f>
        <v>4467.60000000001</v>
      </c>
      <c r="AP278" s="39" t="n">
        <f aca="false">+VLOOKUP($E278,[2]ACP!$A$1:$BE$1048576,57,FALSE())-VLOOKUP($A278,[2]ACP!$A$1:$BE$1048576,57,FALSE())</f>
        <v>4730.39999999999</v>
      </c>
      <c r="AQ278" s="39" t="n">
        <v>-192.120000000001</v>
      </c>
      <c r="AR278" s="39" t="n">
        <f aca="false">+VLOOKUP($E278,[2]ACP!$A$1:$BE$1048576,53,FALSE())-VLOOKUP($A278,[2]ACP!$A$1:$BE$1048576,53,FALSE())</f>
        <v>374.4</v>
      </c>
      <c r="AS278" s="39" t="n">
        <f aca="false">+VLOOKUP($E278,[2]ACP!$A$1:$BE$1048576,25,FALSE())-VLOOKUP($A278,[2]ACP!$A$1:$BE$1048576,25,FALSE())</f>
        <v>-3876.648</v>
      </c>
      <c r="AT278" s="39" t="n">
        <f aca="false">+VLOOKUP($E278,[2]ACP!$A$1:$BE$1048576,19,FALSE())-VLOOKUP($A278,[2]ACP!$A$1:$BE$1048576,19,FALSE())</f>
        <v>-5145.32400000002</v>
      </c>
    </row>
    <row r="279" customFormat="false" ht="12.75" hidden="false" customHeight="false" outlineLevel="0" collapsed="false">
      <c r="A279" s="60" t="n">
        <v>61847</v>
      </c>
      <c r="B279" s="60" t="str">
        <f aca="false">+VLOOKUP(A279,'[1]Congest May01-Oct01'!$A$1:$B$1048576,2,FALSE())</f>
        <v>PJM</v>
      </c>
      <c r="C279" s="58" t="str">
        <f aca="false">+VLOOKUP(A279,[1]Congest!$A$1:$C$1048576,3,FALSE())</f>
        <v>PJM</v>
      </c>
      <c r="D279" s="58"/>
      <c r="E279" s="60" t="n">
        <v>23565</v>
      </c>
      <c r="F279" s="60" t="str">
        <f aca="false">+VLOOKUP(E279,'[1]Congest May01-Oct01'!$A$1:$B$1048576,2,FALSE())</f>
        <v>DUNKIRK___3</v>
      </c>
      <c r="G279" s="58" t="str">
        <f aca="false">+VLOOKUP(E279,[1]Congest!$A$1:$C$1048576,3,FALSE())</f>
        <v>WEST</v>
      </c>
      <c r="H279" s="59" t="n">
        <v>120</v>
      </c>
      <c r="I279" s="41"/>
      <c r="J279" s="4"/>
      <c r="O279" s="47" t="n">
        <f aca="false">VLOOKUP($A279,'[1]Congest May00-Oct00'!$A$1:$I$1048576,COLUMN('[1]Congest May00-Oct00'!D$1:D$1048576),FALSE())-VLOOKUP($E279,'[1]Congest May00-Oct00'!$A$1:$I$1048576,COLUMN('[1]Congest May00-Oct00'!D$1:D$1048576),FALSE())</f>
        <v>-232.57</v>
      </c>
      <c r="P279" s="39" t="n">
        <f aca="false">VLOOKUP($A279,'[1]Congest May00-Oct00'!$A$1:$I$1048576,COLUMN('[1]Congest May00-Oct00'!E$1:E$1048576),FALSE())-VLOOKUP($E279,'[1]Congest May00-Oct00'!$A$1:$I$1048576,COLUMN('[1]Congest May00-Oct00'!E$1:E$1048576),FALSE())</f>
        <v>-577.27</v>
      </c>
      <c r="Q279" s="39" t="n">
        <f aca="false">VLOOKUP($A279,'[1]Congest May00-Oct00'!$A$1:$I$1048576,COLUMN('[1]Congest May00-Oct00'!F$1:F$1048576),FALSE())-VLOOKUP($E279,'[1]Congest May00-Oct00'!$A$1:$I$1048576,COLUMN('[1]Congest May00-Oct00'!F$1:F$1048576),FALSE())</f>
        <v>-500.12</v>
      </c>
      <c r="R279" s="39" t="n">
        <f aca="false">VLOOKUP($A279,'[1]Congest May00-Oct00'!$A$1:$I$1048576,COLUMN('[1]Congest May00-Oct00'!G$1:G$1048576),FALSE())-VLOOKUP($E279,'[1]Congest May00-Oct00'!$A$1:$I$1048576,COLUMN('[1]Congest May00-Oct00'!G$1:G$1048576),FALSE())</f>
        <v>-1549.93</v>
      </c>
      <c r="S279" s="39" t="n">
        <f aca="false">VLOOKUP($A279,'[1]Congest May00-Oct00'!$A$1:$I$1048576,COLUMN('[1]Congest May00-Oct00'!H$1:H$1048576),FALSE())-VLOOKUP($E279,'[1]Congest May00-Oct00'!$A$1:$I$1048576,COLUMN('[1]Congest May00-Oct00'!H$1:H$1048576),FALSE())</f>
        <v>3511.51</v>
      </c>
      <c r="T279" s="39" t="n">
        <f aca="false">VLOOKUP($A279,'[1]Congest May00-Oct00'!$A$1:$I$1048576,COLUMN('[1]Congest May00-Oct00'!I$1:I$1048576),FALSE())-VLOOKUP($E279,'[1]Congest May00-Oct00'!$A$1:$I$1048576,COLUMN('[1]Congest May00-Oct00'!I$1:I$1048576),FALSE())</f>
        <v>5415.36</v>
      </c>
      <c r="U279" s="39" t="n">
        <f aca="false">VLOOKUP($A279,'[1]Congest Nov00-Apr01'!$A$1:$I$1048576,COLUMN('[1]Congest Nov00-Apr01'!D$1:D$1048576),FALSE())-VLOOKUP($E279,'[1]Congest Nov00-Apr01'!$A$1:$I$1048576,COLUMN('[1]Congest Nov00-Apr01'!D$1:D$1048576),FALSE())</f>
        <v>6084.02</v>
      </c>
      <c r="V279" s="39" t="n">
        <f aca="false">VLOOKUP($A279,'[1]Congest Nov00-Apr01'!$A$1:$I$1048576,COLUMN('[1]Congest Nov00-Apr01'!E$1:E$1048576),FALSE())-VLOOKUP($E279,'[1]Congest Nov00-Apr01'!$A$1:$I$1048576,COLUMN('[1]Congest Nov00-Apr01'!E$1:E$1048576),FALSE())</f>
        <v>1187.81</v>
      </c>
      <c r="W279" s="39" t="n">
        <f aca="false">VLOOKUP($A279,'[1]Congest Nov00-Apr01'!$A$1:$I$1048576,COLUMN('[1]Congest Nov00-Apr01'!F$1:F$1048576),FALSE())-VLOOKUP($E279,'[1]Congest Nov00-Apr01'!$A$1:$I$1048576,COLUMN('[1]Congest Nov00-Apr01'!F$1:F$1048576),FALSE())</f>
        <v>586.92</v>
      </c>
      <c r="X279" s="39" t="n">
        <f aca="false">VLOOKUP($A279,'[1]Congest Nov00-Apr01'!$A$1:$I$1048576,COLUMN('[1]Congest Nov00-Apr01'!G$1:G$1048576),FALSE())-VLOOKUP($E279,'[1]Congest Nov00-Apr01'!$A$1:$I$1048576,COLUMN('[1]Congest Nov00-Apr01'!G$1:G$1048576),FALSE())</f>
        <v>800.42</v>
      </c>
      <c r="Y279" s="39" t="n">
        <f aca="false">VLOOKUP($A279,'[1]Congest Nov00-Apr01'!$A$1:$I$1048576,COLUMN('[1]Congest Nov00-Apr01'!H$1:H$1048576),FALSE())-VLOOKUP($E279,'[1]Congest Nov00-Apr01'!$A$1:$I$1048576,COLUMN('[1]Congest Nov00-Apr01'!H$1:H$1048576),FALSE())</f>
        <v>56.46</v>
      </c>
      <c r="Z279" s="39" t="n">
        <f aca="false">VLOOKUP($A279,'[1]Congest Nov00-Apr01'!$A$1:$I$1048576,COLUMN('[1]Congest Nov00-Apr01'!I$1:I$1048576),FALSE())-VLOOKUP($E279,'[1]Congest Nov00-Apr01'!$A$1:$I$1048576,COLUMN('[1]Congest Nov00-Apr01'!I$1:I$1048576),FALSE())</f>
        <v>72.51</v>
      </c>
      <c r="AA279" s="39" t="n">
        <f aca="false">VLOOKUP($A279,'[1]Congest May01-Oct01'!$A$1:$I$1048576,COLUMN('[1]Congest May01-Oct01'!D$1:D$1048576),FALSE())-VLOOKUP($E279,'[1]Congest May01-Oct01'!$A$1:$I$1048576,COLUMN('[1]Congest May01-Oct01'!D$1:D$1048576),FALSE())</f>
        <v>1029.04</v>
      </c>
      <c r="AB279" s="39" t="n">
        <f aca="false">VLOOKUP($A279,'[1]Congest May01-Oct01'!$A$1:$I$1048576,COLUMN('[1]Congest May01-Oct01'!E$1:E$1048576),FALSE())-VLOOKUP($E279,'[1]Congest May01-Oct01'!$A$1:$I$1048576,COLUMN('[1]Congest May01-Oct01'!E$1:E$1048576),FALSE())</f>
        <v>-169.13</v>
      </c>
      <c r="AC279" s="39" t="n">
        <f aca="false">VLOOKUP($A279,'[1]Congest May01-Oct01'!$A$1:$I$1048576,COLUMN('[1]Congest May01-Oct01'!F$1:F$1048576),FALSE())-VLOOKUP($E279,'[1]Congest May01-Oct01'!$A$1:$I$1048576,COLUMN('[1]Congest May01-Oct01'!F$1:F$1048576),FALSE())</f>
        <v>-9.88999999999997</v>
      </c>
      <c r="AD279" s="39" t="n">
        <f aca="false">VLOOKUP($A279,'[1]Congest May01-Oct01'!$A$1:$I$1048576,COLUMN('[1]Congest May01-Oct01'!G$1:G$1048576),FALSE())-VLOOKUP($E279,'[1]Congest May01-Oct01'!$A$1:$I$1048576,COLUMN('[1]Congest May01-Oct01'!G$1:G$1048576),FALSE())</f>
        <v>380.16</v>
      </c>
      <c r="AE279" s="36" t="n">
        <f aca="false">VLOOKUP($A279,'[1]Congest May01-Oct01'!$A$1:$I$1048576,COLUMN('[1]Congest May01-Oct01'!H$1:H$1048576),FALSE())-VLOOKUP($E279,'[1]Congest May01-Oct01'!$A$1:$I$1048576,COLUMN('[1]Congest May01-Oct01'!H$1:H$1048576),FALSE())</f>
        <v>167.76</v>
      </c>
      <c r="AF279" s="36" t="n">
        <f aca="false">VLOOKUP($A279,'[1]Congest May01-Oct01'!$A$1:$I$1048576,COLUMN('[1]Congest May01-Oct01'!I$1:I$1048576),FALSE())-VLOOKUP($E279,'[1]Congest May01-Oct01'!$A$1:$I$1048576,COLUMN('[1]Congest May01-Oct01'!I$1:I$1048576),FALSE())</f>
        <v>212.47</v>
      </c>
      <c r="AG279" s="6" t="n">
        <f aca="false">SUM(S279:AD279)</f>
        <v>18945.19</v>
      </c>
      <c r="AI279" s="6" t="n">
        <f aca="false">+AO279</f>
        <v>-444.36</v>
      </c>
      <c r="AJ279" s="39" t="n">
        <f aca="false">+AG279</f>
        <v>18945.19</v>
      </c>
      <c r="AK279" s="39" t="n">
        <f aca="false">+AJ279-AI279</f>
        <v>19389.55</v>
      </c>
      <c r="AL279" s="39"/>
      <c r="AM279" s="39" t="n">
        <f aca="false">+VLOOKUP($E279,[2]ACP!$A$1:$BE$1048576,47,FALSE())-VLOOKUP($A279,[2]ACP!$A$1:$BE$1048576,47,FALSE())</f>
        <v>-3072.71</v>
      </c>
      <c r="AN279" s="39" t="n">
        <f aca="false">+VLOOKUP($E279,[2]ACP!$A$1:$BE$1048576,48,FALSE())-VLOOKUP($A279,[2]ACP!$A$1:$BE$1048576,48,FALSE())</f>
        <v>-7388.49</v>
      </c>
      <c r="AO279" s="39" t="n">
        <f aca="false">+VLOOKUP($E279,[2]ACP!$A$1:$BE$1048576,56,FALSE())-VLOOKUP($A279,[2]ACP!$A$1:$BE$1048576,56,FALSE())</f>
        <v>-444.36</v>
      </c>
      <c r="AP279" s="39" t="n">
        <f aca="false">+VLOOKUP($E279,[2]ACP!$A$1:$BE$1048576,57,FALSE())-VLOOKUP($A279,[2]ACP!$A$1:$BE$1048576,57,FALSE())</f>
        <v>0.0100000000002183</v>
      </c>
      <c r="AQ279" s="39" t="n">
        <v>3511.51</v>
      </c>
      <c r="AR279" s="39" t="n">
        <f aca="false">+VLOOKUP($E279,[2]ACP!$A$1:$BE$1048576,53,FALSE())-VLOOKUP($A279,[2]ACP!$A$1:$BE$1048576,53,FALSE())</f>
        <v>437.08</v>
      </c>
      <c r="AS279" s="39" t="n">
        <f aca="false">+VLOOKUP($E279,[2]ACP!$A$1:$BE$1048576,25,FALSE())-VLOOKUP($A279,[2]ACP!$A$1:$BE$1048576,25,FALSE())</f>
        <v>4204.32</v>
      </c>
      <c r="AT279" s="39" t="n">
        <f aca="false">+VLOOKUP($E279,[2]ACP!$A$1:$BE$1048576,19,FALSE())-VLOOKUP($A279,[2]ACP!$A$1:$BE$1048576,19,FALSE())</f>
        <v>-6564.768</v>
      </c>
    </row>
    <row r="280" customFormat="false" ht="12.75" hidden="false" customHeight="false" outlineLevel="0" collapsed="false">
      <c r="A280" s="61" t="n">
        <v>61847</v>
      </c>
      <c r="B280" s="62" t="str">
        <f aca="false">+VLOOKUP(A280,'[1]Congest May01-Oct01'!$A$1:$B$1048576,2,FALSE())</f>
        <v>PJM</v>
      </c>
      <c r="C280" s="61" t="str">
        <f aca="false">+VLOOKUP(A280,[1]Congest!$A$1:$C$1048576,3,FALSE())</f>
        <v>PJM</v>
      </c>
      <c r="D280" s="61"/>
      <c r="E280" s="62" t="n">
        <v>23565</v>
      </c>
      <c r="F280" s="62" t="str">
        <f aca="false">+VLOOKUP(E280,'[1]Congest May01-Oct01'!$A$1:$B$1048576,2,FALSE())</f>
        <v>DUNKIRK___3</v>
      </c>
      <c r="G280" s="61" t="str">
        <f aca="false">+VLOOKUP(E280,[1]Congest!$A$1:$C$1048576,3,FALSE())</f>
        <v>WEST</v>
      </c>
      <c r="H280" s="63" t="n">
        <v>30</v>
      </c>
      <c r="I280" s="41"/>
      <c r="J280" s="4"/>
      <c r="O280" s="47" t="n">
        <f aca="false">VLOOKUP($A280,'[1]Congest May00-Oct00'!$A$1:$I$1048576,COLUMN('[1]Congest May00-Oct00'!D$1:D$1048576),FALSE())-VLOOKUP($E280,'[1]Congest May00-Oct00'!$A$1:$I$1048576,COLUMN('[1]Congest May00-Oct00'!D$1:D$1048576),FALSE())</f>
        <v>-232.57</v>
      </c>
      <c r="P280" s="39" t="n">
        <f aca="false">VLOOKUP($A280,'[1]Congest May00-Oct00'!$A$1:$I$1048576,COLUMN('[1]Congest May00-Oct00'!E$1:E$1048576),FALSE())-VLOOKUP($E280,'[1]Congest May00-Oct00'!$A$1:$I$1048576,COLUMN('[1]Congest May00-Oct00'!E$1:E$1048576),FALSE())</f>
        <v>-577.27</v>
      </c>
      <c r="Q280" s="39" t="n">
        <f aca="false">VLOOKUP($A280,'[1]Congest May00-Oct00'!$A$1:$I$1048576,COLUMN('[1]Congest May00-Oct00'!F$1:F$1048576),FALSE())-VLOOKUP($E280,'[1]Congest May00-Oct00'!$A$1:$I$1048576,COLUMN('[1]Congest May00-Oct00'!F$1:F$1048576),FALSE())</f>
        <v>-500.12</v>
      </c>
      <c r="R280" s="39" t="n">
        <f aca="false">VLOOKUP($A280,'[1]Congest May00-Oct00'!$A$1:$I$1048576,COLUMN('[1]Congest May00-Oct00'!G$1:G$1048576),FALSE())-VLOOKUP($E280,'[1]Congest May00-Oct00'!$A$1:$I$1048576,COLUMN('[1]Congest May00-Oct00'!G$1:G$1048576),FALSE())</f>
        <v>-1549.93</v>
      </c>
      <c r="S280" s="39" t="n">
        <f aca="false">VLOOKUP($A280,'[1]Congest May00-Oct00'!$A$1:$I$1048576,COLUMN('[1]Congest May00-Oct00'!H$1:H$1048576),FALSE())-VLOOKUP($E280,'[1]Congest May00-Oct00'!$A$1:$I$1048576,COLUMN('[1]Congest May00-Oct00'!H$1:H$1048576),FALSE())</f>
        <v>3511.51</v>
      </c>
      <c r="T280" s="39" t="n">
        <f aca="false">VLOOKUP($A280,'[1]Congest May00-Oct00'!$A$1:$I$1048576,COLUMN('[1]Congest May00-Oct00'!I$1:I$1048576),FALSE())-VLOOKUP($E280,'[1]Congest May00-Oct00'!$A$1:$I$1048576,COLUMN('[1]Congest May00-Oct00'!I$1:I$1048576),FALSE())</f>
        <v>5415.36</v>
      </c>
      <c r="U280" s="39" t="n">
        <f aca="false">VLOOKUP($A280,'[1]Congest Nov00-Apr01'!$A$1:$I$1048576,COLUMN('[1]Congest Nov00-Apr01'!D$1:D$1048576),FALSE())-VLOOKUP($E280,'[1]Congest Nov00-Apr01'!$A$1:$I$1048576,COLUMN('[1]Congest Nov00-Apr01'!D$1:D$1048576),FALSE())</f>
        <v>6084.02</v>
      </c>
      <c r="V280" s="39" t="n">
        <f aca="false">VLOOKUP($A280,'[1]Congest Nov00-Apr01'!$A$1:$I$1048576,COLUMN('[1]Congest Nov00-Apr01'!E$1:E$1048576),FALSE())-VLOOKUP($E280,'[1]Congest Nov00-Apr01'!$A$1:$I$1048576,COLUMN('[1]Congest Nov00-Apr01'!E$1:E$1048576),FALSE())</f>
        <v>1187.81</v>
      </c>
      <c r="W280" s="39" t="n">
        <f aca="false">VLOOKUP($A280,'[1]Congest Nov00-Apr01'!$A$1:$I$1048576,COLUMN('[1]Congest Nov00-Apr01'!F$1:F$1048576),FALSE())-VLOOKUP($E280,'[1]Congest Nov00-Apr01'!$A$1:$I$1048576,COLUMN('[1]Congest Nov00-Apr01'!F$1:F$1048576),FALSE())</f>
        <v>586.92</v>
      </c>
      <c r="X280" s="39" t="n">
        <f aca="false">VLOOKUP($A280,'[1]Congest Nov00-Apr01'!$A$1:$I$1048576,COLUMN('[1]Congest Nov00-Apr01'!G$1:G$1048576),FALSE())-VLOOKUP($E280,'[1]Congest Nov00-Apr01'!$A$1:$I$1048576,COLUMN('[1]Congest Nov00-Apr01'!G$1:G$1048576),FALSE())</f>
        <v>800.42</v>
      </c>
      <c r="Y280" s="39" t="n">
        <f aca="false">VLOOKUP($A280,'[1]Congest Nov00-Apr01'!$A$1:$I$1048576,COLUMN('[1]Congest Nov00-Apr01'!H$1:H$1048576),FALSE())-VLOOKUP($E280,'[1]Congest Nov00-Apr01'!$A$1:$I$1048576,COLUMN('[1]Congest Nov00-Apr01'!H$1:H$1048576),FALSE())</f>
        <v>56.46</v>
      </c>
      <c r="Z280" s="39" t="n">
        <f aca="false">VLOOKUP($A280,'[1]Congest Nov00-Apr01'!$A$1:$I$1048576,COLUMN('[1]Congest Nov00-Apr01'!I$1:I$1048576),FALSE())-VLOOKUP($E280,'[1]Congest Nov00-Apr01'!$A$1:$I$1048576,COLUMN('[1]Congest Nov00-Apr01'!I$1:I$1048576),FALSE())</f>
        <v>72.51</v>
      </c>
      <c r="AA280" s="39" t="n">
        <f aca="false">VLOOKUP($A280,'[1]Congest May01-Oct01'!$A$1:$I$1048576,COLUMN('[1]Congest May01-Oct01'!D$1:D$1048576),FALSE())-VLOOKUP($E280,'[1]Congest May01-Oct01'!$A$1:$I$1048576,COLUMN('[1]Congest May01-Oct01'!D$1:D$1048576),FALSE())</f>
        <v>1029.04</v>
      </c>
      <c r="AB280" s="39" t="n">
        <f aca="false">VLOOKUP($A280,'[1]Congest May01-Oct01'!$A$1:$I$1048576,COLUMN('[1]Congest May01-Oct01'!E$1:E$1048576),FALSE())-VLOOKUP($E280,'[1]Congest May01-Oct01'!$A$1:$I$1048576,COLUMN('[1]Congest May01-Oct01'!E$1:E$1048576),FALSE())</f>
        <v>-169.13</v>
      </c>
      <c r="AC280" s="39" t="n">
        <f aca="false">VLOOKUP($A280,'[1]Congest May01-Oct01'!$A$1:$I$1048576,COLUMN('[1]Congest May01-Oct01'!F$1:F$1048576),FALSE())-VLOOKUP($E280,'[1]Congest May01-Oct01'!$A$1:$I$1048576,COLUMN('[1]Congest May01-Oct01'!F$1:F$1048576),FALSE())</f>
        <v>-9.88999999999997</v>
      </c>
      <c r="AD280" s="39" t="n">
        <f aca="false">VLOOKUP($A280,'[1]Congest May01-Oct01'!$A$1:$I$1048576,COLUMN('[1]Congest May01-Oct01'!G$1:G$1048576),FALSE())-VLOOKUP($E280,'[1]Congest May01-Oct01'!$A$1:$I$1048576,COLUMN('[1]Congest May01-Oct01'!G$1:G$1048576),FALSE())</f>
        <v>380.16</v>
      </c>
      <c r="AE280" s="36" t="n">
        <f aca="false">VLOOKUP($A280,'[1]Congest May01-Oct01'!$A$1:$I$1048576,COLUMN('[1]Congest May01-Oct01'!H$1:H$1048576),FALSE())-VLOOKUP($E280,'[1]Congest May01-Oct01'!$A$1:$I$1048576,COLUMN('[1]Congest May01-Oct01'!H$1:H$1048576),FALSE())</f>
        <v>167.76</v>
      </c>
      <c r="AF280" s="36" t="n">
        <f aca="false">VLOOKUP($A280,'[1]Congest May01-Oct01'!$A$1:$I$1048576,COLUMN('[1]Congest May01-Oct01'!I$1:I$1048576),FALSE())-VLOOKUP($E280,'[1]Congest May01-Oct01'!$A$1:$I$1048576,COLUMN('[1]Congest May01-Oct01'!I$1:I$1048576),FALSE())</f>
        <v>212.47</v>
      </c>
      <c r="AG280" s="6" t="n">
        <f aca="false">SUM(S280:AD280)</f>
        <v>18945.19</v>
      </c>
      <c r="AI280" s="6" t="n">
        <f aca="false">+AP280</f>
        <v>0.0100000000002183</v>
      </c>
      <c r="AJ280" s="39" t="n">
        <f aca="false">2*AG280</f>
        <v>37890.38</v>
      </c>
      <c r="AK280" s="39" t="n">
        <f aca="false">+AJ280-AI280</f>
        <v>37890.37</v>
      </c>
      <c r="AL280" s="39"/>
      <c r="AM280" s="39" t="n">
        <f aca="false">+VLOOKUP($E280,[2]ACP!$A$1:$BE$1048576,47,FALSE())-VLOOKUP($A280,[2]ACP!$A$1:$BE$1048576,47,FALSE())</f>
        <v>-3072.71</v>
      </c>
      <c r="AN280" s="39" t="n">
        <f aca="false">+VLOOKUP($E280,[2]ACP!$A$1:$BE$1048576,48,FALSE())-VLOOKUP($A280,[2]ACP!$A$1:$BE$1048576,48,FALSE())</f>
        <v>-7388.49</v>
      </c>
      <c r="AO280" s="39" t="n">
        <f aca="false">+VLOOKUP($E280,[2]ACP!$A$1:$BE$1048576,56,FALSE())-VLOOKUP($A280,[2]ACP!$A$1:$BE$1048576,56,FALSE())</f>
        <v>-444.36</v>
      </c>
      <c r="AP280" s="39" t="n">
        <f aca="false">+VLOOKUP($E280,[2]ACP!$A$1:$BE$1048576,57,FALSE())-VLOOKUP($A280,[2]ACP!$A$1:$BE$1048576,57,FALSE())</f>
        <v>0.0100000000002183</v>
      </c>
      <c r="AQ280" s="39" t="n">
        <v>3511.51</v>
      </c>
      <c r="AR280" s="39" t="n">
        <f aca="false">+VLOOKUP($E280,[2]ACP!$A$1:$BE$1048576,53,FALSE())-VLOOKUP($A280,[2]ACP!$A$1:$BE$1048576,53,FALSE())</f>
        <v>437.08</v>
      </c>
      <c r="AS280" s="39" t="n">
        <f aca="false">+VLOOKUP($E280,[2]ACP!$A$1:$BE$1048576,25,FALSE())-VLOOKUP($A280,[2]ACP!$A$1:$BE$1048576,25,FALSE())</f>
        <v>4204.32</v>
      </c>
      <c r="AT280" s="39" t="n">
        <f aca="false">+VLOOKUP($E280,[2]ACP!$A$1:$BE$1048576,19,FALSE())-VLOOKUP($A280,[2]ACP!$A$1:$BE$1048576,19,FALSE())</f>
        <v>-6564.768</v>
      </c>
    </row>
    <row r="281" customFormat="false" ht="12.75" hidden="false" customHeight="false" outlineLevel="0" collapsed="false">
      <c r="A281" s="60" t="n">
        <v>61847</v>
      </c>
      <c r="B281" s="60" t="str">
        <f aca="false">+VLOOKUP(A281,'[1]Congest May01-Oct01'!$A$1:$B$1048576,2,FALSE())</f>
        <v>PJM</v>
      </c>
      <c r="C281" s="58" t="str">
        <f aca="false">+VLOOKUP(A281,[1]Congest!$A$1:$C$1048576,3,FALSE())</f>
        <v>PJM</v>
      </c>
      <c r="D281" s="58"/>
      <c r="E281" s="60" t="n">
        <v>23625</v>
      </c>
      <c r="F281" s="60" t="str">
        <f aca="false">+VLOOKUP(E281,'[1]Congest May01-Oct01'!$A$1:$B$1048576,2,FALSE())</f>
        <v>JENNISON___1</v>
      </c>
      <c r="G281" s="58" t="str">
        <f aca="false">+VLOOKUP(E281,[1]Congest!$A$1:$C$1048576,3,FALSE())</f>
        <v>CENTRL</v>
      </c>
      <c r="H281" s="59" t="n">
        <v>42</v>
      </c>
      <c r="I281" s="41"/>
      <c r="J281" s="4"/>
      <c r="O281" s="47" t="n">
        <f aca="false">VLOOKUP($A281,'[1]Congest May00-Oct00'!$A$1:$I$1048576,COLUMN('[1]Congest May00-Oct00'!D$1:D$1048576),FALSE())-VLOOKUP($E281,'[1]Congest May00-Oct00'!$A$1:$I$1048576,COLUMN('[1]Congest May00-Oct00'!D$1:D$1048576),FALSE())</f>
        <v>876.44</v>
      </c>
      <c r="P281" s="39" t="n">
        <f aca="false">VLOOKUP($A281,'[1]Congest May00-Oct00'!$A$1:$I$1048576,COLUMN('[1]Congest May00-Oct00'!E$1:E$1048576),FALSE())-VLOOKUP($E281,'[1]Congest May00-Oct00'!$A$1:$I$1048576,COLUMN('[1]Congest May00-Oct00'!E$1:E$1048576),FALSE())</f>
        <v>1721.8</v>
      </c>
      <c r="Q281" s="39" t="n">
        <f aca="false">VLOOKUP($A281,'[1]Congest May00-Oct00'!$A$1:$I$1048576,COLUMN('[1]Congest May00-Oct00'!F$1:F$1048576),FALSE())-VLOOKUP($E281,'[1]Congest May00-Oct00'!$A$1:$I$1048576,COLUMN('[1]Congest May00-Oct00'!F$1:F$1048576),FALSE())</f>
        <v>1024.44</v>
      </c>
      <c r="R281" s="39" t="n">
        <f aca="false">VLOOKUP($A281,'[1]Congest May00-Oct00'!$A$1:$I$1048576,COLUMN('[1]Congest May00-Oct00'!G$1:G$1048576),FALSE())-VLOOKUP($E281,'[1]Congest May00-Oct00'!$A$1:$I$1048576,COLUMN('[1]Congest May00-Oct00'!G$1:G$1048576),FALSE())</f>
        <v>639.269999999999</v>
      </c>
      <c r="S281" s="39" t="n">
        <f aca="false">VLOOKUP($A281,'[1]Congest May00-Oct00'!$A$1:$I$1048576,COLUMN('[1]Congest May00-Oct00'!H$1:H$1048576),FALSE())-VLOOKUP($E281,'[1]Congest May00-Oct00'!$A$1:$I$1048576,COLUMN('[1]Congest May00-Oct00'!H$1:H$1048576),FALSE())</f>
        <v>3764.41</v>
      </c>
      <c r="T281" s="39" t="n">
        <f aca="false">VLOOKUP($A281,'[1]Congest May00-Oct00'!$A$1:$I$1048576,COLUMN('[1]Congest May00-Oct00'!I$1:I$1048576),FALSE())-VLOOKUP($E281,'[1]Congest May00-Oct00'!$A$1:$I$1048576,COLUMN('[1]Congest May00-Oct00'!I$1:I$1048576),FALSE())</f>
        <v>5650.12</v>
      </c>
      <c r="U281" s="39" t="n">
        <f aca="false">VLOOKUP($A281,'[1]Congest Nov00-Apr01'!$A$1:$I$1048576,COLUMN('[1]Congest Nov00-Apr01'!D$1:D$1048576),FALSE())-VLOOKUP($E281,'[1]Congest Nov00-Apr01'!$A$1:$I$1048576,COLUMN('[1]Congest Nov00-Apr01'!D$1:D$1048576),FALSE())</f>
        <v>6404.28</v>
      </c>
      <c r="V281" s="39" t="n">
        <f aca="false">VLOOKUP($A281,'[1]Congest Nov00-Apr01'!$A$1:$I$1048576,COLUMN('[1]Congest Nov00-Apr01'!E$1:E$1048576),FALSE())-VLOOKUP($E281,'[1]Congest Nov00-Apr01'!$A$1:$I$1048576,COLUMN('[1]Congest Nov00-Apr01'!E$1:E$1048576),FALSE())</f>
        <v>1275.22</v>
      </c>
      <c r="W281" s="39" t="n">
        <f aca="false">VLOOKUP($A281,'[1]Congest Nov00-Apr01'!$A$1:$I$1048576,COLUMN('[1]Congest Nov00-Apr01'!F$1:F$1048576),FALSE())-VLOOKUP($E281,'[1]Congest Nov00-Apr01'!$A$1:$I$1048576,COLUMN('[1]Congest Nov00-Apr01'!F$1:F$1048576),FALSE())</f>
        <v>1042.99</v>
      </c>
      <c r="X281" s="39" t="n">
        <f aca="false">VLOOKUP($A281,'[1]Congest Nov00-Apr01'!$A$1:$I$1048576,COLUMN('[1]Congest Nov00-Apr01'!G$1:G$1048576),FALSE())-VLOOKUP($E281,'[1]Congest Nov00-Apr01'!$A$1:$I$1048576,COLUMN('[1]Congest Nov00-Apr01'!G$1:G$1048576),FALSE())</f>
        <v>1048.97</v>
      </c>
      <c r="Y281" s="39" t="n">
        <f aca="false">VLOOKUP($A281,'[1]Congest Nov00-Apr01'!$A$1:$I$1048576,COLUMN('[1]Congest Nov00-Apr01'!H$1:H$1048576),FALSE())-VLOOKUP($E281,'[1]Congest Nov00-Apr01'!$A$1:$I$1048576,COLUMN('[1]Congest Nov00-Apr01'!H$1:H$1048576),FALSE())</f>
        <v>395.47</v>
      </c>
      <c r="Z281" s="39" t="n">
        <f aca="false">VLOOKUP($A281,'[1]Congest Nov00-Apr01'!$A$1:$I$1048576,COLUMN('[1]Congest Nov00-Apr01'!I$1:I$1048576),FALSE())-VLOOKUP($E281,'[1]Congest Nov00-Apr01'!$A$1:$I$1048576,COLUMN('[1]Congest Nov00-Apr01'!I$1:I$1048576),FALSE())</f>
        <v>176.67</v>
      </c>
      <c r="AA281" s="39" t="n">
        <f aca="false">VLOOKUP($A281,'[1]Congest May01-Oct01'!$A$1:$I$1048576,COLUMN('[1]Congest May01-Oct01'!D$1:D$1048576),FALSE())-VLOOKUP($E281,'[1]Congest May01-Oct01'!$A$1:$I$1048576,COLUMN('[1]Congest May01-Oct01'!D$1:D$1048576),FALSE())</f>
        <v>1428.45</v>
      </c>
      <c r="AB281" s="39" t="n">
        <f aca="false">VLOOKUP($A281,'[1]Congest May01-Oct01'!$A$1:$I$1048576,COLUMN('[1]Congest May01-Oct01'!E$1:E$1048576),FALSE())-VLOOKUP($E281,'[1]Congest May01-Oct01'!$A$1:$I$1048576,COLUMN('[1]Congest May01-Oct01'!E$1:E$1048576),FALSE())</f>
        <v>399.85</v>
      </c>
      <c r="AC281" s="39" t="n">
        <f aca="false">VLOOKUP($A281,'[1]Congest May01-Oct01'!$A$1:$I$1048576,COLUMN('[1]Congest May01-Oct01'!F$1:F$1048576),FALSE())-VLOOKUP($E281,'[1]Congest May01-Oct01'!$A$1:$I$1048576,COLUMN('[1]Congest May01-Oct01'!F$1:F$1048576),FALSE())</f>
        <v>95.58</v>
      </c>
      <c r="AD281" s="39" t="n">
        <f aca="false">VLOOKUP($A281,'[1]Congest May01-Oct01'!$A$1:$I$1048576,COLUMN('[1]Congest May01-Oct01'!G$1:G$1048576),FALSE())-VLOOKUP($E281,'[1]Congest May01-Oct01'!$A$1:$I$1048576,COLUMN('[1]Congest May01-Oct01'!G$1:G$1048576),FALSE())</f>
        <v>457.07</v>
      </c>
      <c r="AE281" s="36" t="n">
        <f aca="false">VLOOKUP($A281,'[1]Congest May01-Oct01'!$A$1:$I$1048576,COLUMN('[1]Congest May01-Oct01'!H$1:H$1048576),FALSE())-VLOOKUP($E281,'[1]Congest May01-Oct01'!$A$1:$I$1048576,COLUMN('[1]Congest May01-Oct01'!H$1:H$1048576),FALSE())</f>
        <v>167.76</v>
      </c>
      <c r="AF281" s="36" t="n">
        <f aca="false">VLOOKUP($A281,'[1]Congest May01-Oct01'!$A$1:$I$1048576,COLUMN('[1]Congest May01-Oct01'!I$1:I$1048576),FALSE())-VLOOKUP($E281,'[1]Congest May01-Oct01'!$A$1:$I$1048576,COLUMN('[1]Congest May01-Oct01'!I$1:I$1048576),FALSE())</f>
        <v>216.19</v>
      </c>
      <c r="AG281" s="6" t="n">
        <f aca="false">SUM(S281:AD281)</f>
        <v>22139.08</v>
      </c>
      <c r="AI281" s="6" t="n">
        <f aca="false">+AO281</f>
        <v>525.6</v>
      </c>
      <c r="AJ281" s="39" t="n">
        <f aca="false">+AG281</f>
        <v>22139.08</v>
      </c>
      <c r="AK281" s="39" t="n">
        <f aca="false">+AJ281-AI281</f>
        <v>21613.48</v>
      </c>
      <c r="AL281" s="39"/>
      <c r="AM281" s="39" t="n">
        <f aca="false">+VLOOKUP($E281,[2]ACP!$A$1:$BE$1048576,47,FALSE())-VLOOKUP($A281,[2]ACP!$A$1:$BE$1048576,47,FALSE())</f>
        <v>-2219.06</v>
      </c>
      <c r="AN281" s="39" t="n">
        <f aca="false">+VLOOKUP($E281,[2]ACP!$A$1:$BE$1048576,48,FALSE())-VLOOKUP($A281,[2]ACP!$A$1:$BE$1048576,48,FALSE())</f>
        <v>7348.85</v>
      </c>
      <c r="AO281" s="39" t="n">
        <f aca="false">+VLOOKUP($E281,[2]ACP!$A$1:$BE$1048576,56,FALSE())-VLOOKUP($A281,[2]ACP!$A$1:$BE$1048576,56,FALSE())</f>
        <v>525.6</v>
      </c>
      <c r="AP281" s="39" t="n">
        <f aca="false">+VLOOKUP($E281,[2]ACP!$A$1:$BE$1048576,57,FALSE())-VLOOKUP($A281,[2]ACP!$A$1:$BE$1048576,57,FALSE())</f>
        <v>178.15</v>
      </c>
      <c r="AQ281" s="39" t="n">
        <v>3764.41</v>
      </c>
      <c r="AR281" s="39" t="n">
        <f aca="false">+VLOOKUP($E281,[2]ACP!$A$1:$BE$1048576,53,FALSE())-VLOOKUP($A281,[2]ACP!$A$1:$BE$1048576,53,FALSE())</f>
        <v>377.94</v>
      </c>
      <c r="AS281" s="39" t="n">
        <f aca="false">+VLOOKUP($E281,[2]ACP!$A$1:$BE$1048576,25,FALSE())-VLOOKUP($A281,[2]ACP!$A$1:$BE$1048576,25,FALSE())</f>
        <v>9118.752</v>
      </c>
      <c r="AT281" s="39" t="n">
        <f aca="false">+VLOOKUP($E281,[2]ACP!$A$1:$BE$1048576,19,FALSE())-VLOOKUP($A281,[2]ACP!$A$1:$BE$1048576,19,FALSE())</f>
        <v>3966.996</v>
      </c>
    </row>
    <row r="282" customFormat="false" ht="12.75" hidden="false" customHeight="false" outlineLevel="0" collapsed="false">
      <c r="A282" s="61" t="n">
        <v>61847</v>
      </c>
      <c r="B282" s="62" t="str">
        <f aca="false">+VLOOKUP(A282,'[1]Congest May01-Oct01'!$A$1:$B$1048576,2,FALSE())</f>
        <v>PJM</v>
      </c>
      <c r="C282" s="61" t="str">
        <f aca="false">+VLOOKUP(A282,[1]Congest!$A$1:$C$1048576,3,FALSE())</f>
        <v>PJM</v>
      </c>
      <c r="D282" s="61"/>
      <c r="E282" s="62" t="n">
        <v>23625</v>
      </c>
      <c r="F282" s="62" t="str">
        <f aca="false">+VLOOKUP(E282,'[1]Congest May01-Oct01'!$A$1:$B$1048576,2,FALSE())</f>
        <v>JENNISON___1</v>
      </c>
      <c r="G282" s="61" t="str">
        <f aca="false">+VLOOKUP(E282,[1]Congest!$A$1:$C$1048576,3,FALSE())</f>
        <v>CENTRL</v>
      </c>
      <c r="H282" s="63" t="n">
        <v>5</v>
      </c>
      <c r="I282" s="41"/>
      <c r="J282" s="4"/>
      <c r="O282" s="47" t="n">
        <f aca="false">VLOOKUP($A282,'[1]Congest May00-Oct00'!$A$1:$I$1048576,COLUMN('[1]Congest May00-Oct00'!D$1:D$1048576),FALSE())-VLOOKUP($E282,'[1]Congest May00-Oct00'!$A$1:$I$1048576,COLUMN('[1]Congest May00-Oct00'!D$1:D$1048576),FALSE())</f>
        <v>876.44</v>
      </c>
      <c r="P282" s="39" t="n">
        <f aca="false">VLOOKUP($A282,'[1]Congest May00-Oct00'!$A$1:$I$1048576,COLUMN('[1]Congest May00-Oct00'!E$1:E$1048576),FALSE())-VLOOKUP($E282,'[1]Congest May00-Oct00'!$A$1:$I$1048576,COLUMN('[1]Congest May00-Oct00'!E$1:E$1048576),FALSE())</f>
        <v>1721.8</v>
      </c>
      <c r="Q282" s="39" t="n">
        <f aca="false">VLOOKUP($A282,'[1]Congest May00-Oct00'!$A$1:$I$1048576,COLUMN('[1]Congest May00-Oct00'!F$1:F$1048576),FALSE())-VLOOKUP($E282,'[1]Congest May00-Oct00'!$A$1:$I$1048576,COLUMN('[1]Congest May00-Oct00'!F$1:F$1048576),FALSE())</f>
        <v>1024.44</v>
      </c>
      <c r="R282" s="39" t="n">
        <f aca="false">VLOOKUP($A282,'[1]Congest May00-Oct00'!$A$1:$I$1048576,COLUMN('[1]Congest May00-Oct00'!G$1:G$1048576),FALSE())-VLOOKUP($E282,'[1]Congest May00-Oct00'!$A$1:$I$1048576,COLUMN('[1]Congest May00-Oct00'!G$1:G$1048576),FALSE())</f>
        <v>639.269999999999</v>
      </c>
      <c r="S282" s="39" t="n">
        <f aca="false">VLOOKUP($A282,'[1]Congest May00-Oct00'!$A$1:$I$1048576,COLUMN('[1]Congest May00-Oct00'!H$1:H$1048576),FALSE())-VLOOKUP($E282,'[1]Congest May00-Oct00'!$A$1:$I$1048576,COLUMN('[1]Congest May00-Oct00'!H$1:H$1048576),FALSE())</f>
        <v>3764.41</v>
      </c>
      <c r="T282" s="39" t="n">
        <f aca="false">VLOOKUP($A282,'[1]Congest May00-Oct00'!$A$1:$I$1048576,COLUMN('[1]Congest May00-Oct00'!I$1:I$1048576),FALSE())-VLOOKUP($E282,'[1]Congest May00-Oct00'!$A$1:$I$1048576,COLUMN('[1]Congest May00-Oct00'!I$1:I$1048576),FALSE())</f>
        <v>5650.12</v>
      </c>
      <c r="U282" s="39" t="n">
        <f aca="false">VLOOKUP($A282,'[1]Congest Nov00-Apr01'!$A$1:$I$1048576,COLUMN('[1]Congest Nov00-Apr01'!D$1:D$1048576),FALSE())-VLOOKUP($E282,'[1]Congest Nov00-Apr01'!$A$1:$I$1048576,COLUMN('[1]Congest Nov00-Apr01'!D$1:D$1048576),FALSE())</f>
        <v>6404.28</v>
      </c>
      <c r="V282" s="39" t="n">
        <f aca="false">VLOOKUP($A282,'[1]Congest Nov00-Apr01'!$A$1:$I$1048576,COLUMN('[1]Congest Nov00-Apr01'!E$1:E$1048576),FALSE())-VLOOKUP($E282,'[1]Congest Nov00-Apr01'!$A$1:$I$1048576,COLUMN('[1]Congest Nov00-Apr01'!E$1:E$1048576),FALSE())</f>
        <v>1275.22</v>
      </c>
      <c r="W282" s="39" t="n">
        <f aca="false">VLOOKUP($A282,'[1]Congest Nov00-Apr01'!$A$1:$I$1048576,COLUMN('[1]Congest Nov00-Apr01'!F$1:F$1048576),FALSE())-VLOOKUP($E282,'[1]Congest Nov00-Apr01'!$A$1:$I$1048576,COLUMN('[1]Congest Nov00-Apr01'!F$1:F$1048576),FALSE())</f>
        <v>1042.99</v>
      </c>
      <c r="X282" s="39" t="n">
        <f aca="false">VLOOKUP($A282,'[1]Congest Nov00-Apr01'!$A$1:$I$1048576,COLUMN('[1]Congest Nov00-Apr01'!G$1:G$1048576),FALSE())-VLOOKUP($E282,'[1]Congest Nov00-Apr01'!$A$1:$I$1048576,COLUMN('[1]Congest Nov00-Apr01'!G$1:G$1048576),FALSE())</f>
        <v>1048.97</v>
      </c>
      <c r="Y282" s="39" t="n">
        <f aca="false">VLOOKUP($A282,'[1]Congest Nov00-Apr01'!$A$1:$I$1048576,COLUMN('[1]Congest Nov00-Apr01'!H$1:H$1048576),FALSE())-VLOOKUP($E282,'[1]Congest Nov00-Apr01'!$A$1:$I$1048576,COLUMN('[1]Congest Nov00-Apr01'!H$1:H$1048576),FALSE())</f>
        <v>395.47</v>
      </c>
      <c r="Z282" s="39" t="n">
        <f aca="false">VLOOKUP($A282,'[1]Congest Nov00-Apr01'!$A$1:$I$1048576,COLUMN('[1]Congest Nov00-Apr01'!I$1:I$1048576),FALSE())-VLOOKUP($E282,'[1]Congest Nov00-Apr01'!$A$1:$I$1048576,COLUMN('[1]Congest Nov00-Apr01'!I$1:I$1048576),FALSE())</f>
        <v>176.67</v>
      </c>
      <c r="AA282" s="39" t="n">
        <f aca="false">VLOOKUP($A282,'[1]Congest May01-Oct01'!$A$1:$I$1048576,COLUMN('[1]Congest May01-Oct01'!D$1:D$1048576),FALSE())-VLOOKUP($E282,'[1]Congest May01-Oct01'!$A$1:$I$1048576,COLUMN('[1]Congest May01-Oct01'!D$1:D$1048576),FALSE())</f>
        <v>1428.45</v>
      </c>
      <c r="AB282" s="39" t="n">
        <f aca="false">VLOOKUP($A282,'[1]Congest May01-Oct01'!$A$1:$I$1048576,COLUMN('[1]Congest May01-Oct01'!E$1:E$1048576),FALSE())-VLOOKUP($E282,'[1]Congest May01-Oct01'!$A$1:$I$1048576,COLUMN('[1]Congest May01-Oct01'!E$1:E$1048576),FALSE())</f>
        <v>399.85</v>
      </c>
      <c r="AC282" s="39" t="n">
        <f aca="false">VLOOKUP($A282,'[1]Congest May01-Oct01'!$A$1:$I$1048576,COLUMN('[1]Congest May01-Oct01'!F$1:F$1048576),FALSE())-VLOOKUP($E282,'[1]Congest May01-Oct01'!$A$1:$I$1048576,COLUMN('[1]Congest May01-Oct01'!F$1:F$1048576),FALSE())</f>
        <v>95.58</v>
      </c>
      <c r="AD282" s="39" t="n">
        <f aca="false">VLOOKUP($A282,'[1]Congest May01-Oct01'!$A$1:$I$1048576,COLUMN('[1]Congest May01-Oct01'!G$1:G$1048576),FALSE())-VLOOKUP($E282,'[1]Congest May01-Oct01'!$A$1:$I$1048576,COLUMN('[1]Congest May01-Oct01'!G$1:G$1048576),FALSE())</f>
        <v>457.07</v>
      </c>
      <c r="AE282" s="36" t="n">
        <f aca="false">VLOOKUP($A282,'[1]Congest May01-Oct01'!$A$1:$I$1048576,COLUMN('[1]Congest May01-Oct01'!H$1:H$1048576),FALSE())-VLOOKUP($E282,'[1]Congest May01-Oct01'!$A$1:$I$1048576,COLUMN('[1]Congest May01-Oct01'!H$1:H$1048576),FALSE())</f>
        <v>167.76</v>
      </c>
      <c r="AF282" s="36" t="n">
        <f aca="false">VLOOKUP($A282,'[1]Congest May01-Oct01'!$A$1:$I$1048576,COLUMN('[1]Congest May01-Oct01'!I$1:I$1048576),FALSE())-VLOOKUP($E282,'[1]Congest May01-Oct01'!$A$1:$I$1048576,COLUMN('[1]Congest May01-Oct01'!I$1:I$1048576),FALSE())</f>
        <v>216.19</v>
      </c>
      <c r="AG282" s="6" t="n">
        <f aca="false">SUM(S282:AD282)</f>
        <v>22139.08</v>
      </c>
      <c r="AI282" s="6" t="n">
        <f aca="false">+AP282</f>
        <v>178.15</v>
      </c>
      <c r="AJ282" s="39" t="n">
        <f aca="false">2*AG282</f>
        <v>44278.16</v>
      </c>
      <c r="AK282" s="39" t="n">
        <f aca="false">+AJ282-AI282</f>
        <v>44100.01</v>
      </c>
      <c r="AL282" s="39"/>
      <c r="AM282" s="39" t="n">
        <f aca="false">+VLOOKUP($E282,[2]ACP!$A$1:$BE$1048576,47,FALSE())-VLOOKUP($A282,[2]ACP!$A$1:$BE$1048576,47,FALSE())</f>
        <v>-2219.06</v>
      </c>
      <c r="AN282" s="39" t="n">
        <f aca="false">+VLOOKUP($E282,[2]ACP!$A$1:$BE$1048576,48,FALSE())-VLOOKUP($A282,[2]ACP!$A$1:$BE$1048576,48,FALSE())</f>
        <v>7348.85</v>
      </c>
      <c r="AO282" s="39" t="n">
        <f aca="false">+VLOOKUP($E282,[2]ACP!$A$1:$BE$1048576,56,FALSE())-VLOOKUP($A282,[2]ACP!$A$1:$BE$1048576,56,FALSE())</f>
        <v>525.6</v>
      </c>
      <c r="AP282" s="39" t="n">
        <f aca="false">+VLOOKUP($E282,[2]ACP!$A$1:$BE$1048576,57,FALSE())-VLOOKUP($A282,[2]ACP!$A$1:$BE$1048576,57,FALSE())</f>
        <v>178.15</v>
      </c>
      <c r="AQ282" s="39" t="n">
        <v>3764.41</v>
      </c>
      <c r="AR282" s="39" t="n">
        <f aca="false">+VLOOKUP($E282,[2]ACP!$A$1:$BE$1048576,53,FALSE())-VLOOKUP($A282,[2]ACP!$A$1:$BE$1048576,53,FALSE())</f>
        <v>377.94</v>
      </c>
      <c r="AS282" s="39" t="n">
        <f aca="false">+VLOOKUP($E282,[2]ACP!$A$1:$BE$1048576,25,FALSE())-VLOOKUP($A282,[2]ACP!$A$1:$BE$1048576,25,FALSE())</f>
        <v>9118.752</v>
      </c>
      <c r="AT282" s="39" t="n">
        <f aca="false">+VLOOKUP($E282,[2]ACP!$A$1:$BE$1048576,19,FALSE())-VLOOKUP($A282,[2]ACP!$A$1:$BE$1048576,19,FALSE())</f>
        <v>3966.996</v>
      </c>
    </row>
    <row r="283" customFormat="false" ht="12.75" hidden="false" customHeight="false" outlineLevel="0" collapsed="false">
      <c r="A283" s="60" t="n">
        <v>61847</v>
      </c>
      <c r="B283" s="60" t="str">
        <f aca="false">+VLOOKUP(A283,'[1]Congest May01-Oct01'!$A$1:$B$1048576,2,FALSE())</f>
        <v>PJM</v>
      </c>
      <c r="C283" s="58" t="str">
        <f aca="false">+VLOOKUP(A283,[1]Congest!$A$1:$C$1048576,3,FALSE())</f>
        <v>PJM</v>
      </c>
      <c r="D283" s="58"/>
      <c r="E283" s="60" t="n">
        <v>23901</v>
      </c>
      <c r="F283" s="60" t="str">
        <f aca="false">+VLOOKUP(E283,'[1]Congest May01-Oct01'!$A$1:$B$1048576,2,FALSE())</f>
        <v>NEPA___ENERGY</v>
      </c>
      <c r="G283" s="58" t="str">
        <f aca="false">+VLOOKUP(E283,[1]Congest!$A$1:$C$1048576,3,FALSE())</f>
        <v>WEST</v>
      </c>
      <c r="H283" s="59" t="n">
        <v>100</v>
      </c>
      <c r="I283" s="41"/>
      <c r="J283" s="4"/>
      <c r="O283" s="47" t="n">
        <f aca="false">VLOOKUP($A283,'[1]Congest May00-Oct00'!$A$1:$I$1048576,COLUMN('[1]Congest May00-Oct00'!D$1:D$1048576),FALSE())-VLOOKUP($E283,'[1]Congest May00-Oct00'!$A$1:$I$1048576,COLUMN('[1]Congest May00-Oct00'!D$1:D$1048576),FALSE())</f>
        <v>-1067.15</v>
      </c>
      <c r="P283" s="39" t="n">
        <f aca="false">VLOOKUP($A283,'[1]Congest May00-Oct00'!$A$1:$I$1048576,COLUMN('[1]Congest May00-Oct00'!E$1:E$1048576),FALSE())-VLOOKUP($E283,'[1]Congest May00-Oct00'!$A$1:$I$1048576,COLUMN('[1]Congest May00-Oct00'!E$1:E$1048576),FALSE())</f>
        <v>-832.7</v>
      </c>
      <c r="Q283" s="39" t="n">
        <f aca="false">VLOOKUP($A283,'[1]Congest May00-Oct00'!$A$1:$I$1048576,COLUMN('[1]Congest May00-Oct00'!F$1:F$1048576),FALSE())-VLOOKUP($E283,'[1]Congest May00-Oct00'!$A$1:$I$1048576,COLUMN('[1]Congest May00-Oct00'!F$1:F$1048576),FALSE())</f>
        <v>-310.399999999999</v>
      </c>
      <c r="R283" s="39" t="n">
        <f aca="false">VLOOKUP($A283,'[1]Congest May00-Oct00'!$A$1:$I$1048576,COLUMN('[1]Congest May00-Oct00'!G$1:G$1048576),FALSE())-VLOOKUP($E283,'[1]Congest May00-Oct00'!$A$1:$I$1048576,COLUMN('[1]Congest May00-Oct00'!G$1:G$1048576),FALSE())</f>
        <v>1488.41</v>
      </c>
      <c r="S283" s="39" t="n">
        <f aca="false">VLOOKUP($A283,'[1]Congest May00-Oct00'!$A$1:$I$1048576,COLUMN('[1]Congest May00-Oct00'!H$1:H$1048576),FALSE())-VLOOKUP($E283,'[1]Congest May00-Oct00'!$A$1:$I$1048576,COLUMN('[1]Congest May00-Oct00'!H$1:H$1048576),FALSE())</f>
        <v>3547.92</v>
      </c>
      <c r="T283" s="39" t="n">
        <f aca="false">VLOOKUP($A283,'[1]Congest May00-Oct00'!$A$1:$I$1048576,COLUMN('[1]Congest May00-Oct00'!I$1:I$1048576),FALSE())-VLOOKUP($E283,'[1]Congest May00-Oct00'!$A$1:$I$1048576,COLUMN('[1]Congest May00-Oct00'!I$1:I$1048576),FALSE())</f>
        <v>5445.89</v>
      </c>
      <c r="U283" s="39" t="n">
        <f aca="false">VLOOKUP($A283,'[1]Congest Nov00-Apr01'!$A$1:$I$1048576,COLUMN('[1]Congest Nov00-Apr01'!D$1:D$1048576),FALSE())-VLOOKUP($E283,'[1]Congest Nov00-Apr01'!$A$1:$I$1048576,COLUMN('[1]Congest Nov00-Apr01'!D$1:D$1048576),FALSE())</f>
        <v>6133.96</v>
      </c>
      <c r="V283" s="39" t="n">
        <f aca="false">VLOOKUP($A283,'[1]Congest Nov00-Apr01'!$A$1:$I$1048576,COLUMN('[1]Congest Nov00-Apr01'!E$1:E$1048576),FALSE())-VLOOKUP($E283,'[1]Congest Nov00-Apr01'!$A$1:$I$1048576,COLUMN('[1]Congest Nov00-Apr01'!E$1:E$1048576),FALSE())</f>
        <v>1194.03</v>
      </c>
      <c r="W283" s="39" t="n">
        <f aca="false">VLOOKUP($A283,'[1]Congest Nov00-Apr01'!$A$1:$I$1048576,COLUMN('[1]Congest Nov00-Apr01'!F$1:F$1048576),FALSE())-VLOOKUP($E283,'[1]Congest Nov00-Apr01'!$A$1:$I$1048576,COLUMN('[1]Congest Nov00-Apr01'!F$1:F$1048576),FALSE())</f>
        <v>650.09</v>
      </c>
      <c r="X283" s="39" t="n">
        <f aca="false">VLOOKUP($A283,'[1]Congest Nov00-Apr01'!$A$1:$I$1048576,COLUMN('[1]Congest Nov00-Apr01'!G$1:G$1048576),FALSE())-VLOOKUP($E283,'[1]Congest Nov00-Apr01'!$A$1:$I$1048576,COLUMN('[1]Congest Nov00-Apr01'!G$1:G$1048576),FALSE())</f>
        <v>837.17</v>
      </c>
      <c r="Y283" s="39" t="n">
        <f aca="false">VLOOKUP($A283,'[1]Congest Nov00-Apr01'!$A$1:$I$1048576,COLUMN('[1]Congest Nov00-Apr01'!H$1:H$1048576),FALSE())-VLOOKUP($E283,'[1]Congest Nov00-Apr01'!$A$1:$I$1048576,COLUMN('[1]Congest Nov00-Apr01'!H$1:H$1048576),FALSE())</f>
        <v>101.92</v>
      </c>
      <c r="Z283" s="39" t="n">
        <f aca="false">VLOOKUP($A283,'[1]Congest Nov00-Apr01'!$A$1:$I$1048576,COLUMN('[1]Congest Nov00-Apr01'!I$1:I$1048576),FALSE())-VLOOKUP($E283,'[1]Congest Nov00-Apr01'!$A$1:$I$1048576,COLUMN('[1]Congest Nov00-Apr01'!I$1:I$1048576),FALSE())</f>
        <v>84.96</v>
      </c>
      <c r="AA283" s="39" t="n">
        <f aca="false">VLOOKUP($A283,'[1]Congest May01-Oct01'!$A$1:$I$1048576,COLUMN('[1]Congest May01-Oct01'!D$1:D$1048576),FALSE())-VLOOKUP($E283,'[1]Congest May01-Oct01'!$A$1:$I$1048576,COLUMN('[1]Congest May01-Oct01'!D$1:D$1048576),FALSE())</f>
        <v>1078.31</v>
      </c>
      <c r="AB283" s="39" t="n">
        <f aca="false">VLOOKUP($A283,'[1]Congest May01-Oct01'!$A$1:$I$1048576,COLUMN('[1]Congest May01-Oct01'!E$1:E$1048576),FALSE())-VLOOKUP($E283,'[1]Congest May01-Oct01'!$A$1:$I$1048576,COLUMN('[1]Congest May01-Oct01'!E$1:E$1048576),FALSE())</f>
        <v>-91.6</v>
      </c>
      <c r="AC283" s="39" t="n">
        <f aca="false">VLOOKUP($A283,'[1]Congest May01-Oct01'!$A$1:$I$1048576,COLUMN('[1]Congest May01-Oct01'!F$1:F$1048576),FALSE())-VLOOKUP($E283,'[1]Congest May01-Oct01'!$A$1:$I$1048576,COLUMN('[1]Congest May01-Oct01'!F$1:F$1048576),FALSE())</f>
        <v>3.81000000000003</v>
      </c>
      <c r="AD283" s="39" t="n">
        <f aca="false">VLOOKUP($A283,'[1]Congest May01-Oct01'!$A$1:$I$1048576,COLUMN('[1]Congest May01-Oct01'!G$1:G$1048576),FALSE())-VLOOKUP($E283,'[1]Congest May01-Oct01'!$A$1:$I$1048576,COLUMN('[1]Congest May01-Oct01'!G$1:G$1048576),FALSE())</f>
        <v>379.96</v>
      </c>
      <c r="AE283" s="36" t="n">
        <f aca="false">VLOOKUP($A283,'[1]Congest May01-Oct01'!$A$1:$I$1048576,COLUMN('[1]Congest May01-Oct01'!H$1:H$1048576),FALSE())-VLOOKUP($E283,'[1]Congest May01-Oct01'!$A$1:$I$1048576,COLUMN('[1]Congest May01-Oct01'!H$1:H$1048576),FALSE())</f>
        <v>167.76</v>
      </c>
      <c r="AF283" s="36" t="n">
        <f aca="false">VLOOKUP($A283,'[1]Congest May01-Oct01'!$A$1:$I$1048576,COLUMN('[1]Congest May01-Oct01'!I$1:I$1048576),FALSE())-VLOOKUP($E283,'[1]Congest May01-Oct01'!$A$1:$I$1048576,COLUMN('[1]Congest May01-Oct01'!I$1:I$1048576),FALSE())</f>
        <v>213.33</v>
      </c>
      <c r="AG283" s="6" t="n">
        <f aca="false">SUM(S283:AD283)</f>
        <v>19366.42</v>
      </c>
      <c r="AI283" s="6" t="n">
        <f aca="false">+AO283</f>
        <v>-210.53</v>
      </c>
      <c r="AJ283" s="39" t="n">
        <f aca="false">+AG283</f>
        <v>19366.42</v>
      </c>
      <c r="AK283" s="39" t="n">
        <f aca="false">+AJ283-AI283</f>
        <v>19576.95</v>
      </c>
      <c r="AL283" s="39"/>
      <c r="AM283" s="39" t="n">
        <f aca="false">+VLOOKUP($E283,[2]ACP!$A$1:$BE$1048576,47,FALSE())-VLOOKUP($A283,[2]ACP!$A$1:$BE$1048576,47,FALSE())</f>
        <v>-1830.38</v>
      </c>
      <c r="AN283" s="39" t="n">
        <f aca="false">+VLOOKUP($E283,[2]ACP!$A$1:$BE$1048576,48,FALSE())-VLOOKUP($A283,[2]ACP!$A$1:$BE$1048576,48,FALSE())</f>
        <v>-3584.62</v>
      </c>
      <c r="AO283" s="39" t="n">
        <f aca="false">+VLOOKUP($E283,[2]ACP!$A$1:$BE$1048576,56,FALSE())-VLOOKUP($A283,[2]ACP!$A$1:$BE$1048576,56,FALSE())</f>
        <v>-210.53</v>
      </c>
      <c r="AP283" s="39" t="n">
        <f aca="false">+VLOOKUP($E283,[2]ACP!$A$1:$BE$1048576,57,FALSE())-VLOOKUP($A283,[2]ACP!$A$1:$BE$1048576,57,FALSE())</f>
        <v>107.1</v>
      </c>
      <c r="AQ283" s="39" t="n">
        <v>3547.92</v>
      </c>
      <c r="AR283" s="39" t="n">
        <f aca="false">+VLOOKUP($E283,[2]ACP!$A$1:$BE$1048576,53,FALSE())-VLOOKUP($A283,[2]ACP!$A$1:$BE$1048576,53,FALSE())</f>
        <v>290.11</v>
      </c>
      <c r="AS283" s="39" t="n">
        <f aca="false">+VLOOKUP($E283,[2]ACP!$A$1:$BE$1048576,25,FALSE())-VLOOKUP($A283,[2]ACP!$A$1:$BE$1048576,25,FALSE())</f>
        <v>2334.516</v>
      </c>
      <c r="AT283" s="39" t="n">
        <f aca="false">+VLOOKUP($E283,[2]ACP!$A$1:$BE$1048576,19,FALSE())-VLOOKUP($A283,[2]ACP!$A$1:$BE$1048576,19,FALSE())</f>
        <v>-4062.828</v>
      </c>
    </row>
    <row r="284" customFormat="false" ht="12.75" hidden="false" customHeight="false" outlineLevel="0" collapsed="false">
      <c r="A284" s="61" t="n">
        <v>61847</v>
      </c>
      <c r="B284" s="62" t="str">
        <f aca="false">+VLOOKUP(A284,'[1]Congest May01-Oct01'!$A$1:$B$1048576,2,FALSE())</f>
        <v>PJM</v>
      </c>
      <c r="C284" s="61" t="str">
        <f aca="false">+VLOOKUP(A284,[1]Congest!$A$1:$C$1048576,3,FALSE())</f>
        <v>PJM</v>
      </c>
      <c r="D284" s="61"/>
      <c r="E284" s="62" t="n">
        <v>23901</v>
      </c>
      <c r="F284" s="62" t="str">
        <f aca="false">+VLOOKUP(E284,'[1]Congest May01-Oct01'!$A$1:$B$1048576,2,FALSE())</f>
        <v>NEPA___ENERGY</v>
      </c>
      <c r="G284" s="61" t="str">
        <f aca="false">+VLOOKUP(E284,[1]Congest!$A$1:$C$1048576,3,FALSE())</f>
        <v>WEST</v>
      </c>
      <c r="H284" s="63" t="n">
        <v>75</v>
      </c>
      <c r="I284" s="41"/>
      <c r="J284" s="4"/>
      <c r="O284" s="47" t="n">
        <f aca="false">VLOOKUP($A284,'[1]Congest May00-Oct00'!$A$1:$I$1048576,COLUMN('[1]Congest May00-Oct00'!D$1:D$1048576),FALSE())-VLOOKUP($E284,'[1]Congest May00-Oct00'!$A$1:$I$1048576,COLUMN('[1]Congest May00-Oct00'!D$1:D$1048576),FALSE())</f>
        <v>-1067.15</v>
      </c>
      <c r="P284" s="39" t="n">
        <f aca="false">VLOOKUP($A284,'[1]Congest May00-Oct00'!$A$1:$I$1048576,COLUMN('[1]Congest May00-Oct00'!E$1:E$1048576),FALSE())-VLOOKUP($E284,'[1]Congest May00-Oct00'!$A$1:$I$1048576,COLUMN('[1]Congest May00-Oct00'!E$1:E$1048576),FALSE())</f>
        <v>-832.7</v>
      </c>
      <c r="Q284" s="39" t="n">
        <f aca="false">VLOOKUP($A284,'[1]Congest May00-Oct00'!$A$1:$I$1048576,COLUMN('[1]Congest May00-Oct00'!F$1:F$1048576),FALSE())-VLOOKUP($E284,'[1]Congest May00-Oct00'!$A$1:$I$1048576,COLUMN('[1]Congest May00-Oct00'!F$1:F$1048576),FALSE())</f>
        <v>-310.399999999999</v>
      </c>
      <c r="R284" s="39" t="n">
        <f aca="false">VLOOKUP($A284,'[1]Congest May00-Oct00'!$A$1:$I$1048576,COLUMN('[1]Congest May00-Oct00'!G$1:G$1048576),FALSE())-VLOOKUP($E284,'[1]Congest May00-Oct00'!$A$1:$I$1048576,COLUMN('[1]Congest May00-Oct00'!G$1:G$1048576),FALSE())</f>
        <v>1488.41</v>
      </c>
      <c r="S284" s="39" t="n">
        <f aca="false">VLOOKUP($A284,'[1]Congest May00-Oct00'!$A$1:$I$1048576,COLUMN('[1]Congest May00-Oct00'!H$1:H$1048576),FALSE())-VLOOKUP($E284,'[1]Congest May00-Oct00'!$A$1:$I$1048576,COLUMN('[1]Congest May00-Oct00'!H$1:H$1048576),FALSE())</f>
        <v>3547.92</v>
      </c>
      <c r="T284" s="39" t="n">
        <f aca="false">VLOOKUP($A284,'[1]Congest May00-Oct00'!$A$1:$I$1048576,COLUMN('[1]Congest May00-Oct00'!I$1:I$1048576),FALSE())-VLOOKUP($E284,'[1]Congest May00-Oct00'!$A$1:$I$1048576,COLUMN('[1]Congest May00-Oct00'!I$1:I$1048576),FALSE())</f>
        <v>5445.89</v>
      </c>
      <c r="U284" s="39" t="n">
        <f aca="false">VLOOKUP($A284,'[1]Congest Nov00-Apr01'!$A$1:$I$1048576,COLUMN('[1]Congest Nov00-Apr01'!D$1:D$1048576),FALSE())-VLOOKUP($E284,'[1]Congest Nov00-Apr01'!$A$1:$I$1048576,COLUMN('[1]Congest Nov00-Apr01'!D$1:D$1048576),FALSE())</f>
        <v>6133.96</v>
      </c>
      <c r="V284" s="39" t="n">
        <f aca="false">VLOOKUP($A284,'[1]Congest Nov00-Apr01'!$A$1:$I$1048576,COLUMN('[1]Congest Nov00-Apr01'!E$1:E$1048576),FALSE())-VLOOKUP($E284,'[1]Congest Nov00-Apr01'!$A$1:$I$1048576,COLUMN('[1]Congest Nov00-Apr01'!E$1:E$1048576),FALSE())</f>
        <v>1194.03</v>
      </c>
      <c r="W284" s="39" t="n">
        <f aca="false">VLOOKUP($A284,'[1]Congest Nov00-Apr01'!$A$1:$I$1048576,COLUMN('[1]Congest Nov00-Apr01'!F$1:F$1048576),FALSE())-VLOOKUP($E284,'[1]Congest Nov00-Apr01'!$A$1:$I$1048576,COLUMN('[1]Congest Nov00-Apr01'!F$1:F$1048576),FALSE())</f>
        <v>650.09</v>
      </c>
      <c r="X284" s="39" t="n">
        <f aca="false">VLOOKUP($A284,'[1]Congest Nov00-Apr01'!$A$1:$I$1048576,COLUMN('[1]Congest Nov00-Apr01'!G$1:G$1048576),FALSE())-VLOOKUP($E284,'[1]Congest Nov00-Apr01'!$A$1:$I$1048576,COLUMN('[1]Congest Nov00-Apr01'!G$1:G$1048576),FALSE())</f>
        <v>837.17</v>
      </c>
      <c r="Y284" s="39" t="n">
        <f aca="false">VLOOKUP($A284,'[1]Congest Nov00-Apr01'!$A$1:$I$1048576,COLUMN('[1]Congest Nov00-Apr01'!H$1:H$1048576),FALSE())-VLOOKUP($E284,'[1]Congest Nov00-Apr01'!$A$1:$I$1048576,COLUMN('[1]Congest Nov00-Apr01'!H$1:H$1048576),FALSE())</f>
        <v>101.92</v>
      </c>
      <c r="Z284" s="39" t="n">
        <f aca="false">VLOOKUP($A284,'[1]Congest Nov00-Apr01'!$A$1:$I$1048576,COLUMN('[1]Congest Nov00-Apr01'!I$1:I$1048576),FALSE())-VLOOKUP($E284,'[1]Congest Nov00-Apr01'!$A$1:$I$1048576,COLUMN('[1]Congest Nov00-Apr01'!I$1:I$1048576),FALSE())</f>
        <v>84.96</v>
      </c>
      <c r="AA284" s="39" t="n">
        <f aca="false">VLOOKUP($A284,'[1]Congest May01-Oct01'!$A$1:$I$1048576,COLUMN('[1]Congest May01-Oct01'!D$1:D$1048576),FALSE())-VLOOKUP($E284,'[1]Congest May01-Oct01'!$A$1:$I$1048576,COLUMN('[1]Congest May01-Oct01'!D$1:D$1048576),FALSE())</f>
        <v>1078.31</v>
      </c>
      <c r="AB284" s="39" t="n">
        <f aca="false">VLOOKUP($A284,'[1]Congest May01-Oct01'!$A$1:$I$1048576,COLUMN('[1]Congest May01-Oct01'!E$1:E$1048576),FALSE())-VLOOKUP($E284,'[1]Congest May01-Oct01'!$A$1:$I$1048576,COLUMN('[1]Congest May01-Oct01'!E$1:E$1048576),FALSE())</f>
        <v>-91.6</v>
      </c>
      <c r="AC284" s="39" t="n">
        <f aca="false">VLOOKUP($A284,'[1]Congest May01-Oct01'!$A$1:$I$1048576,COLUMN('[1]Congest May01-Oct01'!F$1:F$1048576),FALSE())-VLOOKUP($E284,'[1]Congest May01-Oct01'!$A$1:$I$1048576,COLUMN('[1]Congest May01-Oct01'!F$1:F$1048576),FALSE())</f>
        <v>3.81000000000003</v>
      </c>
      <c r="AD284" s="39" t="n">
        <f aca="false">VLOOKUP($A284,'[1]Congest May01-Oct01'!$A$1:$I$1048576,COLUMN('[1]Congest May01-Oct01'!G$1:G$1048576),FALSE())-VLOOKUP($E284,'[1]Congest May01-Oct01'!$A$1:$I$1048576,COLUMN('[1]Congest May01-Oct01'!G$1:G$1048576),FALSE())</f>
        <v>379.96</v>
      </c>
      <c r="AE284" s="36" t="n">
        <f aca="false">VLOOKUP($A284,'[1]Congest May01-Oct01'!$A$1:$I$1048576,COLUMN('[1]Congest May01-Oct01'!H$1:H$1048576),FALSE())-VLOOKUP($E284,'[1]Congest May01-Oct01'!$A$1:$I$1048576,COLUMN('[1]Congest May01-Oct01'!H$1:H$1048576),FALSE())</f>
        <v>167.76</v>
      </c>
      <c r="AF284" s="36" t="n">
        <f aca="false">VLOOKUP($A284,'[1]Congest May01-Oct01'!$A$1:$I$1048576,COLUMN('[1]Congest May01-Oct01'!I$1:I$1048576),FALSE())-VLOOKUP($E284,'[1]Congest May01-Oct01'!$A$1:$I$1048576,COLUMN('[1]Congest May01-Oct01'!I$1:I$1048576),FALSE())</f>
        <v>213.33</v>
      </c>
      <c r="AG284" s="6" t="n">
        <f aca="false">SUM(S284:AD284)</f>
        <v>19366.42</v>
      </c>
      <c r="AI284" s="6" t="n">
        <f aca="false">+AP284</f>
        <v>107.1</v>
      </c>
      <c r="AJ284" s="39" t="n">
        <f aca="false">2*AG284</f>
        <v>38732.84</v>
      </c>
      <c r="AK284" s="39" t="n">
        <f aca="false">+AJ284-AI284</f>
        <v>38625.74</v>
      </c>
      <c r="AL284" s="39"/>
      <c r="AM284" s="39" t="n">
        <f aca="false">+VLOOKUP($E284,[2]ACP!$A$1:$BE$1048576,47,FALSE())-VLOOKUP($A284,[2]ACP!$A$1:$BE$1048576,47,FALSE())</f>
        <v>-1830.38</v>
      </c>
      <c r="AN284" s="39" t="n">
        <f aca="false">+VLOOKUP($E284,[2]ACP!$A$1:$BE$1048576,48,FALSE())-VLOOKUP($A284,[2]ACP!$A$1:$BE$1048576,48,FALSE())</f>
        <v>-3584.62</v>
      </c>
      <c r="AO284" s="39" t="n">
        <f aca="false">+VLOOKUP($E284,[2]ACP!$A$1:$BE$1048576,56,FALSE())-VLOOKUP($A284,[2]ACP!$A$1:$BE$1048576,56,FALSE())</f>
        <v>-210.53</v>
      </c>
      <c r="AP284" s="39" t="n">
        <f aca="false">+VLOOKUP($E284,[2]ACP!$A$1:$BE$1048576,57,FALSE())-VLOOKUP($A284,[2]ACP!$A$1:$BE$1048576,57,FALSE())</f>
        <v>107.1</v>
      </c>
      <c r="AQ284" s="39" t="n">
        <v>3547.92</v>
      </c>
      <c r="AR284" s="39" t="n">
        <f aca="false">+VLOOKUP($E284,[2]ACP!$A$1:$BE$1048576,53,FALSE())-VLOOKUP($A284,[2]ACP!$A$1:$BE$1048576,53,FALSE())</f>
        <v>290.11</v>
      </c>
      <c r="AS284" s="39" t="n">
        <f aca="false">+VLOOKUP($E284,[2]ACP!$A$1:$BE$1048576,25,FALSE())-VLOOKUP($A284,[2]ACP!$A$1:$BE$1048576,25,FALSE())</f>
        <v>2334.516</v>
      </c>
      <c r="AT284" s="39" t="n">
        <f aca="false">+VLOOKUP($E284,[2]ACP!$A$1:$BE$1048576,19,FALSE())-VLOOKUP($A284,[2]ACP!$A$1:$BE$1048576,19,FALSE())</f>
        <v>-4062.828</v>
      </c>
    </row>
    <row r="285" customFormat="false" ht="12.75" hidden="false" customHeight="false" outlineLevel="0" collapsed="false">
      <c r="A285" s="60" t="n">
        <v>61847</v>
      </c>
      <c r="B285" s="60" t="str">
        <f aca="false">+VLOOKUP(A285,'[1]Congest May01-Oct01'!$A$1:$B$1048576,2,FALSE())</f>
        <v>PJM</v>
      </c>
      <c r="C285" s="58" t="str">
        <f aca="false">+VLOOKUP(A285,[1]Congest!$A$1:$C$1048576,3,FALSE())</f>
        <v>PJM</v>
      </c>
      <c r="D285" s="58"/>
      <c r="E285" s="60" t="n">
        <v>23982</v>
      </c>
      <c r="F285" s="60" t="str">
        <f aca="false">+VLOOKUP(E285,'[1]Congest May01-Oct01'!$A$1:$B$1048576,2,FALSE())</f>
        <v>INDECK___OLEAN</v>
      </c>
      <c r="G285" s="58" t="str">
        <f aca="false">+VLOOKUP(E285,[1]Congest!$A$1:$C$1048576,3,FALSE())</f>
        <v>WEST</v>
      </c>
      <c r="H285" s="59" t="n">
        <v>35</v>
      </c>
      <c r="I285" s="41"/>
      <c r="J285" s="4"/>
      <c r="O285" s="47" t="n">
        <f aca="false">VLOOKUP($A285,'[1]Congest May00-Oct00'!$A$1:$I$1048576,COLUMN('[1]Congest May00-Oct00'!D$1:D$1048576),FALSE())-VLOOKUP($E285,'[1]Congest May00-Oct00'!$A$1:$I$1048576,COLUMN('[1]Congest May00-Oct00'!D$1:D$1048576),FALSE())</f>
        <v>-252.44</v>
      </c>
      <c r="P285" s="39" t="n">
        <f aca="false">VLOOKUP($A285,'[1]Congest May00-Oct00'!$A$1:$I$1048576,COLUMN('[1]Congest May00-Oct00'!E$1:E$1048576),FALSE())-VLOOKUP($E285,'[1]Congest May00-Oct00'!$A$1:$I$1048576,COLUMN('[1]Congest May00-Oct00'!E$1:E$1048576),FALSE())</f>
        <v>-588.05</v>
      </c>
      <c r="Q285" s="39" t="n">
        <f aca="false">VLOOKUP($A285,'[1]Congest May00-Oct00'!$A$1:$I$1048576,COLUMN('[1]Congest May00-Oct00'!F$1:F$1048576),FALSE())-VLOOKUP($E285,'[1]Congest May00-Oct00'!$A$1:$I$1048576,COLUMN('[1]Congest May00-Oct00'!F$1:F$1048576),FALSE())</f>
        <v>-539.029999999999</v>
      </c>
      <c r="R285" s="39" t="n">
        <f aca="false">VLOOKUP($A285,'[1]Congest May00-Oct00'!$A$1:$I$1048576,COLUMN('[1]Congest May00-Oct00'!G$1:G$1048576),FALSE())-VLOOKUP($E285,'[1]Congest May00-Oct00'!$A$1:$I$1048576,COLUMN('[1]Congest May00-Oct00'!G$1:G$1048576),FALSE())</f>
        <v>-1205.42</v>
      </c>
      <c r="S285" s="39" t="n">
        <f aca="false">VLOOKUP($A285,'[1]Congest May00-Oct00'!$A$1:$I$1048576,COLUMN('[1]Congest May00-Oct00'!H$1:H$1048576),FALSE())-VLOOKUP($E285,'[1]Congest May00-Oct00'!$A$1:$I$1048576,COLUMN('[1]Congest May00-Oct00'!H$1:H$1048576),FALSE())</f>
        <v>3510.14</v>
      </c>
      <c r="T285" s="39" t="n">
        <f aca="false">VLOOKUP($A285,'[1]Congest May00-Oct00'!$A$1:$I$1048576,COLUMN('[1]Congest May00-Oct00'!I$1:I$1048576),FALSE())-VLOOKUP($E285,'[1]Congest May00-Oct00'!$A$1:$I$1048576,COLUMN('[1]Congest May00-Oct00'!I$1:I$1048576),FALSE())</f>
        <v>5422.95</v>
      </c>
      <c r="U285" s="39" t="n">
        <f aca="false">VLOOKUP($A285,'[1]Congest Nov00-Apr01'!$A$1:$I$1048576,COLUMN('[1]Congest Nov00-Apr01'!D$1:D$1048576),FALSE())-VLOOKUP($E285,'[1]Congest Nov00-Apr01'!$A$1:$I$1048576,COLUMN('[1]Congest Nov00-Apr01'!D$1:D$1048576),FALSE())</f>
        <v>6072.57</v>
      </c>
      <c r="V285" s="39" t="n">
        <f aca="false">VLOOKUP($A285,'[1]Congest Nov00-Apr01'!$A$1:$I$1048576,COLUMN('[1]Congest Nov00-Apr01'!E$1:E$1048576),FALSE())-VLOOKUP($E285,'[1]Congest Nov00-Apr01'!$A$1:$I$1048576,COLUMN('[1]Congest Nov00-Apr01'!E$1:E$1048576),FALSE())</f>
        <v>1185.58</v>
      </c>
      <c r="W285" s="39" t="n">
        <f aca="false">VLOOKUP($A285,'[1]Congest Nov00-Apr01'!$A$1:$I$1048576,COLUMN('[1]Congest Nov00-Apr01'!F$1:F$1048576),FALSE())-VLOOKUP($E285,'[1]Congest Nov00-Apr01'!$A$1:$I$1048576,COLUMN('[1]Congest Nov00-Apr01'!F$1:F$1048576),FALSE())</f>
        <v>577.09</v>
      </c>
      <c r="X285" s="39" t="n">
        <f aca="false">VLOOKUP($A285,'[1]Congest Nov00-Apr01'!$A$1:$I$1048576,COLUMN('[1]Congest Nov00-Apr01'!G$1:G$1048576),FALSE())-VLOOKUP($E285,'[1]Congest Nov00-Apr01'!$A$1:$I$1048576,COLUMN('[1]Congest Nov00-Apr01'!G$1:G$1048576),FALSE())</f>
        <v>791.72</v>
      </c>
      <c r="Y285" s="39" t="n">
        <f aca="false">VLOOKUP($A285,'[1]Congest Nov00-Apr01'!$A$1:$I$1048576,COLUMN('[1]Congest Nov00-Apr01'!H$1:H$1048576),FALSE())-VLOOKUP($E285,'[1]Congest Nov00-Apr01'!$A$1:$I$1048576,COLUMN('[1]Congest Nov00-Apr01'!H$1:H$1048576),FALSE())</f>
        <v>45.73</v>
      </c>
      <c r="Z285" s="39" t="n">
        <f aca="false">VLOOKUP($A285,'[1]Congest Nov00-Apr01'!$A$1:$I$1048576,COLUMN('[1]Congest Nov00-Apr01'!I$1:I$1048576),FALSE())-VLOOKUP($E285,'[1]Congest Nov00-Apr01'!$A$1:$I$1048576,COLUMN('[1]Congest Nov00-Apr01'!I$1:I$1048576),FALSE())</f>
        <v>69.66</v>
      </c>
      <c r="AA285" s="39" t="n">
        <f aca="false">VLOOKUP($A285,'[1]Congest May01-Oct01'!$A$1:$I$1048576,COLUMN('[1]Congest May01-Oct01'!D$1:D$1048576),FALSE())-VLOOKUP($E285,'[1]Congest May01-Oct01'!$A$1:$I$1048576,COLUMN('[1]Congest May01-Oct01'!D$1:D$1048576),FALSE())</f>
        <v>996.58</v>
      </c>
      <c r="AB285" s="39" t="n">
        <f aca="false">VLOOKUP($A285,'[1]Congest May01-Oct01'!$A$1:$I$1048576,COLUMN('[1]Congest May01-Oct01'!E$1:E$1048576),FALSE())-VLOOKUP($E285,'[1]Congest May01-Oct01'!$A$1:$I$1048576,COLUMN('[1]Congest May01-Oct01'!E$1:E$1048576),FALSE())</f>
        <v>-190.07</v>
      </c>
      <c r="AC285" s="39" t="n">
        <f aca="false">VLOOKUP($A285,'[1]Congest May01-Oct01'!$A$1:$I$1048576,COLUMN('[1]Congest May01-Oct01'!F$1:F$1048576),FALSE())-VLOOKUP($E285,'[1]Congest May01-Oct01'!$A$1:$I$1048576,COLUMN('[1]Congest May01-Oct01'!F$1:F$1048576),FALSE())</f>
        <v>-14.11</v>
      </c>
      <c r="AD285" s="39" t="n">
        <f aca="false">VLOOKUP($A285,'[1]Congest May01-Oct01'!$A$1:$I$1048576,COLUMN('[1]Congest May01-Oct01'!G$1:G$1048576),FALSE())-VLOOKUP($E285,'[1]Congest May01-Oct01'!$A$1:$I$1048576,COLUMN('[1]Congest May01-Oct01'!G$1:G$1048576),FALSE())</f>
        <v>354.27</v>
      </c>
      <c r="AE285" s="36" t="n">
        <f aca="false">VLOOKUP($A285,'[1]Congest May01-Oct01'!$A$1:$I$1048576,COLUMN('[1]Congest May01-Oct01'!H$1:H$1048576),FALSE())-VLOOKUP($E285,'[1]Congest May01-Oct01'!$A$1:$I$1048576,COLUMN('[1]Congest May01-Oct01'!H$1:H$1048576),FALSE())</f>
        <v>167.76</v>
      </c>
      <c r="AF285" s="36" t="n">
        <f aca="false">VLOOKUP($A285,'[1]Congest May01-Oct01'!$A$1:$I$1048576,COLUMN('[1]Congest May01-Oct01'!I$1:I$1048576),FALSE())-VLOOKUP($E285,'[1]Congest May01-Oct01'!$A$1:$I$1048576,COLUMN('[1]Congest May01-Oct01'!I$1:I$1048576),FALSE())</f>
        <v>212.19</v>
      </c>
      <c r="AG285" s="6" t="n">
        <f aca="false">SUM(S285:AD285)</f>
        <v>18822.11</v>
      </c>
      <c r="AI285" s="6" t="n">
        <f aca="false">+AO285</f>
        <v>0.0100000000002183</v>
      </c>
      <c r="AJ285" s="39" t="n">
        <f aca="false">+AG285</f>
        <v>18822.11</v>
      </c>
      <c r="AK285" s="39" t="n">
        <f aca="false">+AJ285-AI285</f>
        <v>18822.1</v>
      </c>
      <c r="AL285" s="39"/>
      <c r="AM285" s="39" t="n">
        <f aca="false">+VLOOKUP($E285,[2]ACP!$A$1:$BE$1048576,47,FALSE())-VLOOKUP($A285,[2]ACP!$A$1:$BE$1048576,47,FALSE())</f>
        <v>-2468.84</v>
      </c>
      <c r="AN285" s="39" t="n">
        <f aca="false">+VLOOKUP($E285,[2]ACP!$A$1:$BE$1048576,48,FALSE())-VLOOKUP($A285,[2]ACP!$A$1:$BE$1048576,48,FALSE())</f>
        <v>-7128.8</v>
      </c>
      <c r="AO285" s="39" t="n">
        <f aca="false">+VLOOKUP($E285,[2]ACP!$A$1:$BE$1048576,56,FALSE())-VLOOKUP($A285,[2]ACP!$A$1:$BE$1048576,56,FALSE())</f>
        <v>0.0100000000002183</v>
      </c>
      <c r="AP285" s="39" t="n">
        <f aca="false">+VLOOKUP($E285,[2]ACP!$A$1:$BE$1048576,57,FALSE())-VLOOKUP($A285,[2]ACP!$A$1:$BE$1048576,57,FALSE())</f>
        <v>399.57</v>
      </c>
      <c r="AQ285" s="39" t="n">
        <v>3510.14</v>
      </c>
      <c r="AR285" s="39" t="n">
        <f aca="false">+VLOOKUP($E285,[2]ACP!$A$1:$BE$1048576,53,FALSE())-VLOOKUP($A285,[2]ACP!$A$1:$BE$1048576,53,FALSE())</f>
        <v>376.49</v>
      </c>
      <c r="AS285" s="39" t="n">
        <f aca="false">+VLOOKUP($E285,[2]ACP!$A$1:$BE$1048576,25,FALSE())-VLOOKUP($A285,[2]ACP!$A$1:$BE$1048576,25,FALSE())</f>
        <v>6864.048</v>
      </c>
      <c r="AT285" s="39" t="n">
        <f aca="false">+VLOOKUP($E285,[2]ACP!$A$1:$BE$1048576,19,FALSE())-VLOOKUP($A285,[2]ACP!$A$1:$BE$1048576,19,FALSE())</f>
        <v>-6552.96</v>
      </c>
    </row>
    <row r="286" customFormat="false" ht="12.75" hidden="false" customHeight="false" outlineLevel="0" collapsed="false">
      <c r="A286" s="60" t="n">
        <v>61847</v>
      </c>
      <c r="B286" s="60" t="str">
        <f aca="false">+VLOOKUP(A286,'[1]Congest May01-Oct01'!$A$1:$B$1048576,2,FALSE())</f>
        <v>PJM</v>
      </c>
      <c r="C286" s="58" t="str">
        <f aca="false">+VLOOKUP(A286,[1]Congest!$A$1:$C$1048576,3,FALSE())</f>
        <v>PJM</v>
      </c>
      <c r="D286" s="58"/>
      <c r="E286" s="60" t="n">
        <v>24051</v>
      </c>
      <c r="F286" s="60" t="str">
        <f aca="false">+VLOOKUP(E286,'[1]Congest May01-Oct01'!$A$1:$B$1048576,2,FALSE())</f>
        <v>E_CANADA_CAP_HY</v>
      </c>
      <c r="G286" s="58" t="str">
        <f aca="false">+VLOOKUP(E286,[1]Congest!$A$1:$C$1048576,3,FALSE())</f>
        <v>CAPITL</v>
      </c>
      <c r="H286" s="59" t="n">
        <v>1</v>
      </c>
      <c r="I286" s="41"/>
      <c r="J286" s="4"/>
      <c r="O286" s="47" t="n">
        <f aca="false">VLOOKUP($A286,'[1]Congest May00-Oct00'!$A$1:$I$1048576,COLUMN('[1]Congest May00-Oct00'!D$1:D$1048576),FALSE())-VLOOKUP($E286,'[1]Congest May00-Oct00'!$A$1:$I$1048576,COLUMN('[1]Congest May00-Oct00'!D$1:D$1048576),FALSE())</f>
        <v>9063.82</v>
      </c>
      <c r="P286" s="39" t="n">
        <f aca="false">VLOOKUP($A286,'[1]Congest May00-Oct00'!$A$1:$I$1048576,COLUMN('[1]Congest May00-Oct00'!E$1:E$1048576),FALSE())-VLOOKUP($E286,'[1]Congest May00-Oct00'!$A$1:$I$1048576,COLUMN('[1]Congest May00-Oct00'!E$1:E$1048576),FALSE())</f>
        <v>24085.57</v>
      </c>
      <c r="Q286" s="39" t="n">
        <f aca="false">VLOOKUP($A286,'[1]Congest May00-Oct00'!$A$1:$I$1048576,COLUMN('[1]Congest May00-Oct00'!F$1:F$1048576),FALSE())-VLOOKUP($E286,'[1]Congest May00-Oct00'!$A$1:$I$1048576,COLUMN('[1]Congest May00-Oct00'!F$1:F$1048576),FALSE())</f>
        <v>13868.85</v>
      </c>
      <c r="R286" s="39" t="n">
        <f aca="false">VLOOKUP($A286,'[1]Congest May00-Oct00'!$A$1:$I$1048576,COLUMN('[1]Congest May00-Oct00'!G$1:G$1048576),FALSE())-VLOOKUP($E286,'[1]Congest May00-Oct00'!$A$1:$I$1048576,COLUMN('[1]Congest May00-Oct00'!G$1:G$1048576),FALSE())</f>
        <v>11692.39</v>
      </c>
      <c r="S286" s="39" t="n">
        <f aca="false">VLOOKUP($A286,'[1]Congest May00-Oct00'!$A$1:$I$1048576,COLUMN('[1]Congest May00-Oct00'!H$1:H$1048576),FALSE())-VLOOKUP($E286,'[1]Congest May00-Oct00'!$A$1:$I$1048576,COLUMN('[1]Congest May00-Oct00'!H$1:H$1048576),FALSE())</f>
        <v>6536.57</v>
      </c>
      <c r="T286" s="39" t="n">
        <f aca="false">VLOOKUP($A286,'[1]Congest May00-Oct00'!$A$1:$I$1048576,COLUMN('[1]Congest May00-Oct00'!I$1:I$1048576),FALSE())-VLOOKUP($E286,'[1]Congest May00-Oct00'!$A$1:$I$1048576,COLUMN('[1]Congest May00-Oct00'!I$1:I$1048576),FALSE())</f>
        <v>6358.41</v>
      </c>
      <c r="U286" s="39" t="n">
        <f aca="false">VLOOKUP($A286,'[1]Congest Nov00-Apr01'!$A$1:$I$1048576,COLUMN('[1]Congest Nov00-Apr01'!D$1:D$1048576),FALSE())-VLOOKUP($E286,'[1]Congest Nov00-Apr01'!$A$1:$I$1048576,COLUMN('[1]Congest Nov00-Apr01'!D$1:D$1048576),FALSE())</f>
        <v>9502.37</v>
      </c>
      <c r="V286" s="39" t="n">
        <f aca="false">VLOOKUP($A286,'[1]Congest Nov00-Apr01'!$A$1:$I$1048576,COLUMN('[1]Congest Nov00-Apr01'!E$1:E$1048576),FALSE())-VLOOKUP($E286,'[1]Congest Nov00-Apr01'!$A$1:$I$1048576,COLUMN('[1]Congest Nov00-Apr01'!E$1:E$1048576),FALSE())</f>
        <v>1939.9</v>
      </c>
      <c r="W286" s="39" t="n">
        <f aca="false">VLOOKUP($A286,'[1]Congest Nov00-Apr01'!$A$1:$I$1048576,COLUMN('[1]Congest Nov00-Apr01'!F$1:F$1048576),FALSE())-VLOOKUP($E286,'[1]Congest Nov00-Apr01'!$A$1:$I$1048576,COLUMN('[1]Congest Nov00-Apr01'!F$1:F$1048576),FALSE())</f>
        <v>4036.7</v>
      </c>
      <c r="X286" s="39" t="n">
        <f aca="false">VLOOKUP($A286,'[1]Congest Nov00-Apr01'!$A$1:$I$1048576,COLUMN('[1]Congest Nov00-Apr01'!G$1:G$1048576),FALSE())-VLOOKUP($E286,'[1]Congest Nov00-Apr01'!$A$1:$I$1048576,COLUMN('[1]Congest Nov00-Apr01'!G$1:G$1048576),FALSE())</f>
        <v>3052.84</v>
      </c>
      <c r="Y286" s="39" t="n">
        <f aca="false">VLOOKUP($A286,'[1]Congest Nov00-Apr01'!$A$1:$I$1048576,COLUMN('[1]Congest Nov00-Apr01'!H$1:H$1048576),FALSE())-VLOOKUP($E286,'[1]Congest Nov00-Apr01'!$A$1:$I$1048576,COLUMN('[1]Congest Nov00-Apr01'!H$1:H$1048576),FALSE())</f>
        <v>2954.71</v>
      </c>
      <c r="Z286" s="39" t="n">
        <f aca="false">VLOOKUP($A286,'[1]Congest Nov00-Apr01'!$A$1:$I$1048576,COLUMN('[1]Congest Nov00-Apr01'!I$1:I$1048576),FALSE())-VLOOKUP($E286,'[1]Congest Nov00-Apr01'!$A$1:$I$1048576,COLUMN('[1]Congest Nov00-Apr01'!I$1:I$1048576),FALSE())</f>
        <v>914.48</v>
      </c>
      <c r="AA286" s="39" t="n">
        <f aca="false">VLOOKUP($A286,'[1]Congest May01-Oct01'!$A$1:$I$1048576,COLUMN('[1]Congest May01-Oct01'!D$1:D$1048576),FALSE())-VLOOKUP($E286,'[1]Congest May01-Oct01'!$A$1:$I$1048576,COLUMN('[1]Congest May01-Oct01'!D$1:D$1048576),FALSE())</f>
        <v>3344.51</v>
      </c>
      <c r="AB286" s="39" t="n">
        <f aca="false">VLOOKUP($A286,'[1]Congest May01-Oct01'!$A$1:$I$1048576,COLUMN('[1]Congest May01-Oct01'!E$1:E$1048576),FALSE())-VLOOKUP($E286,'[1]Congest May01-Oct01'!$A$1:$I$1048576,COLUMN('[1]Congest May01-Oct01'!E$1:E$1048576),FALSE())</f>
        <v>1482.6</v>
      </c>
      <c r="AC286" s="39" t="n">
        <f aca="false">VLOOKUP($A286,'[1]Congest May01-Oct01'!$A$1:$I$1048576,COLUMN('[1]Congest May01-Oct01'!F$1:F$1048576),FALSE())-VLOOKUP($E286,'[1]Congest May01-Oct01'!$A$1:$I$1048576,COLUMN('[1]Congest May01-Oct01'!F$1:F$1048576),FALSE())</f>
        <v>270.55</v>
      </c>
      <c r="AD286" s="39" t="n">
        <f aca="false">VLOOKUP($A286,'[1]Congest May01-Oct01'!$A$1:$I$1048576,COLUMN('[1]Congest May01-Oct01'!G$1:G$1048576),FALSE())-VLOOKUP($E286,'[1]Congest May01-Oct01'!$A$1:$I$1048576,COLUMN('[1]Congest May01-Oct01'!G$1:G$1048576),FALSE())</f>
        <v>2246.08</v>
      </c>
      <c r="AE286" s="36" t="n">
        <f aca="false">VLOOKUP($A286,'[1]Congest May01-Oct01'!$A$1:$I$1048576,COLUMN('[1]Congest May01-Oct01'!H$1:H$1048576),FALSE())-VLOOKUP($E286,'[1]Congest May01-Oct01'!$A$1:$I$1048576,COLUMN('[1]Congest May01-Oct01'!H$1:H$1048576),FALSE())</f>
        <v>167.76</v>
      </c>
      <c r="AF286" s="36" t="n">
        <f aca="false">VLOOKUP($A286,'[1]Congest May01-Oct01'!$A$1:$I$1048576,COLUMN('[1]Congest May01-Oct01'!I$1:I$1048576),FALSE())-VLOOKUP($E286,'[1]Congest May01-Oct01'!$A$1:$I$1048576,COLUMN('[1]Congest May01-Oct01'!I$1:I$1048576),FALSE())</f>
        <v>210.84</v>
      </c>
      <c r="AG286" s="6" t="n">
        <f aca="false">SUM(S286:AD286)</f>
        <v>42639.72</v>
      </c>
      <c r="AI286" s="6" t="n">
        <f aca="false">+AO286</f>
        <v>37591.66</v>
      </c>
      <c r="AJ286" s="39" t="n">
        <f aca="false">+AG286</f>
        <v>42639.72</v>
      </c>
      <c r="AK286" s="39" t="n">
        <f aca="false">+AJ286-AI286</f>
        <v>5048.06</v>
      </c>
      <c r="AL286" s="39"/>
      <c r="AM286" s="39" t="n">
        <f aca="false">+VLOOKUP($E286,[2]ACP!$A$1:$BE$1048576,47,FALSE())-VLOOKUP($A286,[2]ACP!$A$1:$BE$1048576,47,FALSE())</f>
        <v>65672.27</v>
      </c>
      <c r="AN286" s="39" t="n">
        <f aca="false">+VLOOKUP($E286,[2]ACP!$A$1:$BE$1048576,48,FALSE())-VLOOKUP($A286,[2]ACP!$A$1:$BE$1048576,48,FALSE())</f>
        <v>121304.6</v>
      </c>
      <c r="AO286" s="39" t="n">
        <f aca="false">+VLOOKUP($E286,[2]ACP!$A$1:$BE$1048576,56,FALSE())-VLOOKUP($A286,[2]ACP!$A$1:$BE$1048576,56,FALSE())</f>
        <v>37591.66</v>
      </c>
      <c r="AP286" s="39" t="n">
        <f aca="false">+VLOOKUP($E286,[2]ACP!$A$1:$BE$1048576,57,FALSE())-VLOOKUP($A286,[2]ACP!$A$1:$BE$1048576,57,FALSE())</f>
        <v>58194.47</v>
      </c>
      <c r="AQ286" s="39" t="n">
        <v>6536.57</v>
      </c>
      <c r="AR286" s="39" t="n">
        <f aca="false">+VLOOKUP($E286,[2]ACP!$A$1:$BE$1048576,53,FALSE())-VLOOKUP($A286,[2]ACP!$A$1:$BE$1048576,53,FALSE())</f>
        <v>2573.75</v>
      </c>
      <c r="AS286" s="39" t="n">
        <f aca="false">+VLOOKUP($E286,[2]ACP!$A$1:$BE$1048576,25,FALSE())-VLOOKUP($A286,[2]ACP!$A$1:$BE$1048576,25,FALSE())</f>
        <v>36098.964</v>
      </c>
      <c r="AT286" s="39" t="n">
        <f aca="false">+VLOOKUP($E286,[2]ACP!$A$1:$BE$1048576,19,FALSE())-VLOOKUP($A286,[2]ACP!$A$1:$BE$1048576,19,FALSE())</f>
        <v>64758.936</v>
      </c>
    </row>
    <row r="287" customFormat="false" ht="12.75" hidden="false" customHeight="false" outlineLevel="0" collapsed="false">
      <c r="A287" s="60" t="n">
        <v>61847</v>
      </c>
      <c r="B287" s="60" t="str">
        <f aca="false">+VLOOKUP(A287,'[1]Congest May01-Oct01'!$A$1:$B$1048576,2,FALSE())</f>
        <v>PJM</v>
      </c>
      <c r="C287" s="58" t="str">
        <f aca="false">+VLOOKUP(A287,[1]Congest!$A$1:$C$1048576,3,FALSE())</f>
        <v>PJM</v>
      </c>
      <c r="D287" s="58"/>
      <c r="E287" s="60" t="n">
        <v>61752</v>
      </c>
      <c r="F287" s="60" t="str">
        <f aca="false">+VLOOKUP(E287,'[1]Congest May01-Oct01'!$A$1:$B$1048576,2,FALSE())</f>
        <v>WEST</v>
      </c>
      <c r="G287" s="58" t="str">
        <f aca="false">+VLOOKUP(E287,[1]Congest!$A$1:$C$1048576,3,FALSE())</f>
        <v>WEST</v>
      </c>
      <c r="H287" s="59" t="n">
        <v>350</v>
      </c>
      <c r="I287" s="41"/>
      <c r="J287" s="4"/>
      <c r="O287" s="47" t="n">
        <f aca="false">VLOOKUP($A287,'[1]Congest May00-Oct00'!$A$1:$I$1048576,COLUMN('[1]Congest May00-Oct00'!D$1:D$1048576),FALSE())-VLOOKUP($E287,'[1]Congest May00-Oct00'!$A$1:$I$1048576,COLUMN('[1]Congest May00-Oct00'!D$1:D$1048576),FALSE())</f>
        <v>-494.82</v>
      </c>
      <c r="P287" s="39" t="n">
        <f aca="false">VLOOKUP($A287,'[1]Congest May00-Oct00'!$A$1:$I$1048576,COLUMN('[1]Congest May00-Oct00'!E$1:E$1048576),FALSE())-VLOOKUP($E287,'[1]Congest May00-Oct00'!$A$1:$I$1048576,COLUMN('[1]Congest May00-Oct00'!E$1:E$1048576),FALSE())</f>
        <v>-1749.86</v>
      </c>
      <c r="Q287" s="39" t="n">
        <f aca="false">VLOOKUP($A287,'[1]Congest May00-Oct00'!$A$1:$I$1048576,COLUMN('[1]Congest May00-Oct00'!F$1:F$1048576),FALSE())-VLOOKUP($E287,'[1]Congest May00-Oct00'!$A$1:$I$1048576,COLUMN('[1]Congest May00-Oct00'!F$1:F$1048576),FALSE())</f>
        <v>-1469.77</v>
      </c>
      <c r="R287" s="39" t="n">
        <f aca="false">VLOOKUP($A287,'[1]Congest May00-Oct00'!$A$1:$I$1048576,COLUMN('[1]Congest May00-Oct00'!G$1:G$1048576),FALSE())-VLOOKUP($E287,'[1]Congest May00-Oct00'!$A$1:$I$1048576,COLUMN('[1]Congest May00-Oct00'!G$1:G$1048576),FALSE())</f>
        <v>-2352.41</v>
      </c>
      <c r="S287" s="39" t="n">
        <f aca="false">VLOOKUP($A287,'[1]Congest May00-Oct00'!$A$1:$I$1048576,COLUMN('[1]Congest May00-Oct00'!H$1:H$1048576),FALSE())-VLOOKUP($E287,'[1]Congest May00-Oct00'!$A$1:$I$1048576,COLUMN('[1]Congest May00-Oct00'!H$1:H$1048576),FALSE())</f>
        <v>3470.59</v>
      </c>
      <c r="T287" s="39" t="n">
        <f aca="false">VLOOKUP($A287,'[1]Congest May00-Oct00'!$A$1:$I$1048576,COLUMN('[1]Congest May00-Oct00'!I$1:I$1048576),FALSE())-VLOOKUP($E287,'[1]Congest May00-Oct00'!$A$1:$I$1048576,COLUMN('[1]Congest May00-Oct00'!I$1:I$1048576),FALSE())</f>
        <v>5379.91</v>
      </c>
      <c r="U287" s="39" t="n">
        <f aca="false">VLOOKUP($A287,'[1]Congest Nov00-Apr01'!$A$1:$I$1048576,COLUMN('[1]Congest Nov00-Apr01'!D$1:D$1048576),FALSE())-VLOOKUP($E287,'[1]Congest Nov00-Apr01'!$A$1:$I$1048576,COLUMN('[1]Congest Nov00-Apr01'!D$1:D$1048576),FALSE())</f>
        <v>6032.31</v>
      </c>
      <c r="V287" s="39" t="n">
        <f aca="false">VLOOKUP($A287,'[1]Congest Nov00-Apr01'!$A$1:$I$1048576,COLUMN('[1]Congest Nov00-Apr01'!E$1:E$1048576),FALSE())-VLOOKUP($E287,'[1]Congest Nov00-Apr01'!$A$1:$I$1048576,COLUMN('[1]Congest Nov00-Apr01'!E$1:E$1048576),FALSE())</f>
        <v>1181</v>
      </c>
      <c r="W287" s="39" t="n">
        <f aca="false">VLOOKUP($A287,'[1]Congest Nov00-Apr01'!$A$1:$I$1048576,COLUMN('[1]Congest Nov00-Apr01'!F$1:F$1048576),FALSE())-VLOOKUP($E287,'[1]Congest Nov00-Apr01'!$A$1:$I$1048576,COLUMN('[1]Congest Nov00-Apr01'!F$1:F$1048576),FALSE())</f>
        <v>525.5</v>
      </c>
      <c r="X287" s="39" t="n">
        <f aca="false">VLOOKUP($A287,'[1]Congest Nov00-Apr01'!$A$1:$I$1048576,COLUMN('[1]Congest Nov00-Apr01'!G$1:G$1048576),FALSE())-VLOOKUP($E287,'[1]Congest Nov00-Apr01'!$A$1:$I$1048576,COLUMN('[1]Congest Nov00-Apr01'!G$1:G$1048576),FALSE())</f>
        <v>765.04</v>
      </c>
      <c r="Y287" s="39" t="n">
        <f aca="false">VLOOKUP($A287,'[1]Congest Nov00-Apr01'!$A$1:$I$1048576,COLUMN('[1]Congest Nov00-Apr01'!H$1:H$1048576),FALSE())-VLOOKUP($E287,'[1]Congest Nov00-Apr01'!$A$1:$I$1048576,COLUMN('[1]Congest Nov00-Apr01'!H$1:H$1048576),FALSE())</f>
        <v>10.15</v>
      </c>
      <c r="Z287" s="39" t="n">
        <f aca="false">VLOOKUP($A287,'[1]Congest Nov00-Apr01'!$A$1:$I$1048576,COLUMN('[1]Congest Nov00-Apr01'!I$1:I$1048576),FALSE())-VLOOKUP($E287,'[1]Congest Nov00-Apr01'!$A$1:$I$1048576,COLUMN('[1]Congest Nov00-Apr01'!I$1:I$1048576),FALSE())</f>
        <v>60.73</v>
      </c>
      <c r="AA287" s="39" t="n">
        <f aca="false">VLOOKUP($A287,'[1]Congest May01-Oct01'!$A$1:$I$1048576,COLUMN('[1]Congest May01-Oct01'!D$1:D$1048576),FALSE())-VLOOKUP($E287,'[1]Congest May01-Oct01'!$A$1:$I$1048576,COLUMN('[1]Congest May01-Oct01'!D$1:D$1048576),FALSE())</f>
        <v>875.39</v>
      </c>
      <c r="AB287" s="39" t="n">
        <f aca="false">VLOOKUP($A287,'[1]Congest May01-Oct01'!$A$1:$I$1048576,COLUMN('[1]Congest May01-Oct01'!E$1:E$1048576),FALSE())-VLOOKUP($E287,'[1]Congest May01-Oct01'!$A$1:$I$1048576,COLUMN('[1]Congest May01-Oct01'!E$1:E$1048576),FALSE())</f>
        <v>-238.14</v>
      </c>
      <c r="AC287" s="39" t="n">
        <f aca="false">VLOOKUP($A287,'[1]Congest May01-Oct01'!$A$1:$I$1048576,COLUMN('[1]Congest May01-Oct01'!F$1:F$1048576),FALSE())-VLOOKUP($E287,'[1]Congest May01-Oct01'!$A$1:$I$1048576,COLUMN('[1]Congest May01-Oct01'!F$1:F$1048576),FALSE())</f>
        <v>-28.87</v>
      </c>
      <c r="AD287" s="39" t="n">
        <f aca="false">VLOOKUP($A287,'[1]Congest May01-Oct01'!$A$1:$I$1048576,COLUMN('[1]Congest May01-Oct01'!G$1:G$1048576),FALSE())-VLOOKUP($E287,'[1]Congest May01-Oct01'!$A$1:$I$1048576,COLUMN('[1]Congest May01-Oct01'!G$1:G$1048576),FALSE())</f>
        <v>181.6</v>
      </c>
      <c r="AE287" s="36" t="n">
        <f aca="false">VLOOKUP($A287,'[1]Congest May01-Oct01'!$A$1:$I$1048576,COLUMN('[1]Congest May01-Oct01'!H$1:H$1048576),FALSE())-VLOOKUP($E287,'[1]Congest May01-Oct01'!$A$1:$I$1048576,COLUMN('[1]Congest May01-Oct01'!H$1:H$1048576),FALSE())</f>
        <v>167.76</v>
      </c>
      <c r="AF287" s="36" t="n">
        <f aca="false">VLOOKUP($A287,'[1]Congest May01-Oct01'!$A$1:$I$1048576,COLUMN('[1]Congest May01-Oct01'!I$1:I$1048576),FALSE())-VLOOKUP($E287,'[1]Congest May01-Oct01'!$A$1:$I$1048576,COLUMN('[1]Congest May01-Oct01'!I$1:I$1048576),FALSE())</f>
        <v>211.24</v>
      </c>
      <c r="AG287" s="6" t="n">
        <f aca="false">SUM(S287:AD287)</f>
        <v>18215.21</v>
      </c>
      <c r="AI287" s="6" t="n">
        <f aca="false">+AO287</f>
        <v>-2082.44</v>
      </c>
      <c r="AJ287" s="39" t="n">
        <f aca="false">+AG287</f>
        <v>18215.21</v>
      </c>
      <c r="AK287" s="39" t="n">
        <f aca="false">+AJ287-AI287</f>
        <v>20297.65</v>
      </c>
      <c r="AL287" s="39"/>
      <c r="AM287" s="39" t="n">
        <f aca="false">+VLOOKUP($E287,[2]ACP!$A$1:$BE$1048576,47,FALSE())-VLOOKUP($A287,[2]ACP!$A$1:$BE$1048576,47,FALSE())</f>
        <v>-4380</v>
      </c>
      <c r="AN287" s="39" t="n">
        <f aca="false">+VLOOKUP($E287,[2]ACP!$A$1:$BE$1048576,48,FALSE())-VLOOKUP($A287,[2]ACP!$A$1:$BE$1048576,48,FALSE())</f>
        <v>-9783.15</v>
      </c>
      <c r="AO287" s="39" t="n">
        <f aca="false">+VLOOKUP($E287,[2]ACP!$A$1:$BE$1048576,56,FALSE())-VLOOKUP($A287,[2]ACP!$A$1:$BE$1048576,56,FALSE())</f>
        <v>-2082.44</v>
      </c>
      <c r="AP287" s="39" t="n">
        <f aca="false">+VLOOKUP($E287,[2]ACP!$A$1:$BE$1048576,57,FALSE())-VLOOKUP($A287,[2]ACP!$A$1:$BE$1048576,57,FALSE())</f>
        <v>0.0100000000002183</v>
      </c>
      <c r="AQ287" s="39" t="n">
        <v>3470.59</v>
      </c>
      <c r="AR287" s="39" t="n">
        <f aca="false">+VLOOKUP($E287,[2]ACP!$A$1:$BE$1048576,53,FALSE())-VLOOKUP($A287,[2]ACP!$A$1:$BE$1048576,53,FALSE())</f>
        <v>489.03</v>
      </c>
      <c r="AS287" s="39" t="n">
        <f aca="false">+VLOOKUP($E287,[2]ACP!$A$1:$BE$1048576,25,FALSE())-VLOOKUP($A287,[2]ACP!$A$1:$BE$1048576,25,FALSE())</f>
        <v>4194.624</v>
      </c>
      <c r="AT287" s="39" t="n">
        <f aca="false">+VLOOKUP($E287,[2]ACP!$A$1:$BE$1048576,19,FALSE())-VLOOKUP($A287,[2]ACP!$A$1:$BE$1048576,19,FALSE())</f>
        <v>-8842.884</v>
      </c>
    </row>
    <row r="288" customFormat="false" ht="12.75" hidden="false" customHeight="false" outlineLevel="0" collapsed="false">
      <c r="A288" s="61" t="n">
        <v>61847</v>
      </c>
      <c r="B288" s="62" t="str">
        <f aca="false">+VLOOKUP(A288,'[1]Congest May01-Oct01'!$A$1:$B$1048576,2,FALSE())</f>
        <v>PJM</v>
      </c>
      <c r="C288" s="61" t="str">
        <f aca="false">+VLOOKUP(A288,[1]Congest!$A$1:$C$1048576,3,FALSE())</f>
        <v>PJM</v>
      </c>
      <c r="D288" s="61"/>
      <c r="E288" s="62" t="n">
        <v>61752</v>
      </c>
      <c r="F288" s="62" t="str">
        <f aca="false">+VLOOKUP(E288,'[1]Congest May01-Oct01'!$A$1:$B$1048576,2,FALSE())</f>
        <v>WEST</v>
      </c>
      <c r="G288" s="61" t="str">
        <f aca="false">+VLOOKUP(E288,[1]Congest!$A$1:$C$1048576,3,FALSE())</f>
        <v>WEST</v>
      </c>
      <c r="H288" s="63" t="n">
        <v>11</v>
      </c>
      <c r="I288" s="41"/>
      <c r="J288" s="4"/>
      <c r="O288" s="47" t="n">
        <f aca="false">VLOOKUP($A288,'[1]Congest May00-Oct00'!$A$1:$I$1048576,COLUMN('[1]Congest May00-Oct00'!D$1:D$1048576),FALSE())-VLOOKUP($E288,'[1]Congest May00-Oct00'!$A$1:$I$1048576,COLUMN('[1]Congest May00-Oct00'!D$1:D$1048576),FALSE())</f>
        <v>-494.82</v>
      </c>
      <c r="P288" s="39" t="n">
        <f aca="false">VLOOKUP($A288,'[1]Congest May00-Oct00'!$A$1:$I$1048576,COLUMN('[1]Congest May00-Oct00'!E$1:E$1048576),FALSE())-VLOOKUP($E288,'[1]Congest May00-Oct00'!$A$1:$I$1048576,COLUMN('[1]Congest May00-Oct00'!E$1:E$1048576),FALSE())</f>
        <v>-1749.86</v>
      </c>
      <c r="Q288" s="39" t="n">
        <f aca="false">VLOOKUP($A288,'[1]Congest May00-Oct00'!$A$1:$I$1048576,COLUMN('[1]Congest May00-Oct00'!F$1:F$1048576),FALSE())-VLOOKUP($E288,'[1]Congest May00-Oct00'!$A$1:$I$1048576,COLUMN('[1]Congest May00-Oct00'!F$1:F$1048576),FALSE())</f>
        <v>-1469.77</v>
      </c>
      <c r="R288" s="39" t="n">
        <f aca="false">VLOOKUP($A288,'[1]Congest May00-Oct00'!$A$1:$I$1048576,COLUMN('[1]Congest May00-Oct00'!G$1:G$1048576),FALSE())-VLOOKUP($E288,'[1]Congest May00-Oct00'!$A$1:$I$1048576,COLUMN('[1]Congest May00-Oct00'!G$1:G$1048576),FALSE())</f>
        <v>-2352.41</v>
      </c>
      <c r="S288" s="39" t="n">
        <f aca="false">VLOOKUP($A288,'[1]Congest May00-Oct00'!$A$1:$I$1048576,COLUMN('[1]Congest May00-Oct00'!H$1:H$1048576),FALSE())-VLOOKUP($E288,'[1]Congest May00-Oct00'!$A$1:$I$1048576,COLUMN('[1]Congest May00-Oct00'!H$1:H$1048576),FALSE())</f>
        <v>3470.59</v>
      </c>
      <c r="T288" s="39" t="n">
        <f aca="false">VLOOKUP($A288,'[1]Congest May00-Oct00'!$A$1:$I$1048576,COLUMN('[1]Congest May00-Oct00'!I$1:I$1048576),FALSE())-VLOOKUP($E288,'[1]Congest May00-Oct00'!$A$1:$I$1048576,COLUMN('[1]Congest May00-Oct00'!I$1:I$1048576),FALSE())</f>
        <v>5379.91</v>
      </c>
      <c r="U288" s="39" t="n">
        <f aca="false">VLOOKUP($A288,'[1]Congest Nov00-Apr01'!$A$1:$I$1048576,COLUMN('[1]Congest Nov00-Apr01'!D$1:D$1048576),FALSE())-VLOOKUP($E288,'[1]Congest Nov00-Apr01'!$A$1:$I$1048576,COLUMN('[1]Congest Nov00-Apr01'!D$1:D$1048576),FALSE())</f>
        <v>6032.31</v>
      </c>
      <c r="V288" s="39" t="n">
        <f aca="false">VLOOKUP($A288,'[1]Congest Nov00-Apr01'!$A$1:$I$1048576,COLUMN('[1]Congest Nov00-Apr01'!E$1:E$1048576),FALSE())-VLOOKUP($E288,'[1]Congest Nov00-Apr01'!$A$1:$I$1048576,COLUMN('[1]Congest Nov00-Apr01'!E$1:E$1048576),FALSE())</f>
        <v>1181</v>
      </c>
      <c r="W288" s="39" t="n">
        <f aca="false">VLOOKUP($A288,'[1]Congest Nov00-Apr01'!$A$1:$I$1048576,COLUMN('[1]Congest Nov00-Apr01'!F$1:F$1048576),FALSE())-VLOOKUP($E288,'[1]Congest Nov00-Apr01'!$A$1:$I$1048576,COLUMN('[1]Congest Nov00-Apr01'!F$1:F$1048576),FALSE())</f>
        <v>525.5</v>
      </c>
      <c r="X288" s="39" t="n">
        <f aca="false">VLOOKUP($A288,'[1]Congest Nov00-Apr01'!$A$1:$I$1048576,COLUMN('[1]Congest Nov00-Apr01'!G$1:G$1048576),FALSE())-VLOOKUP($E288,'[1]Congest Nov00-Apr01'!$A$1:$I$1048576,COLUMN('[1]Congest Nov00-Apr01'!G$1:G$1048576),FALSE())</f>
        <v>765.04</v>
      </c>
      <c r="Y288" s="39" t="n">
        <f aca="false">VLOOKUP($A288,'[1]Congest Nov00-Apr01'!$A$1:$I$1048576,COLUMN('[1]Congest Nov00-Apr01'!H$1:H$1048576),FALSE())-VLOOKUP($E288,'[1]Congest Nov00-Apr01'!$A$1:$I$1048576,COLUMN('[1]Congest Nov00-Apr01'!H$1:H$1048576),FALSE())</f>
        <v>10.15</v>
      </c>
      <c r="Z288" s="39" t="n">
        <f aca="false">VLOOKUP($A288,'[1]Congest Nov00-Apr01'!$A$1:$I$1048576,COLUMN('[1]Congest Nov00-Apr01'!I$1:I$1048576),FALSE())-VLOOKUP($E288,'[1]Congest Nov00-Apr01'!$A$1:$I$1048576,COLUMN('[1]Congest Nov00-Apr01'!I$1:I$1048576),FALSE())</f>
        <v>60.73</v>
      </c>
      <c r="AA288" s="39" t="n">
        <f aca="false">VLOOKUP($A288,'[1]Congest May01-Oct01'!$A$1:$I$1048576,COLUMN('[1]Congest May01-Oct01'!D$1:D$1048576),FALSE())-VLOOKUP($E288,'[1]Congest May01-Oct01'!$A$1:$I$1048576,COLUMN('[1]Congest May01-Oct01'!D$1:D$1048576),FALSE())</f>
        <v>875.39</v>
      </c>
      <c r="AB288" s="39" t="n">
        <f aca="false">VLOOKUP($A288,'[1]Congest May01-Oct01'!$A$1:$I$1048576,COLUMN('[1]Congest May01-Oct01'!E$1:E$1048576),FALSE())-VLOOKUP($E288,'[1]Congest May01-Oct01'!$A$1:$I$1048576,COLUMN('[1]Congest May01-Oct01'!E$1:E$1048576),FALSE())</f>
        <v>-238.14</v>
      </c>
      <c r="AC288" s="39" t="n">
        <f aca="false">VLOOKUP($A288,'[1]Congest May01-Oct01'!$A$1:$I$1048576,COLUMN('[1]Congest May01-Oct01'!F$1:F$1048576),FALSE())-VLOOKUP($E288,'[1]Congest May01-Oct01'!$A$1:$I$1048576,COLUMN('[1]Congest May01-Oct01'!F$1:F$1048576),FALSE())</f>
        <v>-28.87</v>
      </c>
      <c r="AD288" s="39" t="n">
        <f aca="false">VLOOKUP($A288,'[1]Congest May01-Oct01'!$A$1:$I$1048576,COLUMN('[1]Congest May01-Oct01'!G$1:G$1048576),FALSE())-VLOOKUP($E288,'[1]Congest May01-Oct01'!$A$1:$I$1048576,COLUMN('[1]Congest May01-Oct01'!G$1:G$1048576),FALSE())</f>
        <v>181.6</v>
      </c>
      <c r="AE288" s="36" t="n">
        <f aca="false">VLOOKUP($A288,'[1]Congest May01-Oct01'!$A$1:$I$1048576,COLUMN('[1]Congest May01-Oct01'!H$1:H$1048576),FALSE())-VLOOKUP($E288,'[1]Congest May01-Oct01'!$A$1:$I$1048576,COLUMN('[1]Congest May01-Oct01'!H$1:H$1048576),FALSE())</f>
        <v>167.76</v>
      </c>
      <c r="AF288" s="36" t="n">
        <f aca="false">VLOOKUP($A288,'[1]Congest May01-Oct01'!$A$1:$I$1048576,COLUMN('[1]Congest May01-Oct01'!I$1:I$1048576),FALSE())-VLOOKUP($E288,'[1]Congest May01-Oct01'!$A$1:$I$1048576,COLUMN('[1]Congest May01-Oct01'!I$1:I$1048576),FALSE())</f>
        <v>211.24</v>
      </c>
      <c r="AG288" s="6" t="n">
        <f aca="false">SUM(S288:AD288)</f>
        <v>18215.21</v>
      </c>
      <c r="AI288" s="6" t="n">
        <f aca="false">+AP288</f>
        <v>0.0100000000002183</v>
      </c>
      <c r="AJ288" s="39" t="n">
        <f aca="false">2*AG288</f>
        <v>36430.42</v>
      </c>
      <c r="AK288" s="39" t="n">
        <f aca="false">+AJ288-AI288</f>
        <v>36430.41</v>
      </c>
      <c r="AL288" s="39"/>
      <c r="AM288" s="39" t="n">
        <f aca="false">+VLOOKUP($E288,[2]ACP!$A$1:$BE$1048576,47,FALSE())-VLOOKUP($A288,[2]ACP!$A$1:$BE$1048576,47,FALSE())</f>
        <v>-4380</v>
      </c>
      <c r="AN288" s="39" t="n">
        <f aca="false">+VLOOKUP($E288,[2]ACP!$A$1:$BE$1048576,48,FALSE())-VLOOKUP($A288,[2]ACP!$A$1:$BE$1048576,48,FALSE())</f>
        <v>-9783.15</v>
      </c>
      <c r="AO288" s="39" t="n">
        <f aca="false">+VLOOKUP($E288,[2]ACP!$A$1:$BE$1048576,56,FALSE())-VLOOKUP($A288,[2]ACP!$A$1:$BE$1048576,56,FALSE())</f>
        <v>-2082.44</v>
      </c>
      <c r="AP288" s="39" t="n">
        <f aca="false">+VLOOKUP($E288,[2]ACP!$A$1:$BE$1048576,57,FALSE())-VLOOKUP($A288,[2]ACP!$A$1:$BE$1048576,57,FALSE())</f>
        <v>0.0100000000002183</v>
      </c>
      <c r="AQ288" s="39" t="n">
        <v>3470.59</v>
      </c>
      <c r="AR288" s="39" t="n">
        <f aca="false">+VLOOKUP($E288,[2]ACP!$A$1:$BE$1048576,53,FALSE())-VLOOKUP($A288,[2]ACP!$A$1:$BE$1048576,53,FALSE())</f>
        <v>489.03</v>
      </c>
      <c r="AS288" s="39" t="n">
        <f aca="false">+VLOOKUP($E288,[2]ACP!$A$1:$BE$1048576,25,FALSE())-VLOOKUP($A288,[2]ACP!$A$1:$BE$1048576,25,FALSE())</f>
        <v>4194.624</v>
      </c>
      <c r="AT288" s="39" t="n">
        <f aca="false">+VLOOKUP($E288,[2]ACP!$A$1:$BE$1048576,19,FALSE())-VLOOKUP($A288,[2]ACP!$A$1:$BE$1048576,19,FALSE())</f>
        <v>-8842.884</v>
      </c>
    </row>
    <row r="289" customFormat="false" ht="12.75" hidden="false" customHeight="false" outlineLevel="0" collapsed="false">
      <c r="A289" s="60" t="n">
        <v>61847</v>
      </c>
      <c r="B289" s="60" t="str">
        <f aca="false">+VLOOKUP(A289,'[1]Congest May01-Oct01'!$A$1:$B$1048576,2,FALSE())</f>
        <v>PJM</v>
      </c>
      <c r="C289" s="58" t="str">
        <f aca="false">+VLOOKUP(A289,[1]Congest!$A$1:$C$1048576,3,FALSE())</f>
        <v>PJM</v>
      </c>
      <c r="D289" s="58"/>
      <c r="E289" s="60" t="n">
        <v>61757</v>
      </c>
      <c r="F289" s="60" t="str">
        <f aca="false">+VLOOKUP(E289,'[1]Congest May01-Oct01'!$A$1:$B$1048576,2,FALSE())</f>
        <v>CAPITL</v>
      </c>
      <c r="G289" s="58" t="str">
        <f aca="false">+VLOOKUP(E289,[1]Congest!$A$1:$C$1048576,3,FALSE())</f>
        <v>CAPITL</v>
      </c>
      <c r="H289" s="59" t="n">
        <v>30</v>
      </c>
      <c r="I289" s="41"/>
      <c r="J289" s="4"/>
      <c r="O289" s="47" t="n">
        <f aca="false">VLOOKUP($A289,'[1]Congest May00-Oct00'!$A$1:$I$1048576,COLUMN('[1]Congest May00-Oct00'!D$1:D$1048576),FALSE())-VLOOKUP($E289,'[1]Congest May00-Oct00'!$A$1:$I$1048576,COLUMN('[1]Congest May00-Oct00'!D$1:D$1048576),FALSE())</f>
        <v>6901.93</v>
      </c>
      <c r="P289" s="39" t="n">
        <f aca="false">VLOOKUP($A289,'[1]Congest May00-Oct00'!$A$1:$I$1048576,COLUMN('[1]Congest May00-Oct00'!E$1:E$1048576),FALSE())-VLOOKUP($E289,'[1]Congest May00-Oct00'!$A$1:$I$1048576,COLUMN('[1]Congest May00-Oct00'!E$1:E$1048576),FALSE())</f>
        <v>18679.19</v>
      </c>
      <c r="Q289" s="39" t="n">
        <f aca="false">VLOOKUP($A289,'[1]Congest May00-Oct00'!$A$1:$I$1048576,COLUMN('[1]Congest May00-Oct00'!F$1:F$1048576),FALSE())-VLOOKUP($E289,'[1]Congest May00-Oct00'!$A$1:$I$1048576,COLUMN('[1]Congest May00-Oct00'!F$1:F$1048576),FALSE())</f>
        <v>10415.29</v>
      </c>
      <c r="R289" s="39" t="n">
        <f aca="false">VLOOKUP($A289,'[1]Congest May00-Oct00'!$A$1:$I$1048576,COLUMN('[1]Congest May00-Oct00'!G$1:G$1048576),FALSE())-VLOOKUP($E289,'[1]Congest May00-Oct00'!$A$1:$I$1048576,COLUMN('[1]Congest May00-Oct00'!G$1:G$1048576),FALSE())</f>
        <v>8507.07</v>
      </c>
      <c r="S289" s="39" t="n">
        <f aca="false">VLOOKUP($A289,'[1]Congest May00-Oct00'!$A$1:$I$1048576,COLUMN('[1]Congest May00-Oct00'!H$1:H$1048576),FALSE())-VLOOKUP($E289,'[1]Congest May00-Oct00'!$A$1:$I$1048576,COLUMN('[1]Congest May00-Oct00'!H$1:H$1048576),FALSE())</f>
        <v>5949.54</v>
      </c>
      <c r="T289" s="39" t="n">
        <f aca="false">VLOOKUP($A289,'[1]Congest May00-Oct00'!$A$1:$I$1048576,COLUMN('[1]Congest May00-Oct00'!I$1:I$1048576),FALSE())-VLOOKUP($E289,'[1]Congest May00-Oct00'!$A$1:$I$1048576,COLUMN('[1]Congest May00-Oct00'!I$1:I$1048576),FALSE())</f>
        <v>6240.78</v>
      </c>
      <c r="U289" s="39" t="n">
        <f aca="false">VLOOKUP($A289,'[1]Congest Nov00-Apr01'!$A$1:$I$1048576,COLUMN('[1]Congest Nov00-Apr01'!D$1:D$1048576),FALSE())-VLOOKUP($E289,'[1]Congest Nov00-Apr01'!$A$1:$I$1048576,COLUMN('[1]Congest Nov00-Apr01'!D$1:D$1048576),FALSE())</f>
        <v>8675.74</v>
      </c>
      <c r="V289" s="39" t="n">
        <f aca="false">VLOOKUP($A289,'[1]Congest Nov00-Apr01'!$A$1:$I$1048576,COLUMN('[1]Congest Nov00-Apr01'!E$1:E$1048576),FALSE())-VLOOKUP($E289,'[1]Congest Nov00-Apr01'!$A$1:$I$1048576,COLUMN('[1]Congest Nov00-Apr01'!E$1:E$1048576),FALSE())</f>
        <v>1829.79</v>
      </c>
      <c r="W289" s="39" t="n">
        <f aca="false">VLOOKUP($A289,'[1]Congest Nov00-Apr01'!$A$1:$I$1048576,COLUMN('[1]Congest Nov00-Apr01'!F$1:F$1048576),FALSE())-VLOOKUP($E289,'[1]Congest Nov00-Apr01'!$A$1:$I$1048576,COLUMN('[1]Congest Nov00-Apr01'!F$1:F$1048576),FALSE())</f>
        <v>3296.6</v>
      </c>
      <c r="X289" s="39" t="n">
        <f aca="false">VLOOKUP($A289,'[1]Congest Nov00-Apr01'!$A$1:$I$1048576,COLUMN('[1]Congest Nov00-Apr01'!G$1:G$1048576),FALSE())-VLOOKUP($E289,'[1]Congest Nov00-Apr01'!$A$1:$I$1048576,COLUMN('[1]Congest Nov00-Apr01'!G$1:G$1048576),FALSE())</f>
        <v>2562.64</v>
      </c>
      <c r="Y289" s="39" t="n">
        <f aca="false">VLOOKUP($A289,'[1]Congest Nov00-Apr01'!$A$1:$I$1048576,COLUMN('[1]Congest Nov00-Apr01'!H$1:H$1048576),FALSE())-VLOOKUP($E289,'[1]Congest Nov00-Apr01'!$A$1:$I$1048576,COLUMN('[1]Congest Nov00-Apr01'!H$1:H$1048576),FALSE())</f>
        <v>2451.3</v>
      </c>
      <c r="Z289" s="39" t="n">
        <f aca="false">VLOOKUP($A289,'[1]Congest Nov00-Apr01'!$A$1:$I$1048576,COLUMN('[1]Congest Nov00-Apr01'!I$1:I$1048576),FALSE())-VLOOKUP($E289,'[1]Congest Nov00-Apr01'!$A$1:$I$1048576,COLUMN('[1]Congest Nov00-Apr01'!I$1:I$1048576),FALSE())</f>
        <v>749.57</v>
      </c>
      <c r="AA289" s="39" t="n">
        <f aca="false">VLOOKUP($A289,'[1]Congest May01-Oct01'!$A$1:$I$1048576,COLUMN('[1]Congest May01-Oct01'!D$1:D$1048576),FALSE())-VLOOKUP($E289,'[1]Congest May01-Oct01'!$A$1:$I$1048576,COLUMN('[1]Congest May01-Oct01'!D$1:D$1048576),FALSE())</f>
        <v>2958.32</v>
      </c>
      <c r="AB289" s="39" t="n">
        <f aca="false">VLOOKUP($A289,'[1]Congest May01-Oct01'!$A$1:$I$1048576,COLUMN('[1]Congest May01-Oct01'!E$1:E$1048576),FALSE())-VLOOKUP($E289,'[1]Congest May01-Oct01'!$A$1:$I$1048576,COLUMN('[1]Congest May01-Oct01'!E$1:E$1048576),FALSE())</f>
        <v>1004.17</v>
      </c>
      <c r="AC289" s="39" t="n">
        <f aca="false">VLOOKUP($A289,'[1]Congest May01-Oct01'!$A$1:$I$1048576,COLUMN('[1]Congest May01-Oct01'!F$1:F$1048576),FALSE())-VLOOKUP($E289,'[1]Congest May01-Oct01'!$A$1:$I$1048576,COLUMN('[1]Congest May01-Oct01'!F$1:F$1048576),FALSE())</f>
        <v>208.75</v>
      </c>
      <c r="AD289" s="39" t="n">
        <f aca="false">VLOOKUP($A289,'[1]Congest May01-Oct01'!$A$1:$I$1048576,COLUMN('[1]Congest May01-Oct01'!G$1:G$1048576),FALSE())-VLOOKUP($E289,'[1]Congest May01-Oct01'!$A$1:$I$1048576,COLUMN('[1]Congest May01-Oct01'!G$1:G$1048576),FALSE())</f>
        <v>1794.57</v>
      </c>
      <c r="AE289" s="36" t="n">
        <f aca="false">VLOOKUP($A289,'[1]Congest May01-Oct01'!$A$1:$I$1048576,COLUMN('[1]Congest May01-Oct01'!H$1:H$1048576),FALSE())-VLOOKUP($E289,'[1]Congest May01-Oct01'!$A$1:$I$1048576,COLUMN('[1]Congest May01-Oct01'!H$1:H$1048576),FALSE())</f>
        <v>169.1</v>
      </c>
      <c r="AF289" s="36" t="n">
        <f aca="false">VLOOKUP($A289,'[1]Congest May01-Oct01'!$A$1:$I$1048576,COLUMN('[1]Congest May01-Oct01'!I$1:I$1048576),FALSE())-VLOOKUP($E289,'[1]Congest May01-Oct01'!$A$1:$I$1048576,COLUMN('[1]Congest May01-Oct01'!I$1:I$1048576),FALSE())</f>
        <v>211.96</v>
      </c>
      <c r="AG289" s="6" t="n">
        <f aca="false">SUM(S289:AD289)</f>
        <v>37721.77</v>
      </c>
      <c r="AI289" s="6" t="n">
        <f aca="false">+AO289</f>
        <v>25956.36</v>
      </c>
      <c r="AJ289" s="39" t="n">
        <f aca="false">+AG289</f>
        <v>37721.77</v>
      </c>
      <c r="AK289" s="39" t="n">
        <f aca="false">+AJ289-AI289</f>
        <v>11765.41</v>
      </c>
      <c r="AL289" s="39"/>
      <c r="AM289" s="39" t="n">
        <f aca="false">+VLOOKUP($E289,[2]ACP!$A$1:$BE$1048576,47,FALSE())-VLOOKUP($A289,[2]ACP!$A$1:$BE$1048576,47,FALSE())</f>
        <v>53713.41</v>
      </c>
      <c r="AN289" s="39" t="n">
        <f aca="false">+VLOOKUP($E289,[2]ACP!$A$1:$BE$1048576,48,FALSE())-VLOOKUP($A289,[2]ACP!$A$1:$BE$1048576,48,FALSE())</f>
        <v>99627.2</v>
      </c>
      <c r="AO289" s="39" t="n">
        <f aca="false">+VLOOKUP($E289,[2]ACP!$A$1:$BE$1048576,56,FALSE())-VLOOKUP($A289,[2]ACP!$A$1:$BE$1048576,56,FALSE())</f>
        <v>25956.36</v>
      </c>
      <c r="AP289" s="39" t="n">
        <f aca="false">+VLOOKUP($E289,[2]ACP!$A$1:$BE$1048576,57,FALSE())-VLOOKUP($A289,[2]ACP!$A$1:$BE$1048576,57,FALSE())</f>
        <v>47606.6</v>
      </c>
      <c r="AQ289" s="39" t="n">
        <v>5949.54</v>
      </c>
      <c r="AR289" s="39" t="n">
        <f aca="false">+VLOOKUP($E289,[2]ACP!$A$1:$BE$1048576,53,FALSE())-VLOOKUP($A289,[2]ACP!$A$1:$BE$1048576,53,FALSE())</f>
        <v>2345.64</v>
      </c>
      <c r="AS289" s="39" t="n">
        <f aca="false">+VLOOKUP($E289,[2]ACP!$A$1:$BE$1048576,25,FALSE())-VLOOKUP($A289,[2]ACP!$A$1:$BE$1048576,25,FALSE())</f>
        <v>31638.996</v>
      </c>
      <c r="AT289" s="39" t="n">
        <f aca="false">+VLOOKUP($E289,[2]ACP!$A$1:$BE$1048576,19,FALSE())-VLOOKUP($A289,[2]ACP!$A$1:$BE$1048576,19,FALSE())</f>
        <v>51152.7</v>
      </c>
    </row>
    <row r="290" customFormat="false" ht="12.75" hidden="false" customHeight="false" outlineLevel="0" collapsed="false">
      <c r="A290" s="60" t="n">
        <v>61847</v>
      </c>
      <c r="B290" s="60" t="str">
        <f aca="false">+VLOOKUP(A290,'[1]Congest May01-Oct01'!$A$1:$B$1048576,2,FALSE())</f>
        <v>PJM</v>
      </c>
      <c r="C290" s="58" t="str">
        <f aca="false">+VLOOKUP(A290,[1]Congest!$A$1:$C$1048576,3,FALSE())</f>
        <v>PJM</v>
      </c>
      <c r="D290" s="58"/>
      <c r="E290" s="60" t="n">
        <v>61761</v>
      </c>
      <c r="F290" s="60" t="str">
        <f aca="false">+VLOOKUP(E290,'[1]Congest May01-Oct01'!$A$1:$B$1048576,2,FALSE())</f>
        <v>N.Y.C.</v>
      </c>
      <c r="G290" s="58" t="str">
        <f aca="false">+VLOOKUP(E290,[1]Congest!$A$1:$C$1048576,3,FALSE())</f>
        <v>N.Y.C.</v>
      </c>
      <c r="H290" s="59" t="n">
        <v>11</v>
      </c>
      <c r="I290" s="41"/>
      <c r="J290" s="4"/>
      <c r="O290" s="47" t="n">
        <f aca="false">VLOOKUP($A290,'[1]Congest May00-Oct00'!$A$1:$I$1048576,COLUMN('[1]Congest May00-Oct00'!D$1:D$1048576),FALSE())-VLOOKUP($E290,'[1]Congest May00-Oct00'!$A$1:$I$1048576,COLUMN('[1]Congest May00-Oct00'!D$1:D$1048576),FALSE())</f>
        <v>5890.64</v>
      </c>
      <c r="P290" s="39" t="n">
        <f aca="false">VLOOKUP($A290,'[1]Congest May00-Oct00'!$A$1:$I$1048576,COLUMN('[1]Congest May00-Oct00'!E$1:E$1048576),FALSE())-VLOOKUP($E290,'[1]Congest May00-Oct00'!$A$1:$I$1048576,COLUMN('[1]Congest May00-Oct00'!E$1:E$1048576),FALSE())</f>
        <v>17027.2</v>
      </c>
      <c r="Q290" s="39" t="n">
        <f aca="false">VLOOKUP($A290,'[1]Congest May00-Oct00'!$A$1:$I$1048576,COLUMN('[1]Congest May00-Oct00'!F$1:F$1048576),FALSE())-VLOOKUP($E290,'[1]Congest May00-Oct00'!$A$1:$I$1048576,COLUMN('[1]Congest May00-Oct00'!F$1:F$1048576),FALSE())</f>
        <v>10088.79</v>
      </c>
      <c r="R290" s="39" t="n">
        <f aca="false">VLOOKUP($A290,'[1]Congest May00-Oct00'!$A$1:$I$1048576,COLUMN('[1]Congest May00-Oct00'!G$1:G$1048576),FALSE())-VLOOKUP($E290,'[1]Congest May00-Oct00'!$A$1:$I$1048576,COLUMN('[1]Congest May00-Oct00'!G$1:G$1048576),FALSE())</f>
        <v>11328.57</v>
      </c>
      <c r="S290" s="39" t="n">
        <f aca="false">VLOOKUP($A290,'[1]Congest May00-Oct00'!$A$1:$I$1048576,COLUMN('[1]Congest May00-Oct00'!H$1:H$1048576),FALSE())-VLOOKUP($E290,'[1]Congest May00-Oct00'!$A$1:$I$1048576,COLUMN('[1]Congest May00-Oct00'!H$1:H$1048576),FALSE())</f>
        <v>6989.95</v>
      </c>
      <c r="T290" s="39" t="n">
        <f aca="false">VLOOKUP($A290,'[1]Congest May00-Oct00'!$A$1:$I$1048576,COLUMN('[1]Congest May00-Oct00'!I$1:I$1048576),FALSE())-VLOOKUP($E290,'[1]Congest May00-Oct00'!$A$1:$I$1048576,COLUMN('[1]Congest May00-Oct00'!I$1:I$1048576),FALSE())</f>
        <v>6662.33</v>
      </c>
      <c r="U290" s="39" t="n">
        <f aca="false">VLOOKUP($A290,'[1]Congest Nov00-Apr01'!$A$1:$I$1048576,COLUMN('[1]Congest Nov00-Apr01'!D$1:D$1048576),FALSE())-VLOOKUP($E290,'[1]Congest Nov00-Apr01'!$A$1:$I$1048576,COLUMN('[1]Congest Nov00-Apr01'!D$1:D$1048576),FALSE())</f>
        <v>8273.29</v>
      </c>
      <c r="V290" s="39" t="n">
        <f aca="false">VLOOKUP($A290,'[1]Congest Nov00-Apr01'!$A$1:$I$1048576,COLUMN('[1]Congest Nov00-Apr01'!E$1:E$1048576),FALSE())-VLOOKUP($E290,'[1]Congest Nov00-Apr01'!$A$1:$I$1048576,COLUMN('[1]Congest Nov00-Apr01'!E$1:E$1048576),FALSE())</f>
        <v>4512.75</v>
      </c>
      <c r="W290" s="39" t="n">
        <f aca="false">VLOOKUP($A290,'[1]Congest Nov00-Apr01'!$A$1:$I$1048576,COLUMN('[1]Congest Nov00-Apr01'!F$1:F$1048576),FALSE())-VLOOKUP($E290,'[1]Congest Nov00-Apr01'!$A$1:$I$1048576,COLUMN('[1]Congest Nov00-Apr01'!F$1:F$1048576),FALSE())</f>
        <v>3109.84</v>
      </c>
      <c r="X290" s="39" t="n">
        <f aca="false">VLOOKUP($A290,'[1]Congest Nov00-Apr01'!$A$1:$I$1048576,COLUMN('[1]Congest Nov00-Apr01'!G$1:G$1048576),FALSE())-VLOOKUP($E290,'[1]Congest Nov00-Apr01'!$A$1:$I$1048576,COLUMN('[1]Congest Nov00-Apr01'!G$1:G$1048576),FALSE())</f>
        <v>3855.28</v>
      </c>
      <c r="Y290" s="39" t="n">
        <f aca="false">VLOOKUP($A290,'[1]Congest Nov00-Apr01'!$A$1:$I$1048576,COLUMN('[1]Congest Nov00-Apr01'!H$1:H$1048576),FALSE())-VLOOKUP($E290,'[1]Congest Nov00-Apr01'!$A$1:$I$1048576,COLUMN('[1]Congest Nov00-Apr01'!H$1:H$1048576),FALSE())</f>
        <v>4977.81</v>
      </c>
      <c r="Z290" s="39" t="n">
        <f aca="false">VLOOKUP($A290,'[1]Congest Nov00-Apr01'!$A$1:$I$1048576,COLUMN('[1]Congest Nov00-Apr01'!I$1:I$1048576),FALSE())-VLOOKUP($E290,'[1]Congest Nov00-Apr01'!$A$1:$I$1048576,COLUMN('[1]Congest Nov00-Apr01'!I$1:I$1048576),FALSE())</f>
        <v>5503.91</v>
      </c>
      <c r="AA290" s="39" t="n">
        <f aca="false">VLOOKUP($A290,'[1]Congest May01-Oct01'!$A$1:$I$1048576,COLUMN('[1]Congest May01-Oct01'!D$1:D$1048576),FALSE())-VLOOKUP($E290,'[1]Congest May01-Oct01'!$A$1:$I$1048576,COLUMN('[1]Congest May01-Oct01'!D$1:D$1048576),FALSE())</f>
        <v>6091.66</v>
      </c>
      <c r="AB290" s="39" t="n">
        <f aca="false">VLOOKUP($A290,'[1]Congest May01-Oct01'!$A$1:$I$1048576,COLUMN('[1]Congest May01-Oct01'!E$1:E$1048576),FALSE())-VLOOKUP($E290,'[1]Congest May01-Oct01'!$A$1:$I$1048576,COLUMN('[1]Congest May01-Oct01'!E$1:E$1048576),FALSE())</f>
        <v>7557.1</v>
      </c>
      <c r="AC290" s="39" t="n">
        <f aca="false">VLOOKUP($A290,'[1]Congest May01-Oct01'!$A$1:$I$1048576,COLUMN('[1]Congest May01-Oct01'!F$1:F$1048576),FALSE())-VLOOKUP($E290,'[1]Congest May01-Oct01'!$A$1:$I$1048576,COLUMN('[1]Congest May01-Oct01'!F$1:F$1048576),FALSE())</f>
        <v>4297.66</v>
      </c>
      <c r="AD290" s="39" t="n">
        <f aca="false">VLOOKUP($A290,'[1]Congest May01-Oct01'!$A$1:$I$1048576,COLUMN('[1]Congest May01-Oct01'!G$1:G$1048576),FALSE())-VLOOKUP($E290,'[1]Congest May01-Oct01'!$A$1:$I$1048576,COLUMN('[1]Congest May01-Oct01'!G$1:G$1048576),FALSE())</f>
        <v>2588.74</v>
      </c>
      <c r="AE290" s="36" t="n">
        <f aca="false">VLOOKUP($A290,'[1]Congest May01-Oct01'!$A$1:$I$1048576,COLUMN('[1]Congest May01-Oct01'!H$1:H$1048576),FALSE())-VLOOKUP($E290,'[1]Congest May01-Oct01'!$A$1:$I$1048576,COLUMN('[1]Congest May01-Oct01'!H$1:H$1048576),FALSE())</f>
        <v>660.71</v>
      </c>
      <c r="AF290" s="36" t="n">
        <f aca="false">VLOOKUP($A290,'[1]Congest May01-Oct01'!$A$1:$I$1048576,COLUMN('[1]Congest May01-Oct01'!I$1:I$1048576),FALSE())-VLOOKUP($E290,'[1]Congest May01-Oct01'!$A$1:$I$1048576,COLUMN('[1]Congest May01-Oct01'!I$1:I$1048576),FALSE())</f>
        <v>434.18</v>
      </c>
      <c r="AG290" s="6" t="n">
        <f aca="false">SUM(S290:AD290)</f>
        <v>64420.32</v>
      </c>
      <c r="AI290" s="6" t="n">
        <f aca="false">+AO290</f>
        <v>62080.18</v>
      </c>
      <c r="AJ290" s="39" t="n">
        <f aca="false">+AG290</f>
        <v>64420.32</v>
      </c>
      <c r="AK290" s="39" t="n">
        <f aca="false">+AJ290-AI290</f>
        <v>2340.14</v>
      </c>
      <c r="AL290" s="39"/>
      <c r="AM290" s="39" t="n">
        <f aca="false">+VLOOKUP($E290,[2]ACP!$A$1:$BE$1048576,47,FALSE())-VLOOKUP($A290,[2]ACP!$A$1:$BE$1048576,47,FALSE())</f>
        <v>79951.23</v>
      </c>
      <c r="AN290" s="39" t="n">
        <f aca="false">+VLOOKUP($E290,[2]ACP!$A$1:$BE$1048576,48,FALSE())-VLOOKUP($A290,[2]ACP!$A$1:$BE$1048576,48,FALSE())</f>
        <v>135808.05</v>
      </c>
      <c r="AO290" s="39" t="n">
        <f aca="false">+VLOOKUP($E290,[2]ACP!$A$1:$BE$1048576,56,FALSE())-VLOOKUP($A290,[2]ACP!$A$1:$BE$1048576,56,FALSE())</f>
        <v>62080.18</v>
      </c>
      <c r="AP290" s="39" t="n">
        <f aca="false">+VLOOKUP($E290,[2]ACP!$A$1:$BE$1048576,57,FALSE())-VLOOKUP($A290,[2]ACP!$A$1:$BE$1048576,57,FALSE())</f>
        <v>118435.01</v>
      </c>
      <c r="AQ290" s="39" t="n">
        <v>6989.95</v>
      </c>
      <c r="AR290" s="39" t="n">
        <f aca="false">+VLOOKUP($E290,[2]ACP!$A$1:$BE$1048576,53,FALSE())-VLOOKUP($A290,[2]ACP!$A$1:$BE$1048576,53,FALSE())</f>
        <v>5535.65</v>
      </c>
      <c r="AS290" s="39" t="n">
        <f aca="false">+VLOOKUP($E290,[2]ACP!$A$1:$BE$1048576,25,FALSE())-VLOOKUP($A290,[2]ACP!$A$1:$BE$1048576,25,FALSE())</f>
        <v>37278.06</v>
      </c>
      <c r="AT290" s="39" t="n">
        <f aca="false">+VLOOKUP($E290,[2]ACP!$A$1:$BE$1048576,19,FALSE())-VLOOKUP($A290,[2]ACP!$A$1:$BE$1048576,19,FALSE())</f>
        <v>49660.296</v>
      </c>
    </row>
    <row r="291" customFormat="false" ht="12.75" hidden="false" customHeight="false" outlineLevel="0" collapsed="false">
      <c r="A291" s="2"/>
      <c r="B291" s="2"/>
      <c r="E291" s="2"/>
      <c r="H291" s="4"/>
      <c r="O291" s="35"/>
      <c r="P291" s="36"/>
      <c r="Q291" s="36"/>
      <c r="R291" s="36"/>
      <c r="S291" s="36"/>
      <c r="T291" s="39"/>
      <c r="U291" s="39"/>
      <c r="V291" s="39"/>
      <c r="W291" s="39"/>
      <c r="X291" s="39"/>
      <c r="Y291" s="39"/>
      <c r="Z291" s="39"/>
      <c r="AA291" s="39"/>
      <c r="AB291" s="36"/>
      <c r="AC291" s="36"/>
      <c r="AD291" s="36"/>
      <c r="AE291" s="36"/>
      <c r="AF291" s="36"/>
      <c r="AH291" s="2"/>
      <c r="AI291" s="64"/>
      <c r="AJ291" s="39"/>
      <c r="AK291" s="39"/>
      <c r="AL291" s="39"/>
      <c r="AM291" s="2"/>
      <c r="AN291" s="39"/>
      <c r="AO291" s="39"/>
      <c r="AQ291" s="36"/>
    </row>
    <row r="292" customFormat="false" ht="12.75" hidden="false" customHeight="false" outlineLevel="0" collapsed="false">
      <c r="A292" s="2"/>
      <c r="B292" s="2"/>
      <c r="E292" s="2"/>
      <c r="H292" s="4"/>
      <c r="O292" s="35"/>
      <c r="P292" s="36"/>
      <c r="Q292" s="36"/>
      <c r="R292" s="36"/>
      <c r="S292" s="36"/>
      <c r="T292" s="39"/>
      <c r="U292" s="39"/>
      <c r="V292" s="39"/>
      <c r="W292" s="39"/>
      <c r="X292" s="39"/>
      <c r="Y292" s="39"/>
      <c r="Z292" s="39"/>
      <c r="AA292" s="39"/>
      <c r="AB292" s="36"/>
      <c r="AC292" s="36"/>
      <c r="AD292" s="36"/>
      <c r="AE292" s="36"/>
      <c r="AF292" s="36"/>
      <c r="AH292" s="2"/>
      <c r="AI292" s="64"/>
      <c r="AJ292" s="39"/>
      <c r="AK292" s="39"/>
      <c r="AL292" s="39"/>
      <c r="AM292" s="2"/>
      <c r="AN292" s="39"/>
      <c r="AO292" s="39"/>
      <c r="AQ292" s="36"/>
    </row>
    <row r="293" customFormat="false" ht="12.75" hidden="false" customHeight="false" outlineLevel="0" collapsed="false">
      <c r="A293" s="2"/>
      <c r="B293" s="2"/>
      <c r="E293" s="2"/>
      <c r="H293" s="4"/>
      <c r="O293" s="35"/>
      <c r="P293" s="36"/>
      <c r="Q293" s="36"/>
      <c r="R293" s="36"/>
      <c r="S293" s="36"/>
      <c r="T293" s="39"/>
      <c r="U293" s="39"/>
      <c r="V293" s="39"/>
      <c r="W293" s="39"/>
      <c r="X293" s="39"/>
      <c r="Y293" s="39"/>
      <c r="Z293" s="39"/>
      <c r="AA293" s="39"/>
      <c r="AB293" s="36"/>
      <c r="AC293" s="36"/>
      <c r="AD293" s="36"/>
      <c r="AE293" s="36"/>
      <c r="AF293" s="36"/>
      <c r="AH293" s="2"/>
      <c r="AI293" s="64"/>
      <c r="AJ293" s="39"/>
      <c r="AK293" s="39"/>
      <c r="AL293" s="39"/>
      <c r="AM293" s="2"/>
      <c r="AN293" s="39"/>
      <c r="AO293" s="39"/>
      <c r="AQ293" s="36"/>
    </row>
    <row r="294" customFormat="false" ht="12.75" hidden="false" customHeight="false" outlineLevel="0" collapsed="false">
      <c r="A294" s="2"/>
      <c r="B294" s="2"/>
      <c r="E294" s="2"/>
      <c r="H294" s="4"/>
      <c r="O294" s="35"/>
      <c r="P294" s="36"/>
      <c r="Q294" s="36"/>
      <c r="R294" s="36"/>
      <c r="S294" s="36"/>
      <c r="T294" s="39"/>
      <c r="U294" s="39"/>
      <c r="V294" s="39"/>
      <c r="W294" s="39"/>
      <c r="X294" s="39"/>
      <c r="Y294" s="39"/>
      <c r="Z294" s="39"/>
      <c r="AA294" s="39"/>
      <c r="AB294" s="36"/>
      <c r="AC294" s="36"/>
      <c r="AD294" s="36"/>
      <c r="AE294" s="36"/>
      <c r="AF294" s="36"/>
      <c r="AH294" s="2"/>
      <c r="AI294" s="64"/>
      <c r="AJ294" s="39"/>
      <c r="AK294" s="39"/>
      <c r="AL294" s="39"/>
      <c r="AM294" s="2"/>
      <c r="AN294" s="39"/>
      <c r="AO294" s="39"/>
      <c r="AQ294" s="36"/>
    </row>
    <row r="295" customFormat="false" ht="12.75" hidden="false" customHeight="false" outlineLevel="0" collapsed="false">
      <c r="A295" s="2"/>
      <c r="B295" s="2"/>
      <c r="E295" s="2"/>
      <c r="H295" s="4"/>
      <c r="O295" s="35"/>
      <c r="P295" s="36"/>
      <c r="Q295" s="36"/>
      <c r="R295" s="36"/>
      <c r="S295" s="36"/>
      <c r="T295" s="39"/>
      <c r="U295" s="39"/>
      <c r="V295" s="39"/>
      <c r="W295" s="39"/>
      <c r="X295" s="39"/>
      <c r="Y295" s="39"/>
      <c r="Z295" s="39"/>
      <c r="AA295" s="39"/>
      <c r="AB295" s="36"/>
      <c r="AC295" s="36"/>
      <c r="AD295" s="36"/>
      <c r="AE295" s="36"/>
      <c r="AF295" s="36"/>
      <c r="AH295" s="2"/>
      <c r="AI295" s="64"/>
      <c r="AJ295" s="39"/>
      <c r="AK295" s="39"/>
      <c r="AL295" s="39"/>
      <c r="AM295" s="2"/>
      <c r="AN295" s="39"/>
      <c r="AO295" s="39"/>
      <c r="AQ295" s="36"/>
    </row>
    <row r="296" customFormat="false" ht="12.75" hidden="false" customHeight="false" outlineLevel="0" collapsed="false">
      <c r="A296" s="2"/>
      <c r="B296" s="2"/>
      <c r="E296" s="2"/>
      <c r="H296" s="4"/>
      <c r="O296" s="35"/>
      <c r="P296" s="36"/>
      <c r="Q296" s="36"/>
      <c r="R296" s="36"/>
      <c r="S296" s="36"/>
      <c r="T296" s="39"/>
      <c r="U296" s="39"/>
      <c r="V296" s="39"/>
      <c r="W296" s="39"/>
      <c r="X296" s="39"/>
      <c r="Y296" s="39"/>
      <c r="Z296" s="39"/>
      <c r="AA296" s="39"/>
      <c r="AB296" s="36"/>
      <c r="AC296" s="36"/>
      <c r="AD296" s="36"/>
      <c r="AE296" s="36"/>
      <c r="AF296" s="36"/>
      <c r="AH296" s="2"/>
      <c r="AI296" s="64"/>
      <c r="AJ296" s="39"/>
      <c r="AK296" s="39"/>
      <c r="AL296" s="39"/>
      <c r="AM296" s="2"/>
      <c r="AN296" s="39"/>
      <c r="AO296" s="39"/>
      <c r="AQ296" s="36"/>
    </row>
    <row r="297" customFormat="false" ht="12.75" hidden="false" customHeight="false" outlineLevel="0" collapsed="false">
      <c r="A297" s="2"/>
      <c r="B297" s="2"/>
      <c r="E297" s="2"/>
      <c r="H297" s="4"/>
      <c r="O297" s="35"/>
      <c r="P297" s="36"/>
      <c r="Q297" s="36"/>
      <c r="R297" s="36"/>
      <c r="S297" s="36"/>
      <c r="T297" s="39"/>
      <c r="U297" s="39"/>
      <c r="V297" s="39"/>
      <c r="W297" s="39"/>
      <c r="X297" s="39"/>
      <c r="Y297" s="39"/>
      <c r="Z297" s="39"/>
      <c r="AA297" s="39"/>
      <c r="AB297" s="36"/>
      <c r="AC297" s="36"/>
      <c r="AD297" s="36"/>
      <c r="AE297" s="36"/>
      <c r="AF297" s="36"/>
      <c r="AH297" s="2"/>
      <c r="AI297" s="64"/>
      <c r="AJ297" s="39"/>
      <c r="AK297" s="39"/>
      <c r="AL297" s="39"/>
      <c r="AM297" s="2"/>
      <c r="AN297" s="39"/>
      <c r="AO297" s="39"/>
      <c r="AQ297" s="36"/>
    </row>
    <row r="298" customFormat="false" ht="12.75" hidden="false" customHeight="false" outlineLevel="0" collapsed="false">
      <c r="A298" s="2"/>
      <c r="B298" s="2"/>
      <c r="E298" s="2"/>
      <c r="H298" s="4"/>
      <c r="O298" s="35"/>
      <c r="P298" s="36"/>
      <c r="Q298" s="36"/>
      <c r="R298" s="36"/>
      <c r="S298" s="36"/>
      <c r="T298" s="39"/>
      <c r="U298" s="39"/>
      <c r="V298" s="39"/>
      <c r="W298" s="39"/>
      <c r="X298" s="39"/>
      <c r="Y298" s="39"/>
      <c r="Z298" s="39"/>
      <c r="AA298" s="39"/>
      <c r="AB298" s="36"/>
      <c r="AC298" s="36"/>
      <c r="AD298" s="36"/>
      <c r="AE298" s="36"/>
      <c r="AF298" s="36"/>
      <c r="AH298" s="2"/>
      <c r="AI298" s="64"/>
      <c r="AJ298" s="39"/>
      <c r="AK298" s="39"/>
      <c r="AL298" s="39"/>
      <c r="AM298" s="2"/>
      <c r="AN298" s="39"/>
      <c r="AO298" s="39"/>
      <c r="AQ298" s="36"/>
    </row>
    <row r="299" customFormat="false" ht="12.75" hidden="false" customHeight="false" outlineLevel="0" collapsed="false">
      <c r="A299" s="2"/>
      <c r="B299" s="2"/>
      <c r="E299" s="2"/>
      <c r="H299" s="4"/>
      <c r="O299" s="35"/>
      <c r="P299" s="36"/>
      <c r="Q299" s="36"/>
      <c r="R299" s="36"/>
      <c r="S299" s="36"/>
      <c r="T299" s="39"/>
      <c r="U299" s="39"/>
      <c r="V299" s="39"/>
      <c r="W299" s="39"/>
      <c r="X299" s="39"/>
      <c r="Y299" s="39"/>
      <c r="Z299" s="39"/>
      <c r="AA299" s="39"/>
      <c r="AB299" s="36"/>
      <c r="AC299" s="36"/>
      <c r="AD299" s="36"/>
      <c r="AE299" s="36"/>
      <c r="AF299" s="36"/>
      <c r="AH299" s="2"/>
      <c r="AI299" s="64"/>
      <c r="AJ299" s="39"/>
      <c r="AK299" s="39"/>
      <c r="AL299" s="39"/>
      <c r="AM299" s="2"/>
      <c r="AN299" s="39"/>
      <c r="AO299" s="39"/>
      <c r="AQ299" s="36"/>
    </row>
    <row r="300" customFormat="false" ht="12.75" hidden="false" customHeight="false" outlineLevel="0" collapsed="false">
      <c r="A300" s="2"/>
      <c r="B300" s="2"/>
      <c r="E300" s="2"/>
      <c r="H300" s="4"/>
      <c r="O300" s="35"/>
      <c r="P300" s="36"/>
      <c r="Q300" s="36"/>
      <c r="R300" s="36"/>
      <c r="S300" s="36"/>
      <c r="T300" s="39"/>
      <c r="U300" s="39"/>
      <c r="V300" s="39"/>
      <c r="W300" s="39"/>
      <c r="X300" s="39"/>
      <c r="Y300" s="39"/>
      <c r="Z300" s="39"/>
      <c r="AA300" s="39"/>
      <c r="AB300" s="36"/>
      <c r="AC300" s="36"/>
      <c r="AD300" s="36"/>
      <c r="AE300" s="36"/>
      <c r="AF300" s="36"/>
      <c r="AH300" s="2"/>
      <c r="AI300" s="64"/>
      <c r="AJ300" s="39"/>
      <c r="AK300" s="39"/>
      <c r="AL300" s="39"/>
      <c r="AM300" s="2"/>
      <c r="AN300" s="39"/>
      <c r="AO300" s="39"/>
      <c r="AQ300" s="36"/>
    </row>
    <row r="301" customFormat="false" ht="12.75" hidden="false" customHeight="false" outlineLevel="0" collapsed="false">
      <c r="A301" s="2"/>
      <c r="B301" s="2"/>
      <c r="E301" s="2"/>
      <c r="H301" s="4"/>
      <c r="O301" s="35"/>
      <c r="P301" s="36"/>
      <c r="Q301" s="36"/>
      <c r="R301" s="36"/>
      <c r="S301" s="36"/>
      <c r="T301" s="39"/>
      <c r="U301" s="39"/>
      <c r="V301" s="39"/>
      <c r="W301" s="39"/>
      <c r="X301" s="39"/>
      <c r="Y301" s="39"/>
      <c r="Z301" s="39"/>
      <c r="AA301" s="39"/>
      <c r="AB301" s="36"/>
      <c r="AC301" s="36"/>
      <c r="AD301" s="36"/>
      <c r="AE301" s="36"/>
      <c r="AF301" s="36"/>
      <c r="AH301" s="2"/>
      <c r="AI301" s="64"/>
      <c r="AJ301" s="39"/>
      <c r="AK301" s="39"/>
      <c r="AL301" s="39"/>
      <c r="AM301" s="2"/>
      <c r="AN301" s="39"/>
      <c r="AO301" s="39"/>
      <c r="AQ301" s="36"/>
    </row>
    <row r="302" customFormat="false" ht="12.75" hidden="false" customHeight="false" outlineLevel="0" collapsed="false">
      <c r="A302" s="2"/>
      <c r="B302" s="2"/>
      <c r="E302" s="2"/>
      <c r="H302" s="4"/>
      <c r="O302" s="35"/>
      <c r="P302" s="36"/>
      <c r="Q302" s="36"/>
      <c r="R302" s="36"/>
      <c r="S302" s="36"/>
      <c r="T302" s="39"/>
      <c r="U302" s="39"/>
      <c r="V302" s="39"/>
      <c r="W302" s="39"/>
      <c r="X302" s="39"/>
      <c r="Y302" s="39"/>
      <c r="Z302" s="39"/>
      <c r="AA302" s="39"/>
      <c r="AB302" s="36"/>
      <c r="AC302" s="36"/>
      <c r="AD302" s="36"/>
      <c r="AE302" s="36"/>
      <c r="AF302" s="36"/>
      <c r="AH302" s="2"/>
      <c r="AI302" s="64"/>
      <c r="AJ302" s="39"/>
      <c r="AK302" s="39"/>
      <c r="AL302" s="39"/>
      <c r="AM302" s="2"/>
      <c r="AN302" s="39"/>
      <c r="AO302" s="39"/>
      <c r="AQ302" s="36"/>
    </row>
    <row r="303" customFormat="false" ht="12.75" hidden="false" customHeight="false" outlineLevel="0" collapsed="false">
      <c r="A303" s="2"/>
      <c r="B303" s="2"/>
      <c r="E303" s="2"/>
      <c r="H303" s="4"/>
      <c r="O303" s="35"/>
      <c r="P303" s="36"/>
      <c r="Q303" s="36"/>
      <c r="R303" s="36"/>
      <c r="S303" s="36"/>
      <c r="T303" s="39"/>
      <c r="U303" s="39"/>
      <c r="V303" s="39"/>
      <c r="W303" s="39"/>
      <c r="X303" s="39"/>
      <c r="Y303" s="39"/>
      <c r="Z303" s="39"/>
      <c r="AA303" s="39"/>
      <c r="AB303" s="36"/>
      <c r="AC303" s="36"/>
      <c r="AD303" s="36"/>
      <c r="AE303" s="36"/>
      <c r="AF303" s="36"/>
      <c r="AH303" s="2"/>
      <c r="AI303" s="64"/>
      <c r="AJ303" s="39"/>
      <c r="AK303" s="39"/>
      <c r="AL303" s="39"/>
      <c r="AM303" s="2"/>
      <c r="AN303" s="39"/>
      <c r="AO303" s="39"/>
      <c r="AQ303" s="36"/>
    </row>
    <row r="304" customFormat="false" ht="12.75" hidden="false" customHeight="false" outlineLevel="0" collapsed="false">
      <c r="A304" s="2"/>
      <c r="B304" s="2"/>
      <c r="E304" s="2"/>
      <c r="H304" s="4"/>
      <c r="O304" s="35"/>
      <c r="P304" s="36"/>
      <c r="Q304" s="36"/>
      <c r="R304" s="36"/>
      <c r="S304" s="36"/>
      <c r="T304" s="39"/>
      <c r="U304" s="39"/>
      <c r="V304" s="39"/>
      <c r="W304" s="39"/>
      <c r="X304" s="39"/>
      <c r="Y304" s="39"/>
      <c r="Z304" s="39"/>
      <c r="AA304" s="39"/>
      <c r="AB304" s="36"/>
      <c r="AC304" s="36"/>
      <c r="AD304" s="36"/>
      <c r="AE304" s="36"/>
      <c r="AF304" s="36"/>
      <c r="AH304" s="2"/>
      <c r="AI304" s="64"/>
      <c r="AJ304" s="39"/>
      <c r="AK304" s="39"/>
      <c r="AL304" s="39"/>
      <c r="AM304" s="2"/>
      <c r="AN304" s="39"/>
      <c r="AO304" s="39"/>
      <c r="AQ304" s="36"/>
    </row>
    <row r="305" customFormat="false" ht="12.75" hidden="false" customHeight="false" outlineLevel="0" collapsed="false">
      <c r="A305" s="2"/>
      <c r="B305" s="2"/>
      <c r="E305" s="2"/>
      <c r="H305" s="4"/>
      <c r="O305" s="35"/>
      <c r="P305" s="36"/>
      <c r="Q305" s="36"/>
      <c r="R305" s="36"/>
      <c r="S305" s="36"/>
      <c r="T305" s="39"/>
      <c r="U305" s="39"/>
      <c r="V305" s="39"/>
      <c r="W305" s="39"/>
      <c r="X305" s="39"/>
      <c r="Y305" s="39"/>
      <c r="Z305" s="39"/>
      <c r="AA305" s="39"/>
      <c r="AB305" s="36"/>
      <c r="AC305" s="36"/>
      <c r="AD305" s="36"/>
      <c r="AE305" s="36"/>
      <c r="AF305" s="36"/>
      <c r="AH305" s="2"/>
      <c r="AI305" s="64"/>
      <c r="AJ305" s="39"/>
      <c r="AK305" s="39"/>
      <c r="AL305" s="39"/>
      <c r="AM305" s="2"/>
      <c r="AN305" s="39"/>
      <c r="AO305" s="39"/>
      <c r="AQ305" s="36"/>
    </row>
    <row r="306" customFormat="false" ht="12.75" hidden="false" customHeight="false" outlineLevel="0" collapsed="false">
      <c r="A306" s="2"/>
      <c r="B306" s="2"/>
      <c r="E306" s="2"/>
      <c r="H306" s="4"/>
      <c r="O306" s="35"/>
      <c r="P306" s="36"/>
      <c r="Q306" s="36"/>
      <c r="R306" s="36"/>
      <c r="S306" s="36"/>
      <c r="T306" s="39"/>
      <c r="U306" s="39"/>
      <c r="V306" s="39"/>
      <c r="W306" s="39"/>
      <c r="X306" s="39"/>
      <c r="Y306" s="39"/>
      <c r="Z306" s="39"/>
      <c r="AA306" s="39"/>
      <c r="AB306" s="36"/>
      <c r="AC306" s="36"/>
      <c r="AD306" s="36"/>
      <c r="AE306" s="36"/>
      <c r="AF306" s="36"/>
      <c r="AH306" s="2"/>
      <c r="AI306" s="64"/>
      <c r="AJ306" s="39"/>
      <c r="AK306" s="39"/>
      <c r="AL306" s="39"/>
      <c r="AM306" s="2"/>
      <c r="AN306" s="39"/>
      <c r="AO306" s="39"/>
      <c r="AQ306" s="36"/>
    </row>
    <row r="307" customFormat="false" ht="12.75" hidden="false" customHeight="false" outlineLevel="0" collapsed="false">
      <c r="A307" s="2"/>
      <c r="B307" s="2"/>
      <c r="E307" s="2"/>
      <c r="H307" s="4"/>
      <c r="O307" s="35"/>
      <c r="P307" s="36"/>
      <c r="Q307" s="36"/>
      <c r="R307" s="36"/>
      <c r="S307" s="36"/>
      <c r="T307" s="39"/>
      <c r="U307" s="39"/>
      <c r="V307" s="39"/>
      <c r="W307" s="39"/>
      <c r="X307" s="39"/>
      <c r="Y307" s="39"/>
      <c r="Z307" s="39"/>
      <c r="AA307" s="39"/>
      <c r="AB307" s="36"/>
      <c r="AC307" s="36"/>
      <c r="AD307" s="36"/>
      <c r="AE307" s="36"/>
      <c r="AF307" s="36"/>
      <c r="AH307" s="2"/>
      <c r="AI307" s="64"/>
      <c r="AJ307" s="39"/>
      <c r="AK307" s="39"/>
      <c r="AL307" s="39"/>
      <c r="AM307" s="2"/>
      <c r="AN307" s="39"/>
      <c r="AO307" s="39"/>
      <c r="AQ307" s="36"/>
    </row>
    <row r="308" customFormat="false" ht="12.75" hidden="false" customHeight="false" outlineLevel="0" collapsed="false">
      <c r="A308" s="2"/>
      <c r="B308" s="2"/>
      <c r="E308" s="2"/>
      <c r="H308" s="4"/>
      <c r="O308" s="35"/>
      <c r="P308" s="36"/>
      <c r="Q308" s="36"/>
      <c r="R308" s="36"/>
      <c r="S308" s="36"/>
      <c r="T308" s="39"/>
      <c r="U308" s="39"/>
      <c r="V308" s="39"/>
      <c r="W308" s="39"/>
      <c r="X308" s="39"/>
      <c r="Y308" s="39"/>
      <c r="Z308" s="39"/>
      <c r="AA308" s="39"/>
      <c r="AB308" s="36"/>
      <c r="AC308" s="36"/>
      <c r="AD308" s="36"/>
      <c r="AE308" s="36"/>
      <c r="AF308" s="36"/>
      <c r="AH308" s="2"/>
      <c r="AI308" s="64"/>
      <c r="AJ308" s="39"/>
      <c r="AK308" s="39"/>
      <c r="AL308" s="39"/>
      <c r="AM308" s="2"/>
      <c r="AN308" s="39"/>
      <c r="AO308" s="39"/>
      <c r="AQ308" s="36"/>
    </row>
    <row r="309" customFormat="false" ht="12.75" hidden="false" customHeight="false" outlineLevel="0" collapsed="false">
      <c r="A309" s="2"/>
      <c r="B309" s="2"/>
      <c r="E309" s="2"/>
      <c r="H309" s="4"/>
      <c r="O309" s="35"/>
      <c r="P309" s="36"/>
      <c r="Q309" s="36"/>
      <c r="R309" s="36"/>
      <c r="S309" s="36"/>
      <c r="T309" s="39"/>
      <c r="U309" s="39"/>
      <c r="V309" s="39"/>
      <c r="W309" s="39"/>
      <c r="X309" s="39"/>
      <c r="Y309" s="39"/>
      <c r="Z309" s="39"/>
      <c r="AA309" s="39"/>
      <c r="AB309" s="36"/>
      <c r="AC309" s="36"/>
      <c r="AD309" s="36"/>
      <c r="AE309" s="36"/>
      <c r="AF309" s="36"/>
      <c r="AH309" s="2"/>
      <c r="AI309" s="64"/>
      <c r="AJ309" s="39"/>
      <c r="AK309" s="39"/>
      <c r="AL309" s="39"/>
      <c r="AM309" s="2"/>
      <c r="AN309" s="39"/>
      <c r="AO309" s="39"/>
      <c r="AQ309" s="36"/>
    </row>
    <row r="310" customFormat="false" ht="12.75" hidden="false" customHeight="false" outlineLevel="0" collapsed="false">
      <c r="A310" s="2"/>
      <c r="B310" s="2"/>
      <c r="E310" s="2"/>
      <c r="H310" s="4"/>
      <c r="O310" s="35"/>
      <c r="P310" s="36"/>
      <c r="Q310" s="36"/>
      <c r="R310" s="36"/>
      <c r="S310" s="36"/>
      <c r="T310" s="39"/>
      <c r="U310" s="39"/>
      <c r="V310" s="39"/>
      <c r="W310" s="39"/>
      <c r="X310" s="39"/>
      <c r="Y310" s="39"/>
      <c r="Z310" s="39"/>
      <c r="AA310" s="39"/>
      <c r="AB310" s="36"/>
      <c r="AC310" s="36"/>
      <c r="AD310" s="36"/>
      <c r="AE310" s="36"/>
      <c r="AF310" s="36"/>
      <c r="AH310" s="2"/>
      <c r="AI310" s="64"/>
      <c r="AJ310" s="39"/>
      <c r="AK310" s="39"/>
      <c r="AL310" s="39"/>
      <c r="AM310" s="2"/>
      <c r="AN310" s="39"/>
      <c r="AO310" s="39"/>
      <c r="AQ310" s="36"/>
    </row>
    <row r="311" customFormat="false" ht="12.75" hidden="false" customHeight="false" outlineLevel="0" collapsed="false">
      <c r="A311" s="2"/>
      <c r="B311" s="2"/>
      <c r="E311" s="2"/>
      <c r="H311" s="4"/>
      <c r="O311" s="35"/>
      <c r="P311" s="36"/>
      <c r="Q311" s="36"/>
      <c r="R311" s="36"/>
      <c r="S311" s="36"/>
      <c r="T311" s="39"/>
      <c r="U311" s="39"/>
      <c r="V311" s="39"/>
      <c r="W311" s="39"/>
      <c r="X311" s="39"/>
      <c r="Y311" s="39"/>
      <c r="Z311" s="39"/>
      <c r="AA311" s="39"/>
      <c r="AB311" s="36"/>
      <c r="AC311" s="36"/>
      <c r="AD311" s="36"/>
      <c r="AE311" s="36"/>
      <c r="AF311" s="36"/>
      <c r="AH311" s="2"/>
      <c r="AI311" s="64"/>
      <c r="AJ311" s="39"/>
      <c r="AK311" s="39"/>
      <c r="AL311" s="39"/>
      <c r="AM311" s="2"/>
      <c r="AN311" s="39"/>
      <c r="AO311" s="39"/>
      <c r="AQ311" s="36"/>
    </row>
    <row r="312" customFormat="false" ht="12.75" hidden="false" customHeight="false" outlineLevel="0" collapsed="false">
      <c r="A312" s="2"/>
      <c r="B312" s="2"/>
      <c r="E312" s="2"/>
      <c r="H312" s="4"/>
      <c r="O312" s="35"/>
      <c r="P312" s="36"/>
      <c r="Q312" s="36"/>
      <c r="R312" s="36"/>
      <c r="S312" s="36"/>
      <c r="T312" s="39"/>
      <c r="U312" s="39"/>
      <c r="V312" s="39"/>
      <c r="W312" s="39"/>
      <c r="X312" s="39"/>
      <c r="Y312" s="39"/>
      <c r="Z312" s="39"/>
      <c r="AA312" s="39"/>
      <c r="AB312" s="36"/>
      <c r="AC312" s="36"/>
      <c r="AD312" s="36"/>
      <c r="AE312" s="36"/>
      <c r="AF312" s="36"/>
      <c r="AH312" s="2"/>
      <c r="AI312" s="64"/>
      <c r="AJ312" s="39"/>
      <c r="AK312" s="39"/>
      <c r="AL312" s="39"/>
      <c r="AM312" s="2"/>
      <c r="AN312" s="39"/>
      <c r="AO312" s="39"/>
      <c r="AQ312" s="36"/>
    </row>
    <row r="313" customFormat="false" ht="12.75" hidden="false" customHeight="false" outlineLevel="0" collapsed="false">
      <c r="A313" s="2"/>
      <c r="B313" s="2"/>
      <c r="E313" s="2"/>
      <c r="H313" s="4"/>
      <c r="O313" s="35"/>
      <c r="P313" s="36"/>
      <c r="Q313" s="36"/>
      <c r="R313" s="36"/>
      <c r="S313" s="36"/>
      <c r="T313" s="39"/>
      <c r="U313" s="39"/>
      <c r="V313" s="39"/>
      <c r="W313" s="39"/>
      <c r="X313" s="39"/>
      <c r="Y313" s="39"/>
      <c r="Z313" s="39"/>
      <c r="AA313" s="39"/>
      <c r="AB313" s="36"/>
      <c r="AC313" s="36"/>
      <c r="AD313" s="36"/>
      <c r="AE313" s="36"/>
      <c r="AF313" s="36"/>
      <c r="AH313" s="2"/>
      <c r="AI313" s="64"/>
      <c r="AJ313" s="39"/>
      <c r="AK313" s="39"/>
      <c r="AL313" s="39"/>
      <c r="AM313" s="2"/>
      <c r="AN313" s="39"/>
      <c r="AO313" s="39"/>
      <c r="AQ313" s="36"/>
    </row>
    <row r="314" customFormat="false" ht="12.75" hidden="false" customHeight="false" outlineLevel="0" collapsed="false">
      <c r="A314" s="2"/>
      <c r="B314" s="2"/>
      <c r="E314" s="2"/>
      <c r="H314" s="4"/>
      <c r="O314" s="35"/>
      <c r="P314" s="36"/>
      <c r="Q314" s="36"/>
      <c r="R314" s="36"/>
      <c r="S314" s="36"/>
      <c r="T314" s="39"/>
      <c r="U314" s="39"/>
      <c r="V314" s="39"/>
      <c r="W314" s="39"/>
      <c r="X314" s="39"/>
      <c r="Y314" s="39"/>
      <c r="Z314" s="39"/>
      <c r="AA314" s="39"/>
      <c r="AB314" s="36"/>
      <c r="AC314" s="36"/>
      <c r="AD314" s="36"/>
      <c r="AE314" s="36"/>
      <c r="AF314" s="36"/>
      <c r="AH314" s="2"/>
      <c r="AI314" s="64"/>
      <c r="AJ314" s="39"/>
      <c r="AK314" s="39"/>
      <c r="AL314" s="39"/>
      <c r="AM314" s="2"/>
      <c r="AN314" s="39"/>
      <c r="AO314" s="39"/>
      <c r="AQ314" s="36"/>
    </row>
    <row r="315" customFormat="false" ht="12.75" hidden="false" customHeight="false" outlineLevel="0" collapsed="false">
      <c r="A315" s="2"/>
      <c r="B315" s="2"/>
      <c r="E315" s="2"/>
      <c r="H315" s="4"/>
      <c r="O315" s="35"/>
      <c r="P315" s="36"/>
      <c r="Q315" s="36"/>
      <c r="R315" s="36"/>
      <c r="S315" s="36"/>
      <c r="T315" s="39"/>
      <c r="U315" s="39"/>
      <c r="V315" s="39"/>
      <c r="W315" s="39"/>
      <c r="X315" s="39"/>
      <c r="Y315" s="39"/>
      <c r="Z315" s="39"/>
      <c r="AA315" s="39"/>
      <c r="AB315" s="36"/>
      <c r="AC315" s="36"/>
      <c r="AD315" s="36"/>
      <c r="AE315" s="36"/>
      <c r="AF315" s="36"/>
      <c r="AH315" s="2"/>
      <c r="AI315" s="64"/>
      <c r="AJ315" s="39"/>
      <c r="AK315" s="39"/>
      <c r="AL315" s="39"/>
      <c r="AM315" s="2"/>
      <c r="AN315" s="39"/>
      <c r="AO315" s="39"/>
      <c r="AQ315" s="36"/>
    </row>
    <row r="316" customFormat="false" ht="12.75" hidden="false" customHeight="false" outlineLevel="0" collapsed="false">
      <c r="A316" s="2"/>
      <c r="B316" s="2"/>
      <c r="E316" s="2"/>
      <c r="H316" s="4"/>
      <c r="O316" s="35"/>
      <c r="P316" s="36"/>
      <c r="Q316" s="36"/>
      <c r="R316" s="36"/>
      <c r="S316" s="36"/>
      <c r="T316" s="39"/>
      <c r="U316" s="39"/>
      <c r="V316" s="39"/>
      <c r="W316" s="39"/>
      <c r="X316" s="39"/>
      <c r="Y316" s="39"/>
      <c r="Z316" s="39"/>
      <c r="AA316" s="39"/>
      <c r="AB316" s="36"/>
      <c r="AC316" s="36"/>
      <c r="AD316" s="36"/>
      <c r="AE316" s="36"/>
      <c r="AF316" s="36"/>
      <c r="AH316" s="2"/>
      <c r="AI316" s="64"/>
      <c r="AJ316" s="39"/>
      <c r="AK316" s="39"/>
      <c r="AL316" s="39"/>
      <c r="AM316" s="2"/>
      <c r="AN316" s="39"/>
      <c r="AO316" s="39"/>
      <c r="AQ316" s="36"/>
    </row>
    <row r="317" customFormat="false" ht="12.75" hidden="false" customHeight="false" outlineLevel="0" collapsed="false">
      <c r="A317" s="2"/>
      <c r="B317" s="2"/>
      <c r="E317" s="2"/>
      <c r="H317" s="4"/>
      <c r="O317" s="35"/>
      <c r="P317" s="36"/>
      <c r="Q317" s="36"/>
      <c r="R317" s="36"/>
      <c r="S317" s="36"/>
      <c r="T317" s="39"/>
      <c r="U317" s="39"/>
      <c r="V317" s="39"/>
      <c r="W317" s="39"/>
      <c r="X317" s="39"/>
      <c r="Y317" s="39"/>
      <c r="Z317" s="39"/>
      <c r="AA317" s="39"/>
      <c r="AB317" s="36"/>
      <c r="AC317" s="36"/>
      <c r="AD317" s="36"/>
      <c r="AE317" s="36"/>
      <c r="AF317" s="36"/>
      <c r="AH317" s="2"/>
      <c r="AI317" s="64"/>
      <c r="AJ317" s="39"/>
      <c r="AK317" s="39"/>
      <c r="AL317" s="39"/>
      <c r="AM317" s="2"/>
      <c r="AN317" s="39"/>
      <c r="AO317" s="39"/>
      <c r="AQ317" s="36"/>
    </row>
    <row r="318" customFormat="false" ht="12.75" hidden="false" customHeight="false" outlineLevel="0" collapsed="false">
      <c r="A318" s="2"/>
      <c r="B318" s="2"/>
      <c r="E318" s="2"/>
      <c r="H318" s="4"/>
      <c r="O318" s="35"/>
      <c r="P318" s="36"/>
      <c r="Q318" s="36"/>
      <c r="R318" s="36"/>
      <c r="S318" s="36"/>
      <c r="T318" s="39"/>
      <c r="U318" s="39"/>
      <c r="V318" s="39"/>
      <c r="W318" s="39"/>
      <c r="X318" s="39"/>
      <c r="Y318" s="39"/>
      <c r="Z318" s="39"/>
      <c r="AA318" s="39"/>
      <c r="AB318" s="36"/>
      <c r="AC318" s="36"/>
      <c r="AD318" s="36"/>
      <c r="AE318" s="36"/>
      <c r="AF318" s="36"/>
      <c r="AH318" s="2"/>
      <c r="AI318" s="64"/>
      <c r="AJ318" s="39"/>
      <c r="AK318" s="39"/>
      <c r="AL318" s="39"/>
      <c r="AM318" s="2"/>
      <c r="AN318" s="39"/>
      <c r="AO318" s="39"/>
      <c r="AQ318" s="36"/>
    </row>
    <row r="319" customFormat="false" ht="12.75" hidden="false" customHeight="false" outlineLevel="0" collapsed="false">
      <c r="A319" s="2"/>
      <c r="B319" s="2"/>
      <c r="E319" s="2"/>
      <c r="H319" s="4"/>
      <c r="O319" s="35"/>
      <c r="P319" s="36"/>
      <c r="Q319" s="36"/>
      <c r="R319" s="36"/>
      <c r="S319" s="36"/>
      <c r="T319" s="39"/>
      <c r="U319" s="39"/>
      <c r="V319" s="39"/>
      <c r="W319" s="39"/>
      <c r="X319" s="39"/>
      <c r="Y319" s="39"/>
      <c r="Z319" s="39"/>
      <c r="AA319" s="39"/>
      <c r="AB319" s="36"/>
      <c r="AC319" s="36"/>
      <c r="AD319" s="36"/>
      <c r="AE319" s="36"/>
      <c r="AF319" s="36"/>
      <c r="AH319" s="2"/>
      <c r="AI319" s="64"/>
      <c r="AJ319" s="39"/>
      <c r="AK319" s="39"/>
      <c r="AL319" s="39"/>
      <c r="AM319" s="2"/>
      <c r="AN319" s="39"/>
      <c r="AO319" s="39"/>
      <c r="AQ319" s="36"/>
    </row>
    <row r="320" customFormat="false" ht="12.75" hidden="false" customHeight="false" outlineLevel="0" collapsed="false">
      <c r="A320" s="2"/>
      <c r="B320" s="2"/>
      <c r="E320" s="2"/>
      <c r="H320" s="4"/>
      <c r="O320" s="35"/>
      <c r="P320" s="36"/>
      <c r="Q320" s="36"/>
      <c r="R320" s="36"/>
      <c r="S320" s="36"/>
      <c r="T320" s="39"/>
      <c r="U320" s="39"/>
      <c r="V320" s="39"/>
      <c r="W320" s="39"/>
      <c r="X320" s="39"/>
      <c r="Y320" s="39"/>
      <c r="Z320" s="39"/>
      <c r="AA320" s="39"/>
      <c r="AB320" s="36"/>
      <c r="AC320" s="36"/>
      <c r="AD320" s="36"/>
      <c r="AE320" s="36"/>
      <c r="AF320" s="36"/>
      <c r="AH320" s="2"/>
      <c r="AI320" s="64"/>
      <c r="AJ320" s="39"/>
      <c r="AK320" s="39"/>
      <c r="AL320" s="39"/>
      <c r="AM320" s="2"/>
      <c r="AN320" s="39"/>
      <c r="AO320" s="39"/>
      <c r="AQ320" s="36"/>
    </row>
    <row r="321" customFormat="false" ht="12.75" hidden="false" customHeight="false" outlineLevel="0" collapsed="false">
      <c r="A321" s="2"/>
      <c r="B321" s="2"/>
      <c r="E321" s="2"/>
      <c r="H321" s="4"/>
      <c r="O321" s="35"/>
      <c r="P321" s="36"/>
      <c r="Q321" s="36"/>
      <c r="R321" s="36"/>
      <c r="S321" s="36"/>
      <c r="T321" s="39"/>
      <c r="U321" s="39"/>
      <c r="V321" s="39"/>
      <c r="W321" s="39"/>
      <c r="X321" s="39"/>
      <c r="Y321" s="39"/>
      <c r="Z321" s="39"/>
      <c r="AA321" s="39"/>
      <c r="AB321" s="36"/>
      <c r="AC321" s="36"/>
      <c r="AD321" s="36"/>
      <c r="AE321" s="36"/>
      <c r="AF321" s="36"/>
      <c r="AH321" s="2"/>
      <c r="AI321" s="64"/>
      <c r="AJ321" s="39"/>
      <c r="AK321" s="39"/>
      <c r="AL321" s="39"/>
      <c r="AM321" s="2"/>
      <c r="AN321" s="39"/>
      <c r="AO321" s="39"/>
      <c r="AQ321" s="36"/>
    </row>
    <row r="322" customFormat="false" ht="12.75" hidden="false" customHeight="false" outlineLevel="0" collapsed="false">
      <c r="A322" s="2"/>
      <c r="B322" s="2"/>
      <c r="E322" s="2"/>
      <c r="H322" s="4"/>
      <c r="O322" s="35"/>
      <c r="P322" s="36"/>
      <c r="Q322" s="36"/>
      <c r="R322" s="36"/>
      <c r="S322" s="36"/>
      <c r="T322" s="39"/>
      <c r="U322" s="39"/>
      <c r="V322" s="39"/>
      <c r="W322" s="39"/>
      <c r="X322" s="39"/>
      <c r="Y322" s="39"/>
      <c r="Z322" s="39"/>
      <c r="AA322" s="39"/>
      <c r="AB322" s="36"/>
      <c r="AC322" s="36"/>
      <c r="AD322" s="36"/>
      <c r="AE322" s="36"/>
      <c r="AF322" s="36"/>
      <c r="AH322" s="2"/>
      <c r="AI322" s="64"/>
      <c r="AJ322" s="39"/>
      <c r="AK322" s="39"/>
      <c r="AL322" s="39"/>
      <c r="AM322" s="2"/>
      <c r="AN322" s="39"/>
      <c r="AO322" s="39"/>
      <c r="AQ322" s="36"/>
    </row>
    <row r="323" customFormat="false" ht="12.75" hidden="false" customHeight="false" outlineLevel="0" collapsed="false">
      <c r="A323" s="2"/>
      <c r="B323" s="2"/>
      <c r="E323" s="2"/>
      <c r="H323" s="4"/>
      <c r="O323" s="35"/>
      <c r="P323" s="36"/>
      <c r="Q323" s="36"/>
      <c r="R323" s="36"/>
      <c r="S323" s="36"/>
      <c r="T323" s="39"/>
      <c r="U323" s="39"/>
      <c r="V323" s="39"/>
      <c r="W323" s="39"/>
      <c r="X323" s="39"/>
      <c r="Y323" s="39"/>
      <c r="Z323" s="39"/>
      <c r="AA323" s="39"/>
      <c r="AB323" s="36"/>
      <c r="AC323" s="36"/>
      <c r="AD323" s="36"/>
      <c r="AE323" s="36"/>
      <c r="AF323" s="36"/>
      <c r="AH323" s="2"/>
      <c r="AI323" s="64"/>
      <c r="AJ323" s="39"/>
      <c r="AK323" s="39"/>
      <c r="AL323" s="39"/>
      <c r="AM323" s="2"/>
      <c r="AN323" s="39"/>
      <c r="AO323" s="39"/>
      <c r="AQ323" s="36"/>
    </row>
    <row r="324" customFormat="false" ht="12.75" hidden="false" customHeight="false" outlineLevel="0" collapsed="false">
      <c r="A324" s="2"/>
      <c r="B324" s="2"/>
      <c r="E324" s="2"/>
      <c r="H324" s="4"/>
      <c r="O324" s="35"/>
      <c r="P324" s="36"/>
      <c r="Q324" s="36"/>
      <c r="R324" s="36"/>
      <c r="S324" s="36"/>
      <c r="T324" s="39"/>
      <c r="U324" s="39"/>
      <c r="V324" s="39"/>
      <c r="W324" s="39"/>
      <c r="X324" s="39"/>
      <c r="Y324" s="39"/>
      <c r="Z324" s="39"/>
      <c r="AA324" s="39"/>
      <c r="AB324" s="36"/>
      <c r="AC324" s="36"/>
      <c r="AD324" s="36"/>
      <c r="AE324" s="36"/>
      <c r="AF324" s="36"/>
      <c r="AH324" s="2"/>
      <c r="AI324" s="64"/>
      <c r="AJ324" s="39"/>
      <c r="AK324" s="39"/>
      <c r="AL324" s="39"/>
      <c r="AM324" s="2"/>
      <c r="AN324" s="39"/>
      <c r="AO324" s="39"/>
      <c r="AQ324" s="36"/>
    </row>
    <row r="325" customFormat="false" ht="12.75" hidden="false" customHeight="false" outlineLevel="0" collapsed="false">
      <c r="A325" s="2"/>
      <c r="B325" s="2"/>
      <c r="E325" s="2"/>
      <c r="H325" s="4"/>
      <c r="O325" s="35"/>
      <c r="P325" s="36"/>
      <c r="Q325" s="36"/>
      <c r="R325" s="36"/>
      <c r="S325" s="36"/>
      <c r="T325" s="39"/>
      <c r="U325" s="39"/>
      <c r="V325" s="39"/>
      <c r="W325" s="39"/>
      <c r="X325" s="39"/>
      <c r="Y325" s="39"/>
      <c r="Z325" s="39"/>
      <c r="AA325" s="39"/>
      <c r="AB325" s="36"/>
      <c r="AC325" s="36"/>
      <c r="AD325" s="36"/>
      <c r="AE325" s="36"/>
      <c r="AF325" s="36"/>
      <c r="AH325" s="2"/>
      <c r="AI325" s="64"/>
      <c r="AJ325" s="39"/>
      <c r="AK325" s="39"/>
      <c r="AL325" s="39"/>
      <c r="AM325" s="2"/>
      <c r="AN325" s="39"/>
      <c r="AO325" s="39"/>
      <c r="AQ325" s="36"/>
    </row>
    <row r="326" customFormat="false" ht="12.75" hidden="false" customHeight="false" outlineLevel="0" collapsed="false">
      <c r="A326" s="2"/>
      <c r="B326" s="2"/>
      <c r="E326" s="2"/>
      <c r="H326" s="4"/>
      <c r="O326" s="35"/>
      <c r="P326" s="36"/>
      <c r="Q326" s="36"/>
      <c r="R326" s="36"/>
      <c r="S326" s="36"/>
      <c r="T326" s="39"/>
      <c r="U326" s="39"/>
      <c r="V326" s="39"/>
      <c r="W326" s="39"/>
      <c r="X326" s="39"/>
      <c r="Y326" s="39"/>
      <c r="Z326" s="39"/>
      <c r="AA326" s="39"/>
      <c r="AB326" s="36"/>
      <c r="AC326" s="36"/>
      <c r="AD326" s="36"/>
      <c r="AE326" s="36"/>
      <c r="AF326" s="36"/>
      <c r="AH326" s="2"/>
      <c r="AI326" s="64"/>
      <c r="AJ326" s="39"/>
      <c r="AK326" s="39"/>
      <c r="AL326" s="39"/>
      <c r="AM326" s="2"/>
      <c r="AN326" s="39"/>
      <c r="AO326" s="39"/>
      <c r="AQ326" s="36"/>
    </row>
    <row r="327" customFormat="false" ht="12.75" hidden="false" customHeight="false" outlineLevel="0" collapsed="false">
      <c r="A327" s="2"/>
      <c r="B327" s="2"/>
      <c r="E327" s="2"/>
      <c r="H327" s="4"/>
      <c r="O327" s="35"/>
      <c r="P327" s="36"/>
      <c r="Q327" s="36"/>
      <c r="R327" s="36"/>
      <c r="S327" s="36"/>
      <c r="T327" s="39"/>
      <c r="U327" s="39"/>
      <c r="V327" s="39"/>
      <c r="W327" s="39"/>
      <c r="X327" s="39"/>
      <c r="Y327" s="39"/>
      <c r="Z327" s="39"/>
      <c r="AA327" s="39"/>
      <c r="AB327" s="36"/>
      <c r="AC327" s="36"/>
      <c r="AD327" s="36"/>
      <c r="AE327" s="36"/>
      <c r="AF327" s="36"/>
      <c r="AH327" s="2"/>
      <c r="AI327" s="64"/>
      <c r="AJ327" s="39"/>
      <c r="AK327" s="39"/>
      <c r="AL327" s="39"/>
      <c r="AM327" s="2"/>
      <c r="AN327" s="39"/>
      <c r="AO327" s="39"/>
      <c r="AQ327" s="36"/>
    </row>
    <row r="328" customFormat="false" ht="12.75" hidden="false" customHeight="false" outlineLevel="0" collapsed="false">
      <c r="A328" s="2"/>
      <c r="B328" s="2"/>
      <c r="E328" s="2"/>
      <c r="H328" s="4"/>
      <c r="O328" s="35"/>
      <c r="P328" s="36"/>
      <c r="Q328" s="36"/>
      <c r="R328" s="36"/>
      <c r="S328" s="36"/>
      <c r="T328" s="39"/>
      <c r="U328" s="39"/>
      <c r="V328" s="39"/>
      <c r="W328" s="39"/>
      <c r="X328" s="39"/>
      <c r="Y328" s="39"/>
      <c r="Z328" s="39"/>
      <c r="AA328" s="39"/>
      <c r="AB328" s="36"/>
      <c r="AC328" s="36"/>
      <c r="AD328" s="36"/>
      <c r="AE328" s="36"/>
      <c r="AF328" s="36"/>
      <c r="AH328" s="2"/>
      <c r="AI328" s="64"/>
      <c r="AJ328" s="39"/>
      <c r="AK328" s="39"/>
      <c r="AL328" s="39"/>
      <c r="AM328" s="2"/>
      <c r="AN328" s="39"/>
      <c r="AO328" s="39"/>
      <c r="AQ328" s="36"/>
    </row>
    <row r="329" customFormat="false" ht="12.75" hidden="false" customHeight="false" outlineLevel="0" collapsed="false">
      <c r="A329" s="2"/>
      <c r="B329" s="2"/>
      <c r="E329" s="2"/>
      <c r="H329" s="4"/>
      <c r="O329" s="35"/>
      <c r="P329" s="36"/>
      <c r="Q329" s="36"/>
      <c r="R329" s="36"/>
      <c r="S329" s="36"/>
      <c r="T329" s="39"/>
      <c r="U329" s="39"/>
      <c r="V329" s="39"/>
      <c r="W329" s="39"/>
      <c r="X329" s="39"/>
      <c r="Y329" s="39"/>
      <c r="Z329" s="39"/>
      <c r="AA329" s="39"/>
      <c r="AB329" s="36"/>
      <c r="AC329" s="36"/>
      <c r="AD329" s="36"/>
      <c r="AE329" s="36"/>
      <c r="AF329" s="36"/>
      <c r="AH329" s="2"/>
      <c r="AI329" s="64"/>
      <c r="AJ329" s="39"/>
      <c r="AK329" s="39"/>
      <c r="AL329" s="39"/>
      <c r="AM329" s="2"/>
      <c r="AN329" s="39"/>
      <c r="AO329" s="39"/>
      <c r="AQ329" s="36"/>
    </row>
    <row r="330" customFormat="false" ht="12.75" hidden="false" customHeight="false" outlineLevel="0" collapsed="false">
      <c r="A330" s="2"/>
      <c r="B330" s="2"/>
      <c r="E330" s="2"/>
      <c r="H330" s="4"/>
      <c r="O330" s="35"/>
      <c r="P330" s="36"/>
      <c r="Q330" s="36"/>
      <c r="R330" s="36"/>
      <c r="S330" s="36"/>
      <c r="T330" s="39"/>
      <c r="U330" s="39"/>
      <c r="V330" s="39"/>
      <c r="W330" s="39"/>
      <c r="X330" s="39"/>
      <c r="Y330" s="39"/>
      <c r="Z330" s="39"/>
      <c r="AA330" s="39"/>
      <c r="AB330" s="36"/>
      <c r="AC330" s="36"/>
      <c r="AD330" s="36"/>
      <c r="AE330" s="36"/>
      <c r="AF330" s="36"/>
      <c r="AH330" s="2"/>
      <c r="AI330" s="64"/>
      <c r="AJ330" s="39"/>
      <c r="AK330" s="39"/>
      <c r="AL330" s="39"/>
      <c r="AM330" s="2"/>
      <c r="AN330" s="39"/>
      <c r="AO330" s="39"/>
      <c r="AQ330" s="36"/>
    </row>
    <row r="331" customFormat="false" ht="12.75" hidden="false" customHeight="false" outlineLevel="0" collapsed="false">
      <c r="A331" s="2"/>
      <c r="B331" s="2"/>
      <c r="E331" s="2"/>
      <c r="H331" s="4"/>
      <c r="O331" s="35"/>
      <c r="P331" s="36"/>
      <c r="Q331" s="36"/>
      <c r="R331" s="36"/>
      <c r="S331" s="36"/>
      <c r="T331" s="39"/>
      <c r="U331" s="39"/>
      <c r="V331" s="39"/>
      <c r="W331" s="39"/>
      <c r="X331" s="39"/>
      <c r="Y331" s="39"/>
      <c r="Z331" s="39"/>
      <c r="AA331" s="39"/>
      <c r="AB331" s="36"/>
      <c r="AC331" s="36"/>
      <c r="AD331" s="36"/>
      <c r="AE331" s="36"/>
      <c r="AF331" s="36"/>
      <c r="AH331" s="2"/>
      <c r="AI331" s="64"/>
      <c r="AJ331" s="39"/>
      <c r="AK331" s="39"/>
      <c r="AL331" s="39"/>
      <c r="AM331" s="2"/>
      <c r="AN331" s="39"/>
      <c r="AO331" s="39"/>
      <c r="AQ331" s="36"/>
    </row>
    <row r="332" customFormat="false" ht="12.75" hidden="false" customHeight="false" outlineLevel="0" collapsed="false">
      <c r="A332" s="2"/>
      <c r="B332" s="2"/>
      <c r="E332" s="2"/>
      <c r="O332" s="35"/>
      <c r="P332" s="36"/>
      <c r="Q332" s="36"/>
      <c r="R332" s="36"/>
      <c r="S332" s="36"/>
      <c r="T332" s="39"/>
      <c r="U332" s="39"/>
      <c r="V332" s="39"/>
      <c r="W332" s="39"/>
      <c r="X332" s="39"/>
      <c r="Y332" s="39"/>
      <c r="Z332" s="39"/>
      <c r="AA332" s="39"/>
      <c r="AB332" s="36"/>
      <c r="AC332" s="36"/>
      <c r="AD332" s="36"/>
      <c r="AE332" s="36"/>
      <c r="AF332" s="36"/>
      <c r="AH332" s="2"/>
      <c r="AI332" s="64"/>
      <c r="AJ332" s="39"/>
      <c r="AK332" s="39"/>
      <c r="AL332" s="39"/>
      <c r="AM332" s="2"/>
      <c r="AN332" s="39"/>
      <c r="AO332" s="39"/>
      <c r="AQ332" s="36"/>
    </row>
    <row r="333" customFormat="false" ht="12.75" hidden="false" customHeight="false" outlineLevel="0" collapsed="false">
      <c r="A333" s="2"/>
      <c r="B333" s="2"/>
      <c r="E333" s="2"/>
      <c r="O333" s="35"/>
      <c r="P333" s="36"/>
      <c r="Q333" s="36"/>
      <c r="R333" s="36"/>
      <c r="S333" s="36"/>
      <c r="T333" s="39"/>
      <c r="U333" s="39"/>
      <c r="V333" s="39"/>
      <c r="W333" s="39"/>
      <c r="X333" s="39"/>
      <c r="Y333" s="39"/>
      <c r="Z333" s="39"/>
      <c r="AA333" s="39"/>
      <c r="AB333" s="36"/>
      <c r="AC333" s="36"/>
      <c r="AD333" s="36"/>
      <c r="AE333" s="36"/>
      <c r="AF333" s="36"/>
      <c r="AH333" s="2"/>
      <c r="AI333" s="64"/>
      <c r="AJ333" s="39"/>
      <c r="AK333" s="39"/>
      <c r="AL333" s="39"/>
      <c r="AM333" s="2"/>
      <c r="AN333" s="39"/>
      <c r="AO333" s="39"/>
      <c r="AQ333" s="36"/>
    </row>
    <row r="334" customFormat="false" ht="12.75" hidden="false" customHeight="false" outlineLevel="0" collapsed="false">
      <c r="A334" s="2"/>
      <c r="B334" s="2"/>
      <c r="E334" s="2"/>
      <c r="O334" s="35"/>
      <c r="P334" s="36"/>
      <c r="Q334" s="36"/>
      <c r="R334" s="36"/>
      <c r="S334" s="36"/>
      <c r="T334" s="39"/>
      <c r="U334" s="39"/>
      <c r="V334" s="39"/>
      <c r="W334" s="39"/>
      <c r="X334" s="39"/>
      <c r="Y334" s="39"/>
      <c r="Z334" s="39"/>
      <c r="AA334" s="39"/>
      <c r="AB334" s="36"/>
      <c r="AC334" s="36"/>
      <c r="AD334" s="36"/>
      <c r="AE334" s="36"/>
      <c r="AF334" s="36"/>
      <c r="AH334" s="2"/>
      <c r="AI334" s="64"/>
      <c r="AJ334" s="39"/>
      <c r="AK334" s="39"/>
      <c r="AL334" s="39"/>
      <c r="AM334" s="2"/>
      <c r="AN334" s="39"/>
      <c r="AO334" s="39"/>
      <c r="AQ334" s="36"/>
    </row>
    <row r="335" customFormat="false" ht="12.75" hidden="false" customHeight="false" outlineLevel="0" collapsed="false">
      <c r="A335" s="2"/>
      <c r="B335" s="2"/>
      <c r="E335" s="2"/>
      <c r="O335" s="35"/>
      <c r="P335" s="36"/>
      <c r="Q335" s="36"/>
      <c r="R335" s="36"/>
      <c r="S335" s="36"/>
      <c r="T335" s="39"/>
      <c r="U335" s="39"/>
      <c r="V335" s="39"/>
      <c r="W335" s="39"/>
      <c r="X335" s="39"/>
      <c r="Y335" s="39"/>
      <c r="Z335" s="39"/>
      <c r="AA335" s="39"/>
      <c r="AB335" s="36"/>
      <c r="AC335" s="36"/>
      <c r="AD335" s="36"/>
      <c r="AE335" s="36"/>
      <c r="AF335" s="36"/>
      <c r="AH335" s="2"/>
      <c r="AI335" s="64"/>
      <c r="AJ335" s="39"/>
      <c r="AK335" s="39"/>
      <c r="AL335" s="39"/>
      <c r="AM335" s="2"/>
      <c r="AN335" s="39"/>
      <c r="AO335" s="39"/>
      <c r="AQ335" s="36"/>
    </row>
    <row r="336" customFormat="false" ht="12.75" hidden="false" customHeight="false" outlineLevel="0" collapsed="false">
      <c r="A336" s="2"/>
      <c r="B336" s="2"/>
      <c r="E336" s="2"/>
      <c r="O336" s="35"/>
      <c r="P336" s="36"/>
      <c r="Q336" s="36"/>
      <c r="R336" s="36"/>
      <c r="S336" s="36"/>
      <c r="T336" s="39"/>
      <c r="U336" s="39"/>
      <c r="V336" s="39"/>
      <c r="W336" s="39"/>
      <c r="X336" s="39"/>
      <c r="Y336" s="39"/>
      <c r="Z336" s="39"/>
      <c r="AA336" s="39"/>
      <c r="AB336" s="36"/>
      <c r="AC336" s="36"/>
      <c r="AD336" s="36"/>
      <c r="AE336" s="36"/>
      <c r="AF336" s="36"/>
      <c r="AH336" s="2"/>
      <c r="AI336" s="64"/>
      <c r="AJ336" s="39"/>
      <c r="AK336" s="39"/>
      <c r="AL336" s="39"/>
      <c r="AM336" s="2"/>
      <c r="AN336" s="39"/>
      <c r="AO336" s="39"/>
      <c r="AQ336" s="36"/>
    </row>
    <row r="337" customFormat="false" ht="12.75" hidden="false" customHeight="false" outlineLevel="0" collapsed="false">
      <c r="A337" s="2"/>
      <c r="B337" s="2"/>
      <c r="E337" s="2"/>
      <c r="O337" s="35"/>
      <c r="P337" s="36"/>
      <c r="Q337" s="36"/>
      <c r="R337" s="36"/>
      <c r="S337" s="36"/>
      <c r="T337" s="39"/>
      <c r="U337" s="39"/>
      <c r="V337" s="39"/>
      <c r="W337" s="39"/>
      <c r="X337" s="39"/>
      <c r="Y337" s="39"/>
      <c r="Z337" s="39"/>
      <c r="AA337" s="39"/>
      <c r="AB337" s="36"/>
      <c r="AC337" s="36"/>
      <c r="AD337" s="36"/>
      <c r="AE337" s="36"/>
      <c r="AF337" s="36"/>
      <c r="AH337" s="2"/>
      <c r="AI337" s="64"/>
      <c r="AJ337" s="39"/>
      <c r="AK337" s="39"/>
      <c r="AL337" s="39"/>
      <c r="AM337" s="2"/>
      <c r="AN337" s="39"/>
      <c r="AO337" s="39"/>
      <c r="AQ337" s="36"/>
    </row>
    <row r="338" customFormat="false" ht="12.75" hidden="false" customHeight="false" outlineLevel="0" collapsed="false">
      <c r="A338" s="2"/>
      <c r="B338" s="2"/>
      <c r="E338" s="2"/>
      <c r="O338" s="35"/>
      <c r="P338" s="36"/>
      <c r="Q338" s="36"/>
      <c r="R338" s="36"/>
      <c r="S338" s="36"/>
      <c r="T338" s="39"/>
      <c r="U338" s="39"/>
      <c r="V338" s="39"/>
      <c r="W338" s="39"/>
      <c r="X338" s="39"/>
      <c r="Y338" s="39"/>
      <c r="Z338" s="39"/>
      <c r="AA338" s="39"/>
      <c r="AB338" s="36"/>
      <c r="AC338" s="36"/>
      <c r="AD338" s="36"/>
      <c r="AE338" s="36"/>
      <c r="AF338" s="36"/>
      <c r="AH338" s="2"/>
      <c r="AI338" s="64"/>
      <c r="AJ338" s="39"/>
      <c r="AK338" s="39"/>
      <c r="AL338" s="39"/>
      <c r="AM338" s="2"/>
      <c r="AN338" s="39"/>
      <c r="AO338" s="39"/>
      <c r="AQ338" s="36"/>
    </row>
    <row r="339" customFormat="false" ht="12.75" hidden="false" customHeight="false" outlineLevel="0" collapsed="false">
      <c r="A339" s="2"/>
      <c r="B339" s="2"/>
      <c r="E339" s="2"/>
      <c r="O339" s="35"/>
      <c r="P339" s="36"/>
      <c r="Q339" s="36"/>
      <c r="R339" s="36"/>
      <c r="S339" s="36"/>
      <c r="T339" s="39"/>
      <c r="U339" s="39"/>
      <c r="V339" s="39"/>
      <c r="W339" s="39"/>
      <c r="X339" s="39"/>
      <c r="Y339" s="39"/>
      <c r="Z339" s="39"/>
      <c r="AA339" s="39"/>
      <c r="AB339" s="36"/>
      <c r="AC339" s="36"/>
      <c r="AD339" s="36"/>
      <c r="AE339" s="36"/>
      <c r="AF339" s="36"/>
      <c r="AH339" s="2"/>
      <c r="AI339" s="64"/>
      <c r="AJ339" s="39"/>
      <c r="AK339" s="39"/>
      <c r="AL339" s="39"/>
      <c r="AM339" s="2"/>
      <c r="AN339" s="39"/>
      <c r="AO339" s="39"/>
      <c r="AQ339" s="36"/>
    </row>
    <row r="340" customFormat="false" ht="12.75" hidden="false" customHeight="false" outlineLevel="0" collapsed="false">
      <c r="A340" s="2"/>
      <c r="B340" s="2"/>
      <c r="E340" s="2"/>
      <c r="O340" s="35"/>
      <c r="P340" s="36"/>
      <c r="Q340" s="36"/>
      <c r="R340" s="36"/>
      <c r="S340" s="36"/>
      <c r="T340" s="39"/>
      <c r="U340" s="39"/>
      <c r="V340" s="39"/>
      <c r="W340" s="39"/>
      <c r="X340" s="39"/>
      <c r="Y340" s="39"/>
      <c r="Z340" s="39"/>
      <c r="AA340" s="39"/>
      <c r="AB340" s="36"/>
      <c r="AC340" s="36"/>
      <c r="AD340" s="36"/>
      <c r="AE340" s="36"/>
      <c r="AF340" s="36"/>
      <c r="AH340" s="2"/>
      <c r="AI340" s="64"/>
      <c r="AJ340" s="39"/>
      <c r="AK340" s="39"/>
      <c r="AL340" s="39"/>
      <c r="AM340" s="2"/>
      <c r="AN340" s="39"/>
      <c r="AO340" s="39"/>
      <c r="AQ340" s="36"/>
    </row>
    <row r="341" customFormat="false" ht="12.75" hidden="false" customHeight="false" outlineLevel="0" collapsed="false">
      <c r="A341" s="2"/>
      <c r="B341" s="2"/>
      <c r="E341" s="2"/>
      <c r="O341" s="35"/>
      <c r="P341" s="36"/>
      <c r="Q341" s="36"/>
      <c r="R341" s="36"/>
      <c r="S341" s="36"/>
      <c r="T341" s="39"/>
      <c r="U341" s="39"/>
      <c r="V341" s="39"/>
      <c r="W341" s="39"/>
      <c r="X341" s="39"/>
      <c r="Y341" s="39"/>
      <c r="Z341" s="39"/>
      <c r="AA341" s="39"/>
      <c r="AB341" s="36"/>
      <c r="AC341" s="36"/>
      <c r="AD341" s="36"/>
      <c r="AE341" s="36"/>
      <c r="AF341" s="36"/>
      <c r="AH341" s="2"/>
      <c r="AI341" s="64"/>
      <c r="AJ341" s="39"/>
      <c r="AK341" s="39"/>
      <c r="AL341" s="39"/>
      <c r="AM341" s="2"/>
      <c r="AN341" s="39"/>
      <c r="AO341" s="39"/>
      <c r="AQ341" s="36"/>
    </row>
    <row r="342" customFormat="false" ht="12.75" hidden="false" customHeight="false" outlineLevel="0" collapsed="false">
      <c r="A342" s="2"/>
      <c r="B342" s="2"/>
      <c r="E342" s="2"/>
      <c r="O342" s="35"/>
      <c r="P342" s="36"/>
      <c r="Q342" s="36"/>
      <c r="R342" s="36"/>
      <c r="S342" s="36"/>
      <c r="T342" s="39"/>
      <c r="U342" s="39"/>
      <c r="V342" s="39"/>
      <c r="W342" s="39"/>
      <c r="X342" s="39"/>
      <c r="Y342" s="39"/>
      <c r="Z342" s="39"/>
      <c r="AA342" s="39"/>
      <c r="AB342" s="36"/>
      <c r="AC342" s="36"/>
      <c r="AD342" s="36"/>
      <c r="AE342" s="36"/>
      <c r="AF342" s="36"/>
      <c r="AH342" s="2"/>
      <c r="AI342" s="64"/>
      <c r="AJ342" s="39"/>
      <c r="AK342" s="39"/>
      <c r="AL342" s="39"/>
      <c r="AM342" s="2"/>
      <c r="AN342" s="39"/>
      <c r="AO342" s="39"/>
      <c r="AQ342" s="36"/>
    </row>
    <row r="343" customFormat="false" ht="12.75" hidden="false" customHeight="false" outlineLevel="0" collapsed="false">
      <c r="A343" s="2"/>
      <c r="B343" s="2"/>
      <c r="E343" s="2"/>
      <c r="O343" s="35"/>
      <c r="P343" s="36"/>
      <c r="Q343" s="36"/>
      <c r="R343" s="36"/>
      <c r="S343" s="36"/>
      <c r="T343" s="39"/>
      <c r="U343" s="39"/>
      <c r="V343" s="39"/>
      <c r="W343" s="39"/>
      <c r="X343" s="39"/>
      <c r="Y343" s="39"/>
      <c r="Z343" s="39"/>
      <c r="AA343" s="39"/>
      <c r="AB343" s="36"/>
      <c r="AC343" s="36"/>
      <c r="AD343" s="36"/>
      <c r="AE343" s="36"/>
      <c r="AF343" s="36"/>
      <c r="AH343" s="2"/>
      <c r="AI343" s="64"/>
      <c r="AJ343" s="39"/>
      <c r="AK343" s="39"/>
      <c r="AL343" s="39"/>
      <c r="AM343" s="2"/>
      <c r="AN343" s="39"/>
      <c r="AO343" s="39"/>
      <c r="AQ343" s="36"/>
    </row>
    <row r="344" customFormat="false" ht="12.75" hidden="false" customHeight="false" outlineLevel="0" collapsed="false">
      <c r="A344" s="2"/>
      <c r="B344" s="2"/>
      <c r="E344" s="2"/>
      <c r="O344" s="35"/>
      <c r="P344" s="36"/>
      <c r="Q344" s="36"/>
      <c r="R344" s="36"/>
      <c r="S344" s="36"/>
      <c r="T344" s="39"/>
      <c r="U344" s="39"/>
      <c r="V344" s="39"/>
      <c r="W344" s="39"/>
      <c r="X344" s="39"/>
      <c r="Y344" s="39"/>
      <c r="Z344" s="39"/>
      <c r="AA344" s="39"/>
      <c r="AB344" s="36"/>
      <c r="AC344" s="36"/>
      <c r="AD344" s="36"/>
      <c r="AE344" s="36"/>
      <c r="AF344" s="36"/>
      <c r="AH344" s="2"/>
      <c r="AI344" s="64"/>
      <c r="AJ344" s="39"/>
      <c r="AK344" s="39"/>
      <c r="AL344" s="39"/>
      <c r="AM344" s="2"/>
      <c r="AN344" s="39"/>
      <c r="AO344" s="39"/>
      <c r="AQ344" s="36"/>
    </row>
    <row r="345" customFormat="false" ht="12.75" hidden="false" customHeight="false" outlineLevel="0" collapsed="false">
      <c r="A345" s="2"/>
      <c r="B345" s="2"/>
      <c r="E345" s="2"/>
      <c r="O345" s="35"/>
      <c r="P345" s="36"/>
      <c r="Q345" s="36"/>
      <c r="R345" s="36"/>
      <c r="S345" s="36"/>
      <c r="T345" s="39"/>
      <c r="U345" s="39"/>
      <c r="V345" s="39"/>
      <c r="W345" s="39"/>
      <c r="X345" s="39"/>
      <c r="Y345" s="39"/>
      <c r="Z345" s="39"/>
      <c r="AA345" s="39"/>
      <c r="AB345" s="36"/>
      <c r="AC345" s="36"/>
      <c r="AD345" s="36"/>
      <c r="AE345" s="36"/>
      <c r="AF345" s="36"/>
      <c r="AH345" s="2"/>
      <c r="AI345" s="64"/>
      <c r="AJ345" s="39"/>
      <c r="AK345" s="39"/>
      <c r="AL345" s="39"/>
      <c r="AM345" s="2"/>
      <c r="AN345" s="39"/>
      <c r="AO345" s="39"/>
      <c r="AQ345" s="36"/>
    </row>
    <row r="346" customFormat="false" ht="12.75" hidden="false" customHeight="false" outlineLevel="0" collapsed="false">
      <c r="A346" s="2"/>
      <c r="B346" s="2"/>
      <c r="E346" s="2"/>
      <c r="O346" s="35"/>
      <c r="P346" s="36"/>
      <c r="Q346" s="36"/>
      <c r="R346" s="36"/>
      <c r="S346" s="36"/>
      <c r="T346" s="39"/>
      <c r="U346" s="39"/>
      <c r="V346" s="39"/>
      <c r="W346" s="39"/>
      <c r="X346" s="39"/>
      <c r="Y346" s="39"/>
      <c r="Z346" s="39"/>
      <c r="AA346" s="39"/>
      <c r="AB346" s="36"/>
      <c r="AC346" s="36"/>
      <c r="AD346" s="36"/>
      <c r="AE346" s="36"/>
      <c r="AF346" s="36"/>
      <c r="AH346" s="2"/>
      <c r="AI346" s="64"/>
      <c r="AJ346" s="39"/>
      <c r="AK346" s="39"/>
      <c r="AL346" s="39"/>
      <c r="AM346" s="2"/>
      <c r="AN346" s="39"/>
      <c r="AO346" s="39"/>
      <c r="AQ346" s="36"/>
    </row>
    <row r="347" customFormat="false" ht="12.75" hidden="false" customHeight="false" outlineLevel="0" collapsed="false">
      <c r="A347" s="2"/>
      <c r="B347" s="2"/>
      <c r="E347" s="2"/>
      <c r="O347" s="35"/>
      <c r="P347" s="36"/>
      <c r="Q347" s="36"/>
      <c r="R347" s="36"/>
      <c r="S347" s="36"/>
      <c r="T347" s="39"/>
      <c r="U347" s="39"/>
      <c r="V347" s="39"/>
      <c r="W347" s="39"/>
      <c r="X347" s="39"/>
      <c r="Y347" s="39"/>
      <c r="Z347" s="39"/>
      <c r="AA347" s="39"/>
      <c r="AB347" s="36"/>
      <c r="AC347" s="36"/>
      <c r="AD347" s="36"/>
      <c r="AE347" s="36"/>
      <c r="AF347" s="36"/>
      <c r="AH347" s="2"/>
      <c r="AI347" s="64"/>
      <c r="AJ347" s="39"/>
      <c r="AK347" s="39"/>
      <c r="AL347" s="39"/>
      <c r="AM347" s="2"/>
      <c r="AN347" s="39"/>
      <c r="AO347" s="39"/>
      <c r="AQ347" s="36"/>
    </row>
    <row r="348" customFormat="false" ht="12.75" hidden="false" customHeight="false" outlineLevel="0" collapsed="false">
      <c r="A348" s="2"/>
      <c r="B348" s="2"/>
      <c r="E348" s="2"/>
      <c r="O348" s="35"/>
      <c r="P348" s="36"/>
      <c r="Q348" s="36"/>
      <c r="R348" s="36"/>
      <c r="S348" s="36"/>
      <c r="T348" s="39"/>
      <c r="U348" s="39"/>
      <c r="V348" s="39"/>
      <c r="W348" s="39"/>
      <c r="X348" s="39"/>
      <c r="Y348" s="39"/>
      <c r="Z348" s="39"/>
      <c r="AA348" s="39"/>
      <c r="AB348" s="36"/>
      <c r="AC348" s="36"/>
      <c r="AD348" s="36"/>
      <c r="AE348" s="36"/>
      <c r="AF348" s="36"/>
      <c r="AH348" s="2"/>
      <c r="AI348" s="64"/>
      <c r="AJ348" s="39"/>
      <c r="AK348" s="39"/>
      <c r="AL348" s="39"/>
      <c r="AM348" s="2"/>
      <c r="AN348" s="39"/>
      <c r="AO348" s="39"/>
      <c r="AQ348" s="36"/>
    </row>
    <row r="349" customFormat="false" ht="12.75" hidden="false" customHeight="false" outlineLevel="0" collapsed="false">
      <c r="A349" s="2"/>
      <c r="B349" s="2"/>
      <c r="E349" s="2"/>
      <c r="O349" s="35"/>
      <c r="P349" s="36"/>
      <c r="Q349" s="36"/>
      <c r="R349" s="36"/>
      <c r="S349" s="36"/>
      <c r="T349" s="39"/>
      <c r="U349" s="39"/>
      <c r="V349" s="39"/>
      <c r="W349" s="39"/>
      <c r="X349" s="39"/>
      <c r="Y349" s="39"/>
      <c r="Z349" s="39"/>
      <c r="AA349" s="39"/>
      <c r="AB349" s="36"/>
      <c r="AC349" s="36"/>
      <c r="AD349" s="36"/>
      <c r="AE349" s="36"/>
      <c r="AF349" s="36"/>
      <c r="AH349" s="2"/>
      <c r="AI349" s="64"/>
      <c r="AJ349" s="39"/>
      <c r="AK349" s="39"/>
      <c r="AL349" s="39"/>
      <c r="AM349" s="2"/>
      <c r="AN349" s="39"/>
      <c r="AO349" s="39"/>
      <c r="AQ349" s="36"/>
    </row>
    <row r="350" customFormat="false" ht="12.75" hidden="false" customHeight="false" outlineLevel="0" collapsed="false">
      <c r="A350" s="2"/>
      <c r="B350" s="2"/>
      <c r="E350" s="2"/>
      <c r="O350" s="35"/>
      <c r="P350" s="36"/>
      <c r="Q350" s="36"/>
      <c r="R350" s="36"/>
      <c r="S350" s="36"/>
      <c r="T350" s="39"/>
      <c r="U350" s="39"/>
      <c r="V350" s="39"/>
      <c r="W350" s="39"/>
      <c r="X350" s="39"/>
      <c r="Y350" s="39"/>
      <c r="Z350" s="39"/>
      <c r="AA350" s="39"/>
      <c r="AB350" s="36"/>
      <c r="AC350" s="36"/>
      <c r="AD350" s="36"/>
      <c r="AE350" s="36"/>
      <c r="AF350" s="36"/>
      <c r="AH350" s="2"/>
      <c r="AI350" s="64"/>
      <c r="AJ350" s="39"/>
      <c r="AK350" s="39"/>
      <c r="AL350" s="39"/>
      <c r="AM350" s="2"/>
      <c r="AN350" s="39"/>
      <c r="AO350" s="39"/>
      <c r="AQ350" s="36"/>
    </row>
    <row r="351" customFormat="false" ht="12.75" hidden="false" customHeight="false" outlineLevel="0" collapsed="false">
      <c r="A351" s="2"/>
      <c r="B351" s="2"/>
      <c r="E351" s="2"/>
      <c r="O351" s="35"/>
      <c r="P351" s="36"/>
      <c r="Q351" s="36"/>
      <c r="R351" s="36"/>
      <c r="S351" s="36"/>
      <c r="T351" s="39"/>
      <c r="U351" s="39"/>
      <c r="V351" s="39"/>
      <c r="W351" s="39"/>
      <c r="X351" s="39"/>
      <c r="Y351" s="39"/>
      <c r="Z351" s="39"/>
      <c r="AA351" s="39"/>
      <c r="AB351" s="36"/>
      <c r="AC351" s="36"/>
      <c r="AD351" s="36"/>
      <c r="AE351" s="36"/>
      <c r="AF351" s="36"/>
      <c r="AH351" s="2"/>
      <c r="AI351" s="64"/>
      <c r="AJ351" s="39"/>
      <c r="AK351" s="39"/>
      <c r="AL351" s="39"/>
      <c r="AM351" s="2"/>
      <c r="AN351" s="39"/>
      <c r="AO351" s="39"/>
      <c r="AQ351" s="36"/>
    </row>
    <row r="352" customFormat="false" ht="12.75" hidden="false" customHeight="false" outlineLevel="0" collapsed="false">
      <c r="A352" s="2"/>
      <c r="B352" s="2"/>
      <c r="E352" s="2"/>
      <c r="O352" s="35"/>
      <c r="P352" s="36"/>
      <c r="Q352" s="36"/>
      <c r="R352" s="36"/>
      <c r="S352" s="36"/>
      <c r="T352" s="39"/>
      <c r="U352" s="39"/>
      <c r="V352" s="39"/>
      <c r="W352" s="39"/>
      <c r="X352" s="39"/>
      <c r="Y352" s="39"/>
      <c r="Z352" s="39"/>
      <c r="AA352" s="39"/>
      <c r="AB352" s="36"/>
      <c r="AC352" s="36"/>
      <c r="AD352" s="36"/>
      <c r="AE352" s="36"/>
      <c r="AF352" s="36"/>
      <c r="AH352" s="2"/>
      <c r="AI352" s="64"/>
      <c r="AJ352" s="39"/>
      <c r="AK352" s="39"/>
      <c r="AL352" s="39"/>
      <c r="AM352" s="2"/>
      <c r="AN352" s="39"/>
      <c r="AO352" s="39"/>
      <c r="AQ352" s="36"/>
    </row>
    <row r="353" customFormat="false" ht="12.75" hidden="false" customHeight="false" outlineLevel="0" collapsed="false">
      <c r="A353" s="2"/>
      <c r="B353" s="2"/>
      <c r="E353" s="2"/>
      <c r="O353" s="35"/>
      <c r="P353" s="36"/>
      <c r="Q353" s="36"/>
      <c r="R353" s="36"/>
      <c r="S353" s="36"/>
      <c r="T353" s="39"/>
      <c r="U353" s="39"/>
      <c r="V353" s="39"/>
      <c r="W353" s="39"/>
      <c r="X353" s="39"/>
      <c r="Y353" s="39"/>
      <c r="Z353" s="39"/>
      <c r="AA353" s="39"/>
      <c r="AB353" s="36"/>
      <c r="AC353" s="36"/>
      <c r="AD353" s="36"/>
      <c r="AE353" s="36"/>
      <c r="AF353" s="36"/>
      <c r="AH353" s="2"/>
      <c r="AI353" s="64"/>
      <c r="AJ353" s="39"/>
      <c r="AK353" s="39"/>
      <c r="AL353" s="39"/>
      <c r="AM353" s="2"/>
      <c r="AN353" s="39"/>
      <c r="AO353" s="39"/>
      <c r="AQ353" s="36"/>
    </row>
    <row r="354" customFormat="false" ht="12.75" hidden="false" customHeight="false" outlineLevel="0" collapsed="false">
      <c r="A354" s="2"/>
      <c r="B354" s="2"/>
      <c r="E354" s="2"/>
      <c r="O354" s="35"/>
      <c r="P354" s="36"/>
      <c r="Q354" s="36"/>
      <c r="R354" s="36"/>
      <c r="S354" s="36"/>
      <c r="T354" s="39"/>
      <c r="U354" s="39"/>
      <c r="V354" s="39"/>
      <c r="W354" s="39"/>
      <c r="X354" s="39"/>
      <c r="Y354" s="39"/>
      <c r="Z354" s="39"/>
      <c r="AA354" s="39"/>
      <c r="AB354" s="36"/>
      <c r="AC354" s="36"/>
      <c r="AD354" s="36"/>
      <c r="AE354" s="36"/>
      <c r="AF354" s="36"/>
      <c r="AH354" s="2"/>
      <c r="AI354" s="64"/>
      <c r="AJ354" s="39"/>
      <c r="AK354" s="39"/>
      <c r="AL354" s="39"/>
      <c r="AM354" s="2"/>
      <c r="AN354" s="39"/>
      <c r="AO354" s="39"/>
      <c r="AQ354" s="36"/>
    </row>
    <row r="355" customFormat="false" ht="12.75" hidden="false" customHeight="false" outlineLevel="0" collapsed="false">
      <c r="A355" s="2"/>
      <c r="B355" s="2"/>
      <c r="E355" s="2"/>
      <c r="O355" s="35"/>
      <c r="P355" s="36"/>
      <c r="Q355" s="36"/>
      <c r="R355" s="36"/>
      <c r="S355" s="36"/>
      <c r="T355" s="39"/>
      <c r="U355" s="39"/>
      <c r="V355" s="39"/>
      <c r="W355" s="39"/>
      <c r="X355" s="39"/>
      <c r="Y355" s="39"/>
      <c r="Z355" s="39"/>
      <c r="AA355" s="39"/>
      <c r="AB355" s="36"/>
      <c r="AC355" s="36"/>
      <c r="AD355" s="36"/>
      <c r="AE355" s="36"/>
      <c r="AF355" s="36"/>
      <c r="AH355" s="2"/>
      <c r="AI355" s="64"/>
      <c r="AJ355" s="39"/>
      <c r="AK355" s="39"/>
      <c r="AL355" s="39"/>
      <c r="AM355" s="2"/>
      <c r="AN355" s="39"/>
      <c r="AO355" s="39"/>
      <c r="AQ355" s="36"/>
    </row>
    <row r="356" customFormat="false" ht="12.75" hidden="false" customHeight="false" outlineLevel="0" collapsed="false">
      <c r="A356" s="2"/>
      <c r="B356" s="2"/>
      <c r="E356" s="2"/>
      <c r="O356" s="35"/>
      <c r="P356" s="36"/>
      <c r="Q356" s="36"/>
      <c r="R356" s="36"/>
      <c r="S356" s="36"/>
      <c r="T356" s="39"/>
      <c r="U356" s="39"/>
      <c r="V356" s="39"/>
      <c r="W356" s="39"/>
      <c r="X356" s="39"/>
      <c r="Y356" s="39"/>
      <c r="Z356" s="39"/>
      <c r="AA356" s="39"/>
      <c r="AB356" s="36"/>
      <c r="AC356" s="36"/>
      <c r="AD356" s="36"/>
      <c r="AE356" s="36"/>
      <c r="AF356" s="36"/>
      <c r="AH356" s="2"/>
      <c r="AI356" s="64"/>
      <c r="AJ356" s="39"/>
      <c r="AK356" s="39"/>
      <c r="AL356" s="39"/>
      <c r="AM356" s="2"/>
      <c r="AN356" s="39"/>
      <c r="AO356" s="39"/>
      <c r="AQ356" s="36"/>
    </row>
    <row r="357" customFormat="false" ht="12.75" hidden="false" customHeight="false" outlineLevel="0" collapsed="false">
      <c r="A357" s="2"/>
      <c r="B357" s="2"/>
      <c r="E357" s="2"/>
      <c r="O357" s="35"/>
      <c r="P357" s="36"/>
      <c r="Q357" s="36"/>
      <c r="R357" s="36"/>
      <c r="S357" s="36"/>
      <c r="T357" s="39"/>
      <c r="U357" s="39"/>
      <c r="V357" s="39"/>
      <c r="W357" s="39"/>
      <c r="X357" s="39"/>
      <c r="Y357" s="39"/>
      <c r="Z357" s="39"/>
      <c r="AA357" s="39"/>
      <c r="AB357" s="36"/>
      <c r="AC357" s="36"/>
      <c r="AD357" s="36"/>
      <c r="AE357" s="36"/>
      <c r="AF357" s="36"/>
      <c r="AH357" s="2"/>
      <c r="AI357" s="64"/>
      <c r="AJ357" s="39"/>
      <c r="AK357" s="39"/>
      <c r="AL357" s="39"/>
      <c r="AM357" s="2"/>
      <c r="AN357" s="39"/>
      <c r="AO357" s="39"/>
      <c r="AQ357" s="36"/>
    </row>
    <row r="358" customFormat="false" ht="12.75" hidden="false" customHeight="false" outlineLevel="0" collapsed="false">
      <c r="A358" s="2"/>
      <c r="B358" s="2"/>
      <c r="E358" s="2"/>
      <c r="O358" s="35"/>
      <c r="P358" s="36"/>
      <c r="Q358" s="36"/>
      <c r="R358" s="36"/>
      <c r="S358" s="36"/>
      <c r="T358" s="39"/>
      <c r="U358" s="39"/>
      <c r="V358" s="39"/>
      <c r="W358" s="39"/>
      <c r="X358" s="39"/>
      <c r="Y358" s="39"/>
      <c r="Z358" s="39"/>
      <c r="AA358" s="39"/>
      <c r="AB358" s="36"/>
      <c r="AC358" s="36"/>
      <c r="AD358" s="36"/>
      <c r="AE358" s="36"/>
      <c r="AF358" s="36"/>
      <c r="AH358" s="2"/>
      <c r="AI358" s="64"/>
      <c r="AJ358" s="39"/>
      <c r="AK358" s="39"/>
      <c r="AL358" s="39"/>
      <c r="AM358" s="2"/>
      <c r="AN358" s="39"/>
      <c r="AO358" s="39"/>
      <c r="AQ358" s="36"/>
    </row>
    <row r="359" customFormat="false" ht="12.75" hidden="false" customHeight="false" outlineLevel="0" collapsed="false">
      <c r="A359" s="2"/>
      <c r="B359" s="2"/>
      <c r="E359" s="2"/>
      <c r="O359" s="35"/>
      <c r="P359" s="36"/>
      <c r="Q359" s="36"/>
      <c r="R359" s="36"/>
      <c r="S359" s="36"/>
      <c r="T359" s="39"/>
      <c r="U359" s="39"/>
      <c r="V359" s="39"/>
      <c r="W359" s="39"/>
      <c r="X359" s="39"/>
      <c r="Y359" s="39"/>
      <c r="Z359" s="39"/>
      <c r="AA359" s="39"/>
      <c r="AB359" s="36"/>
      <c r="AC359" s="36"/>
      <c r="AD359" s="36"/>
      <c r="AE359" s="36"/>
      <c r="AF359" s="36"/>
      <c r="AH359" s="2"/>
      <c r="AI359" s="64"/>
      <c r="AJ359" s="39"/>
      <c r="AK359" s="39"/>
      <c r="AL359" s="39"/>
      <c r="AM359" s="2"/>
      <c r="AN359" s="39"/>
      <c r="AO359" s="39"/>
      <c r="AQ359" s="36"/>
    </row>
    <row r="360" customFormat="false" ht="12.75" hidden="false" customHeight="false" outlineLevel="0" collapsed="false">
      <c r="A360" s="2"/>
      <c r="B360" s="2"/>
      <c r="E360" s="2"/>
      <c r="O360" s="35"/>
      <c r="P360" s="36"/>
      <c r="Q360" s="36"/>
      <c r="R360" s="36"/>
      <c r="S360" s="36"/>
      <c r="T360" s="39"/>
      <c r="U360" s="39"/>
      <c r="V360" s="39"/>
      <c r="W360" s="39"/>
      <c r="X360" s="39"/>
      <c r="Y360" s="39"/>
      <c r="Z360" s="39"/>
      <c r="AA360" s="39"/>
      <c r="AB360" s="36"/>
      <c r="AC360" s="36"/>
      <c r="AD360" s="36"/>
      <c r="AE360" s="36"/>
      <c r="AF360" s="36"/>
      <c r="AH360" s="2"/>
      <c r="AI360" s="64"/>
      <c r="AJ360" s="39"/>
      <c r="AK360" s="39"/>
      <c r="AL360" s="39"/>
      <c r="AM360" s="2"/>
      <c r="AN360" s="39"/>
      <c r="AO360" s="39"/>
      <c r="AQ360" s="36"/>
    </row>
    <row r="361" customFormat="false" ht="12.75" hidden="false" customHeight="false" outlineLevel="0" collapsed="false">
      <c r="A361" s="2"/>
      <c r="B361" s="2"/>
      <c r="E361" s="2"/>
      <c r="O361" s="35"/>
      <c r="P361" s="36"/>
      <c r="Q361" s="36"/>
      <c r="R361" s="36"/>
      <c r="S361" s="36"/>
      <c r="T361" s="39"/>
      <c r="U361" s="39"/>
      <c r="V361" s="39"/>
      <c r="W361" s="39"/>
      <c r="X361" s="39"/>
      <c r="Y361" s="39"/>
      <c r="Z361" s="39"/>
      <c r="AA361" s="39"/>
      <c r="AB361" s="36"/>
      <c r="AC361" s="36"/>
      <c r="AD361" s="36"/>
      <c r="AE361" s="36"/>
      <c r="AF361" s="36"/>
      <c r="AH361" s="2"/>
      <c r="AI361" s="64"/>
      <c r="AJ361" s="39"/>
      <c r="AK361" s="39"/>
      <c r="AL361" s="39"/>
      <c r="AM361" s="2"/>
      <c r="AN361" s="39"/>
      <c r="AO361" s="39"/>
      <c r="AQ361" s="36"/>
    </row>
    <row r="362" customFormat="false" ht="12.75" hidden="false" customHeight="false" outlineLevel="0" collapsed="false">
      <c r="A362" s="2"/>
      <c r="B362" s="2"/>
      <c r="E362" s="2"/>
      <c r="O362" s="35"/>
      <c r="P362" s="36"/>
      <c r="Q362" s="36"/>
      <c r="R362" s="36"/>
      <c r="S362" s="36"/>
      <c r="T362" s="39"/>
      <c r="U362" s="39"/>
      <c r="V362" s="39"/>
      <c r="W362" s="39"/>
      <c r="X362" s="39"/>
      <c r="Y362" s="39"/>
      <c r="Z362" s="39"/>
      <c r="AA362" s="39"/>
      <c r="AB362" s="36"/>
      <c r="AC362" s="36"/>
      <c r="AD362" s="36"/>
      <c r="AE362" s="36"/>
      <c r="AF362" s="36"/>
      <c r="AH362" s="2"/>
      <c r="AI362" s="64"/>
      <c r="AJ362" s="39"/>
      <c r="AK362" s="39"/>
      <c r="AL362" s="39"/>
      <c r="AM362" s="2"/>
      <c r="AN362" s="39"/>
      <c r="AO362" s="39"/>
      <c r="AQ362" s="36"/>
    </row>
    <row r="363" customFormat="false" ht="12.75" hidden="false" customHeight="false" outlineLevel="0" collapsed="false">
      <c r="A363" s="2"/>
      <c r="B363" s="2"/>
      <c r="E363" s="2"/>
      <c r="O363" s="35"/>
      <c r="P363" s="36"/>
      <c r="Q363" s="36"/>
      <c r="R363" s="36"/>
      <c r="S363" s="36"/>
      <c r="T363" s="39"/>
      <c r="U363" s="39"/>
      <c r="V363" s="39"/>
      <c r="W363" s="39"/>
      <c r="X363" s="39"/>
      <c r="Y363" s="39"/>
      <c r="Z363" s="39"/>
      <c r="AA363" s="39"/>
      <c r="AB363" s="36"/>
      <c r="AC363" s="36"/>
      <c r="AD363" s="36"/>
      <c r="AE363" s="36"/>
      <c r="AF363" s="36"/>
      <c r="AH363" s="2"/>
      <c r="AI363" s="64"/>
      <c r="AJ363" s="39"/>
      <c r="AK363" s="39"/>
      <c r="AL363" s="39"/>
      <c r="AM363" s="2"/>
      <c r="AN363" s="39"/>
      <c r="AO363" s="39"/>
      <c r="AQ363" s="36"/>
    </row>
    <row r="364" customFormat="false" ht="12.75" hidden="false" customHeight="false" outlineLevel="0" collapsed="false">
      <c r="A364" s="2"/>
      <c r="B364" s="2"/>
      <c r="E364" s="2"/>
      <c r="O364" s="35"/>
      <c r="P364" s="36"/>
      <c r="Q364" s="36"/>
      <c r="R364" s="36"/>
      <c r="S364" s="36"/>
      <c r="T364" s="39"/>
      <c r="U364" s="39"/>
      <c r="V364" s="39"/>
      <c r="W364" s="39"/>
      <c r="X364" s="39"/>
      <c r="Y364" s="39"/>
      <c r="Z364" s="39"/>
      <c r="AA364" s="39"/>
      <c r="AB364" s="36"/>
      <c r="AC364" s="36"/>
      <c r="AD364" s="36"/>
      <c r="AE364" s="36"/>
      <c r="AF364" s="36"/>
      <c r="AH364" s="2"/>
      <c r="AI364" s="64"/>
      <c r="AJ364" s="39"/>
      <c r="AK364" s="39"/>
      <c r="AL364" s="39"/>
      <c r="AM364" s="2"/>
      <c r="AN364" s="39"/>
      <c r="AO364" s="39"/>
      <c r="AQ364" s="36"/>
    </row>
    <row r="365" customFormat="false" ht="12.75" hidden="false" customHeight="false" outlineLevel="0" collapsed="false">
      <c r="A365" s="2"/>
      <c r="B365" s="2"/>
      <c r="E365" s="2"/>
      <c r="O365" s="35"/>
      <c r="P365" s="36"/>
      <c r="Q365" s="36"/>
      <c r="R365" s="36"/>
      <c r="S365" s="36"/>
      <c r="T365" s="39"/>
      <c r="U365" s="39"/>
      <c r="V365" s="39"/>
      <c r="W365" s="39"/>
      <c r="X365" s="39"/>
      <c r="Y365" s="39"/>
      <c r="Z365" s="39"/>
      <c r="AA365" s="39"/>
      <c r="AB365" s="36"/>
      <c r="AC365" s="36"/>
      <c r="AD365" s="36"/>
      <c r="AE365" s="36"/>
      <c r="AF365" s="36"/>
      <c r="AH365" s="2"/>
      <c r="AI365" s="64"/>
      <c r="AJ365" s="39"/>
      <c r="AK365" s="39"/>
      <c r="AL365" s="39"/>
      <c r="AM365" s="2"/>
      <c r="AN365" s="39"/>
      <c r="AO365" s="39"/>
      <c r="AQ365" s="36"/>
    </row>
    <row r="366" customFormat="false" ht="12.75" hidden="false" customHeight="false" outlineLevel="0" collapsed="false">
      <c r="A366" s="2"/>
      <c r="B366" s="2"/>
      <c r="E366" s="2"/>
      <c r="O366" s="35"/>
      <c r="P366" s="36"/>
      <c r="Q366" s="36"/>
      <c r="R366" s="36"/>
      <c r="S366" s="36"/>
      <c r="T366" s="39"/>
      <c r="U366" s="39"/>
      <c r="V366" s="39"/>
      <c r="W366" s="39"/>
      <c r="X366" s="39"/>
      <c r="Y366" s="39"/>
      <c r="Z366" s="39"/>
      <c r="AA366" s="39"/>
      <c r="AB366" s="36"/>
      <c r="AC366" s="36"/>
      <c r="AD366" s="36"/>
      <c r="AE366" s="36"/>
      <c r="AF366" s="36"/>
      <c r="AH366" s="2"/>
      <c r="AI366" s="64"/>
      <c r="AJ366" s="39"/>
      <c r="AK366" s="39"/>
      <c r="AL366" s="39"/>
      <c r="AM366" s="2"/>
      <c r="AN366" s="39"/>
      <c r="AO366" s="39"/>
      <c r="AQ366" s="36"/>
    </row>
    <row r="367" customFormat="false" ht="12.75" hidden="false" customHeight="false" outlineLevel="0" collapsed="false">
      <c r="A367" s="2"/>
      <c r="B367" s="2"/>
      <c r="E367" s="2"/>
      <c r="O367" s="35"/>
      <c r="P367" s="36"/>
      <c r="Q367" s="36"/>
      <c r="R367" s="36"/>
      <c r="S367" s="36"/>
      <c r="T367" s="39"/>
      <c r="U367" s="39"/>
      <c r="V367" s="39"/>
      <c r="W367" s="39"/>
      <c r="X367" s="39"/>
      <c r="Y367" s="39"/>
      <c r="Z367" s="39"/>
      <c r="AA367" s="39"/>
      <c r="AB367" s="36"/>
      <c r="AC367" s="36"/>
      <c r="AD367" s="36"/>
      <c r="AE367" s="36"/>
      <c r="AF367" s="36"/>
      <c r="AH367" s="2"/>
      <c r="AI367" s="64"/>
      <c r="AJ367" s="39"/>
      <c r="AK367" s="39"/>
      <c r="AL367" s="39"/>
      <c r="AM367" s="2"/>
      <c r="AN367" s="39"/>
      <c r="AO367" s="39"/>
      <c r="AQ367" s="36"/>
    </row>
    <row r="368" customFormat="false" ht="12.75" hidden="false" customHeight="false" outlineLevel="0" collapsed="false">
      <c r="A368" s="2"/>
      <c r="B368" s="2"/>
      <c r="E368" s="2"/>
      <c r="O368" s="35"/>
      <c r="P368" s="36"/>
      <c r="Q368" s="36"/>
      <c r="R368" s="36"/>
      <c r="S368" s="36"/>
      <c r="T368" s="39"/>
      <c r="U368" s="39"/>
      <c r="V368" s="39"/>
      <c r="W368" s="39"/>
      <c r="X368" s="39"/>
      <c r="Y368" s="39"/>
      <c r="Z368" s="39"/>
      <c r="AA368" s="39"/>
      <c r="AB368" s="36"/>
      <c r="AC368" s="36"/>
      <c r="AD368" s="36"/>
      <c r="AE368" s="36"/>
      <c r="AF368" s="36"/>
      <c r="AH368" s="2"/>
      <c r="AI368" s="64"/>
      <c r="AJ368" s="39"/>
      <c r="AK368" s="39"/>
      <c r="AL368" s="39"/>
      <c r="AM368" s="2"/>
      <c r="AN368" s="39"/>
      <c r="AO368" s="39"/>
      <c r="AQ368" s="36"/>
    </row>
    <row r="369" customFormat="false" ht="12.75" hidden="false" customHeight="false" outlineLevel="0" collapsed="false">
      <c r="A369" s="2"/>
      <c r="B369" s="2"/>
      <c r="E369" s="2"/>
      <c r="O369" s="35"/>
      <c r="P369" s="36"/>
      <c r="Q369" s="36"/>
      <c r="R369" s="36"/>
      <c r="S369" s="36"/>
      <c r="T369" s="39"/>
      <c r="U369" s="39"/>
      <c r="V369" s="39"/>
      <c r="W369" s="39"/>
      <c r="X369" s="39"/>
      <c r="Y369" s="39"/>
      <c r="Z369" s="39"/>
      <c r="AA369" s="39"/>
      <c r="AB369" s="36"/>
      <c r="AC369" s="36"/>
      <c r="AD369" s="36"/>
      <c r="AE369" s="36"/>
      <c r="AF369" s="36"/>
      <c r="AH369" s="2"/>
      <c r="AI369" s="64"/>
      <c r="AJ369" s="39"/>
      <c r="AK369" s="39"/>
      <c r="AL369" s="39"/>
      <c r="AM369" s="2"/>
      <c r="AN369" s="39"/>
      <c r="AO369" s="39"/>
      <c r="AQ369" s="36"/>
    </row>
    <row r="370" customFormat="false" ht="12.75" hidden="false" customHeight="false" outlineLevel="0" collapsed="false">
      <c r="A370" s="2"/>
      <c r="B370" s="2"/>
      <c r="E370" s="2"/>
      <c r="O370" s="35"/>
      <c r="P370" s="36"/>
      <c r="Q370" s="36"/>
      <c r="R370" s="36"/>
      <c r="S370" s="36"/>
      <c r="T370" s="39"/>
      <c r="U370" s="39"/>
      <c r="V370" s="39"/>
      <c r="W370" s="39"/>
      <c r="X370" s="39"/>
      <c r="Y370" s="39"/>
      <c r="Z370" s="39"/>
      <c r="AA370" s="39"/>
      <c r="AB370" s="36"/>
      <c r="AC370" s="36"/>
      <c r="AD370" s="36"/>
      <c r="AE370" s="36"/>
      <c r="AF370" s="36"/>
      <c r="AH370" s="2"/>
      <c r="AI370" s="64"/>
      <c r="AJ370" s="39"/>
      <c r="AK370" s="39"/>
      <c r="AL370" s="39"/>
      <c r="AM370" s="2"/>
      <c r="AN370" s="39"/>
      <c r="AO370" s="39"/>
      <c r="AQ370" s="36"/>
    </row>
    <row r="371" customFormat="false" ht="12.75" hidden="false" customHeight="false" outlineLevel="0" collapsed="false">
      <c r="A371" s="2"/>
      <c r="B371" s="2"/>
      <c r="E371" s="2"/>
      <c r="O371" s="35"/>
      <c r="P371" s="36"/>
      <c r="Q371" s="36"/>
      <c r="R371" s="36"/>
      <c r="S371" s="36"/>
      <c r="T371" s="39"/>
      <c r="U371" s="39"/>
      <c r="V371" s="39"/>
      <c r="W371" s="39"/>
      <c r="X371" s="39"/>
      <c r="Y371" s="39"/>
      <c r="Z371" s="39"/>
      <c r="AA371" s="39"/>
      <c r="AB371" s="36"/>
      <c r="AC371" s="36"/>
      <c r="AD371" s="36"/>
      <c r="AE371" s="36"/>
      <c r="AF371" s="36"/>
      <c r="AH371" s="2"/>
      <c r="AI371" s="64"/>
      <c r="AJ371" s="39"/>
      <c r="AK371" s="39"/>
      <c r="AL371" s="39"/>
      <c r="AM371" s="2"/>
      <c r="AN371" s="39"/>
      <c r="AO371" s="39"/>
      <c r="AQ371" s="36"/>
    </row>
    <row r="372" customFormat="false" ht="12.75" hidden="false" customHeight="false" outlineLevel="0" collapsed="false">
      <c r="A372" s="2"/>
      <c r="B372" s="2"/>
      <c r="E372" s="2"/>
      <c r="O372" s="35"/>
      <c r="P372" s="36"/>
      <c r="Q372" s="36"/>
      <c r="R372" s="36"/>
      <c r="S372" s="36"/>
      <c r="T372" s="39"/>
      <c r="U372" s="39"/>
      <c r="V372" s="39"/>
      <c r="W372" s="39"/>
      <c r="X372" s="39"/>
      <c r="Y372" s="39"/>
      <c r="Z372" s="39"/>
      <c r="AA372" s="39"/>
      <c r="AB372" s="36"/>
      <c r="AC372" s="36"/>
      <c r="AD372" s="36"/>
      <c r="AE372" s="36"/>
      <c r="AF372" s="36"/>
      <c r="AH372" s="2"/>
      <c r="AI372" s="64"/>
      <c r="AJ372" s="39"/>
      <c r="AK372" s="39"/>
      <c r="AL372" s="39"/>
      <c r="AM372" s="2"/>
      <c r="AN372" s="39"/>
      <c r="AO372" s="39"/>
      <c r="AQ372" s="36"/>
    </row>
    <row r="373" customFormat="false" ht="12.75" hidden="false" customHeight="false" outlineLevel="0" collapsed="false">
      <c r="A373" s="2"/>
      <c r="B373" s="2"/>
      <c r="E373" s="2"/>
      <c r="O373" s="35"/>
      <c r="P373" s="36"/>
      <c r="Q373" s="36"/>
      <c r="R373" s="36"/>
      <c r="S373" s="36"/>
      <c r="T373" s="39"/>
      <c r="U373" s="39"/>
      <c r="V373" s="39"/>
      <c r="W373" s="39"/>
      <c r="X373" s="39"/>
      <c r="Y373" s="39"/>
      <c r="Z373" s="39"/>
      <c r="AA373" s="39"/>
      <c r="AB373" s="36"/>
      <c r="AC373" s="36"/>
      <c r="AD373" s="36"/>
      <c r="AE373" s="36"/>
      <c r="AF373" s="36"/>
      <c r="AH373" s="2"/>
      <c r="AI373" s="64"/>
      <c r="AJ373" s="39"/>
      <c r="AK373" s="39"/>
      <c r="AL373" s="39"/>
      <c r="AM373" s="2"/>
      <c r="AN373" s="39"/>
      <c r="AO373" s="39"/>
      <c r="AQ373" s="36"/>
    </row>
    <row r="374" customFormat="false" ht="12.75" hidden="false" customHeight="false" outlineLevel="0" collapsed="false">
      <c r="A374" s="2"/>
      <c r="B374" s="2"/>
      <c r="E374" s="2"/>
      <c r="O374" s="35"/>
      <c r="P374" s="36"/>
      <c r="Q374" s="36"/>
      <c r="R374" s="36"/>
      <c r="S374" s="36"/>
      <c r="T374" s="39"/>
      <c r="U374" s="39"/>
      <c r="V374" s="39"/>
      <c r="W374" s="39"/>
      <c r="X374" s="39"/>
      <c r="Y374" s="39"/>
      <c r="Z374" s="39"/>
      <c r="AA374" s="39"/>
      <c r="AB374" s="36"/>
      <c r="AC374" s="36"/>
      <c r="AD374" s="36"/>
      <c r="AE374" s="36"/>
      <c r="AF374" s="36"/>
      <c r="AH374" s="2"/>
      <c r="AI374" s="64"/>
      <c r="AJ374" s="39"/>
      <c r="AK374" s="39"/>
      <c r="AL374" s="39"/>
      <c r="AM374" s="2"/>
      <c r="AN374" s="39"/>
      <c r="AO374" s="39"/>
      <c r="AQ374" s="36"/>
    </row>
    <row r="375" customFormat="false" ht="12.75" hidden="false" customHeight="false" outlineLevel="0" collapsed="false">
      <c r="A375" s="2"/>
      <c r="B375" s="2"/>
      <c r="E375" s="2"/>
      <c r="O375" s="35"/>
      <c r="P375" s="36"/>
      <c r="Q375" s="36"/>
      <c r="R375" s="36"/>
      <c r="S375" s="36"/>
      <c r="T375" s="39"/>
      <c r="U375" s="39"/>
      <c r="V375" s="39"/>
      <c r="W375" s="39"/>
      <c r="X375" s="39"/>
      <c r="Y375" s="39"/>
      <c r="Z375" s="39"/>
      <c r="AA375" s="39"/>
      <c r="AB375" s="36"/>
      <c r="AC375" s="36"/>
      <c r="AD375" s="36"/>
      <c r="AE375" s="36"/>
      <c r="AF375" s="36"/>
      <c r="AH375" s="2"/>
      <c r="AI375" s="64"/>
      <c r="AJ375" s="39"/>
      <c r="AK375" s="39"/>
      <c r="AL375" s="39"/>
      <c r="AM375" s="2"/>
      <c r="AN375" s="39"/>
      <c r="AO375" s="39"/>
      <c r="AQ375" s="36"/>
    </row>
    <row r="376" customFormat="false" ht="12.75" hidden="false" customHeight="false" outlineLevel="0" collapsed="false">
      <c r="A376" s="2"/>
      <c r="B376" s="2"/>
      <c r="E376" s="2"/>
      <c r="O376" s="35"/>
      <c r="P376" s="36"/>
      <c r="Q376" s="36"/>
      <c r="R376" s="36"/>
      <c r="S376" s="36"/>
      <c r="T376" s="39"/>
      <c r="U376" s="39"/>
      <c r="V376" s="39"/>
      <c r="W376" s="39"/>
      <c r="X376" s="39"/>
      <c r="Y376" s="39"/>
      <c r="Z376" s="39"/>
      <c r="AA376" s="39"/>
      <c r="AB376" s="36"/>
      <c r="AC376" s="36"/>
      <c r="AD376" s="36"/>
      <c r="AE376" s="36"/>
      <c r="AF376" s="36"/>
      <c r="AH376" s="2"/>
      <c r="AI376" s="64"/>
      <c r="AJ376" s="39"/>
      <c r="AK376" s="39"/>
      <c r="AL376" s="39"/>
      <c r="AM376" s="2"/>
      <c r="AN376" s="39"/>
      <c r="AO376" s="39"/>
      <c r="AQ376" s="36"/>
    </row>
    <row r="377" customFormat="false" ht="12.75" hidden="false" customHeight="false" outlineLevel="0" collapsed="false">
      <c r="A377" s="2"/>
      <c r="B377" s="2"/>
      <c r="E377" s="2"/>
      <c r="O377" s="35"/>
      <c r="P377" s="36"/>
      <c r="Q377" s="36"/>
      <c r="R377" s="36"/>
      <c r="S377" s="36"/>
      <c r="T377" s="39"/>
      <c r="U377" s="39"/>
      <c r="V377" s="39"/>
      <c r="W377" s="39"/>
      <c r="X377" s="39"/>
      <c r="Y377" s="39"/>
      <c r="Z377" s="39"/>
      <c r="AA377" s="39"/>
      <c r="AB377" s="36"/>
      <c r="AC377" s="36"/>
      <c r="AD377" s="36"/>
      <c r="AE377" s="36"/>
      <c r="AF377" s="36"/>
      <c r="AH377" s="2"/>
      <c r="AI377" s="64"/>
      <c r="AJ377" s="39"/>
      <c r="AK377" s="39"/>
      <c r="AL377" s="39"/>
      <c r="AM377" s="2"/>
      <c r="AN377" s="39"/>
      <c r="AO377" s="39"/>
      <c r="AQ377" s="36"/>
    </row>
    <row r="378" customFormat="false" ht="12.75" hidden="false" customHeight="false" outlineLevel="0" collapsed="false">
      <c r="A378" s="2"/>
      <c r="B378" s="2"/>
      <c r="E378" s="2"/>
      <c r="O378" s="35"/>
      <c r="P378" s="36"/>
      <c r="Q378" s="36"/>
      <c r="R378" s="36"/>
      <c r="S378" s="36"/>
      <c r="T378" s="39"/>
      <c r="U378" s="39"/>
      <c r="V378" s="39"/>
      <c r="W378" s="39"/>
      <c r="X378" s="39"/>
      <c r="Y378" s="39"/>
      <c r="Z378" s="39"/>
      <c r="AA378" s="39"/>
      <c r="AB378" s="36"/>
      <c r="AC378" s="36"/>
      <c r="AD378" s="36"/>
      <c r="AE378" s="36"/>
      <c r="AF378" s="36"/>
      <c r="AH378" s="2"/>
      <c r="AI378" s="64"/>
      <c r="AJ378" s="39"/>
      <c r="AK378" s="39"/>
      <c r="AL378" s="39"/>
      <c r="AM378" s="2"/>
      <c r="AN378" s="39"/>
      <c r="AO378" s="39"/>
      <c r="AQ378" s="36"/>
    </row>
    <row r="379" customFormat="false" ht="12.75" hidden="false" customHeight="false" outlineLevel="0" collapsed="false">
      <c r="A379" s="2"/>
      <c r="B379" s="2"/>
      <c r="E379" s="2"/>
      <c r="O379" s="35"/>
      <c r="P379" s="36"/>
      <c r="Q379" s="36"/>
      <c r="R379" s="36"/>
      <c r="S379" s="36"/>
      <c r="T379" s="39"/>
      <c r="U379" s="39"/>
      <c r="V379" s="39"/>
      <c r="W379" s="39"/>
      <c r="X379" s="39"/>
      <c r="Y379" s="39"/>
      <c r="Z379" s="39"/>
      <c r="AA379" s="39"/>
      <c r="AB379" s="36"/>
      <c r="AC379" s="36"/>
      <c r="AD379" s="36"/>
      <c r="AE379" s="36"/>
      <c r="AF379" s="36"/>
      <c r="AH379" s="2"/>
      <c r="AI379" s="64"/>
      <c r="AJ379" s="39"/>
      <c r="AK379" s="39"/>
      <c r="AL379" s="39"/>
      <c r="AM379" s="2"/>
      <c r="AN379" s="39"/>
      <c r="AO379" s="39"/>
      <c r="AQ379" s="36"/>
    </row>
    <row r="380" customFormat="false" ht="12.75" hidden="false" customHeight="false" outlineLevel="0" collapsed="false">
      <c r="A380" s="2"/>
      <c r="B380" s="2"/>
      <c r="E380" s="2"/>
      <c r="O380" s="35"/>
      <c r="P380" s="36"/>
      <c r="Q380" s="36"/>
      <c r="R380" s="36"/>
      <c r="S380" s="36"/>
      <c r="T380" s="39"/>
      <c r="U380" s="39"/>
      <c r="V380" s="39"/>
      <c r="W380" s="39"/>
      <c r="X380" s="39"/>
      <c r="Y380" s="39"/>
      <c r="Z380" s="39"/>
      <c r="AA380" s="39"/>
      <c r="AB380" s="36"/>
      <c r="AC380" s="36"/>
      <c r="AD380" s="36"/>
      <c r="AE380" s="36"/>
      <c r="AF380" s="36"/>
      <c r="AH380" s="2"/>
      <c r="AI380" s="64"/>
      <c r="AJ380" s="39"/>
      <c r="AK380" s="39"/>
      <c r="AL380" s="39"/>
      <c r="AM380" s="2"/>
      <c r="AN380" s="39"/>
      <c r="AO380" s="39"/>
      <c r="AQ380" s="36"/>
    </row>
    <row r="381" customFormat="false" ht="12.75" hidden="false" customHeight="false" outlineLevel="0" collapsed="false">
      <c r="A381" s="2"/>
      <c r="B381" s="2"/>
      <c r="E381" s="2"/>
      <c r="O381" s="35"/>
      <c r="P381" s="36"/>
      <c r="Q381" s="36"/>
      <c r="R381" s="36"/>
      <c r="S381" s="36"/>
      <c r="T381" s="39"/>
      <c r="U381" s="39"/>
      <c r="V381" s="39"/>
      <c r="W381" s="39"/>
      <c r="X381" s="39"/>
      <c r="Y381" s="39"/>
      <c r="Z381" s="39"/>
      <c r="AA381" s="39"/>
      <c r="AB381" s="36"/>
      <c r="AC381" s="36"/>
      <c r="AD381" s="36"/>
      <c r="AE381" s="36"/>
      <c r="AF381" s="36"/>
      <c r="AH381" s="2"/>
      <c r="AI381" s="64"/>
      <c r="AJ381" s="39"/>
      <c r="AK381" s="39"/>
      <c r="AL381" s="39"/>
      <c r="AM381" s="2"/>
      <c r="AN381" s="39"/>
      <c r="AO381" s="39"/>
      <c r="AQ381" s="36"/>
    </row>
    <row r="382" customFormat="false" ht="12.75" hidden="false" customHeight="false" outlineLevel="0" collapsed="false">
      <c r="A382" s="2"/>
      <c r="B382" s="2"/>
      <c r="E382" s="2"/>
      <c r="O382" s="35"/>
      <c r="P382" s="36"/>
      <c r="Q382" s="36"/>
      <c r="R382" s="36"/>
      <c r="S382" s="36"/>
      <c r="T382" s="39"/>
      <c r="U382" s="39"/>
      <c r="V382" s="39"/>
      <c r="W382" s="39"/>
      <c r="X382" s="39"/>
      <c r="Y382" s="39"/>
      <c r="Z382" s="39"/>
      <c r="AA382" s="39"/>
      <c r="AB382" s="36"/>
      <c r="AC382" s="36"/>
      <c r="AD382" s="36"/>
      <c r="AE382" s="36"/>
      <c r="AF382" s="36"/>
      <c r="AH382" s="2"/>
      <c r="AI382" s="64"/>
      <c r="AJ382" s="39"/>
      <c r="AK382" s="39"/>
      <c r="AL382" s="39"/>
      <c r="AM382" s="2"/>
      <c r="AN382" s="39"/>
      <c r="AO382" s="39"/>
      <c r="AQ382" s="36"/>
    </row>
    <row r="383" customFormat="false" ht="12.75" hidden="false" customHeight="false" outlineLevel="0" collapsed="false">
      <c r="A383" s="2"/>
      <c r="B383" s="2"/>
      <c r="E383" s="2"/>
      <c r="O383" s="35"/>
      <c r="P383" s="36"/>
      <c r="Q383" s="36"/>
      <c r="R383" s="36"/>
      <c r="S383" s="36"/>
      <c r="T383" s="39"/>
      <c r="U383" s="39"/>
      <c r="V383" s="39"/>
      <c r="W383" s="39"/>
      <c r="X383" s="39"/>
      <c r="Y383" s="39"/>
      <c r="Z383" s="39"/>
      <c r="AA383" s="39"/>
      <c r="AB383" s="36"/>
      <c r="AC383" s="36"/>
      <c r="AD383" s="36"/>
      <c r="AE383" s="36"/>
      <c r="AF383" s="36"/>
      <c r="AH383" s="2"/>
      <c r="AI383" s="64"/>
      <c r="AJ383" s="39"/>
      <c r="AK383" s="39"/>
      <c r="AL383" s="39"/>
      <c r="AM383" s="2"/>
      <c r="AN383" s="39"/>
      <c r="AO383" s="39"/>
      <c r="AQ383" s="36"/>
    </row>
    <row r="384" customFormat="false" ht="12.75" hidden="false" customHeight="false" outlineLevel="0" collapsed="false">
      <c r="A384" s="2"/>
      <c r="B384" s="2"/>
      <c r="E384" s="2"/>
      <c r="O384" s="35"/>
      <c r="P384" s="36"/>
      <c r="Q384" s="36"/>
      <c r="R384" s="36"/>
      <c r="S384" s="36"/>
      <c r="T384" s="39"/>
      <c r="U384" s="39"/>
      <c r="V384" s="39"/>
      <c r="W384" s="39"/>
      <c r="X384" s="39"/>
      <c r="Y384" s="39"/>
      <c r="Z384" s="39"/>
      <c r="AA384" s="39"/>
      <c r="AB384" s="36"/>
      <c r="AC384" s="36"/>
      <c r="AD384" s="36"/>
      <c r="AE384" s="36"/>
      <c r="AF384" s="36"/>
      <c r="AH384" s="2"/>
      <c r="AI384" s="64"/>
      <c r="AJ384" s="39"/>
      <c r="AK384" s="39"/>
      <c r="AL384" s="39"/>
      <c r="AM384" s="2"/>
      <c r="AN384" s="39"/>
      <c r="AO384" s="39"/>
      <c r="AQ384" s="36"/>
    </row>
    <row r="385" customFormat="false" ht="12.75" hidden="false" customHeight="false" outlineLevel="0" collapsed="false">
      <c r="A385" s="2"/>
      <c r="B385" s="2"/>
      <c r="E385" s="2"/>
      <c r="O385" s="35"/>
      <c r="P385" s="36"/>
      <c r="Q385" s="36"/>
      <c r="R385" s="36"/>
      <c r="S385" s="36"/>
      <c r="T385" s="39"/>
      <c r="U385" s="39"/>
      <c r="V385" s="39"/>
      <c r="W385" s="39"/>
      <c r="X385" s="39"/>
      <c r="Y385" s="39"/>
      <c r="Z385" s="39"/>
      <c r="AA385" s="39"/>
      <c r="AB385" s="36"/>
      <c r="AC385" s="36"/>
      <c r="AD385" s="36"/>
      <c r="AE385" s="36"/>
      <c r="AF385" s="36"/>
      <c r="AH385" s="2"/>
      <c r="AI385" s="64"/>
      <c r="AJ385" s="39"/>
      <c r="AK385" s="39"/>
      <c r="AL385" s="39"/>
      <c r="AM385" s="2"/>
      <c r="AN385" s="39"/>
      <c r="AO385" s="39"/>
      <c r="AQ385" s="36"/>
    </row>
    <row r="386" customFormat="false" ht="12.75" hidden="false" customHeight="false" outlineLevel="0" collapsed="false">
      <c r="A386" s="2"/>
      <c r="B386" s="2"/>
      <c r="E386" s="2"/>
      <c r="O386" s="35"/>
      <c r="P386" s="36"/>
      <c r="Q386" s="36"/>
      <c r="R386" s="36"/>
      <c r="S386" s="36"/>
      <c r="T386" s="39"/>
      <c r="U386" s="39"/>
      <c r="V386" s="39"/>
      <c r="W386" s="39"/>
      <c r="X386" s="39"/>
      <c r="Y386" s="39"/>
      <c r="Z386" s="39"/>
      <c r="AA386" s="39"/>
      <c r="AB386" s="36"/>
      <c r="AC386" s="36"/>
      <c r="AD386" s="36"/>
      <c r="AE386" s="36"/>
      <c r="AF386" s="36"/>
      <c r="AH386" s="2"/>
      <c r="AI386" s="64"/>
      <c r="AJ386" s="39"/>
      <c r="AK386" s="39"/>
      <c r="AL386" s="39"/>
      <c r="AM386" s="2"/>
      <c r="AN386" s="39"/>
      <c r="AO386" s="39"/>
      <c r="AQ386" s="36"/>
    </row>
    <row r="387" customFormat="false" ht="12.75" hidden="false" customHeight="false" outlineLevel="0" collapsed="false">
      <c r="A387" s="2"/>
      <c r="B387" s="2"/>
      <c r="E387" s="2"/>
      <c r="O387" s="35"/>
      <c r="P387" s="36"/>
      <c r="Q387" s="36"/>
      <c r="R387" s="36"/>
      <c r="S387" s="36"/>
      <c r="T387" s="39"/>
      <c r="U387" s="39"/>
      <c r="V387" s="39"/>
      <c r="W387" s="39"/>
      <c r="X387" s="39"/>
      <c r="Y387" s="39"/>
      <c r="Z387" s="39"/>
      <c r="AA387" s="39"/>
      <c r="AB387" s="36"/>
      <c r="AC387" s="36"/>
      <c r="AD387" s="36"/>
      <c r="AE387" s="36"/>
      <c r="AF387" s="36"/>
      <c r="AH387" s="2"/>
      <c r="AI387" s="64"/>
      <c r="AJ387" s="39"/>
      <c r="AK387" s="39"/>
      <c r="AL387" s="39"/>
      <c r="AM387" s="2"/>
      <c r="AN387" s="39"/>
      <c r="AO387" s="39"/>
      <c r="AQ387" s="36"/>
    </row>
    <row r="388" customFormat="false" ht="12.75" hidden="false" customHeight="false" outlineLevel="0" collapsed="false">
      <c r="A388" s="2"/>
      <c r="B388" s="2"/>
      <c r="E388" s="2"/>
      <c r="O388" s="35"/>
      <c r="P388" s="36"/>
      <c r="Q388" s="36"/>
      <c r="R388" s="36"/>
      <c r="S388" s="36"/>
      <c r="T388" s="39"/>
      <c r="U388" s="39"/>
      <c r="V388" s="39"/>
      <c r="W388" s="39"/>
      <c r="X388" s="39"/>
      <c r="Y388" s="39"/>
      <c r="Z388" s="39"/>
      <c r="AA388" s="39"/>
      <c r="AB388" s="36"/>
      <c r="AC388" s="36"/>
      <c r="AD388" s="36"/>
      <c r="AE388" s="36"/>
      <c r="AF388" s="36"/>
      <c r="AH388" s="2"/>
      <c r="AI388" s="64"/>
      <c r="AJ388" s="39"/>
      <c r="AK388" s="39"/>
      <c r="AL388" s="39"/>
      <c r="AM388" s="2"/>
      <c r="AN388" s="39"/>
      <c r="AO388" s="39"/>
      <c r="AQ388" s="36"/>
    </row>
    <row r="389" customFormat="false" ht="12.75" hidden="false" customHeight="false" outlineLevel="0" collapsed="false">
      <c r="A389" s="2"/>
      <c r="B389" s="2"/>
      <c r="E389" s="2"/>
      <c r="O389" s="35"/>
      <c r="P389" s="36"/>
      <c r="Q389" s="36"/>
      <c r="R389" s="36"/>
      <c r="S389" s="36"/>
      <c r="T389" s="39"/>
      <c r="U389" s="39"/>
      <c r="V389" s="39"/>
      <c r="W389" s="39"/>
      <c r="X389" s="39"/>
      <c r="Y389" s="39"/>
      <c r="Z389" s="39"/>
      <c r="AA389" s="39"/>
      <c r="AB389" s="36"/>
      <c r="AC389" s="36"/>
      <c r="AD389" s="36"/>
      <c r="AE389" s="36"/>
      <c r="AF389" s="36"/>
      <c r="AH389" s="2"/>
      <c r="AI389" s="64"/>
      <c r="AJ389" s="39"/>
      <c r="AK389" s="39"/>
      <c r="AL389" s="39"/>
      <c r="AM389" s="2"/>
      <c r="AN389" s="39"/>
      <c r="AO389" s="39"/>
      <c r="AQ389" s="36"/>
    </row>
    <row r="390" customFormat="false" ht="12.75" hidden="false" customHeight="false" outlineLevel="0" collapsed="false">
      <c r="A390" s="2"/>
      <c r="B390" s="2"/>
      <c r="E390" s="2"/>
      <c r="O390" s="35"/>
      <c r="P390" s="36"/>
      <c r="Q390" s="36"/>
      <c r="R390" s="36"/>
      <c r="S390" s="36"/>
      <c r="T390" s="39"/>
      <c r="U390" s="39"/>
      <c r="V390" s="39"/>
      <c r="W390" s="39"/>
      <c r="X390" s="39"/>
      <c r="Y390" s="39"/>
      <c r="Z390" s="39"/>
      <c r="AA390" s="39"/>
      <c r="AB390" s="36"/>
      <c r="AC390" s="36"/>
      <c r="AD390" s="36"/>
      <c r="AE390" s="36"/>
      <c r="AF390" s="36"/>
      <c r="AH390" s="2"/>
      <c r="AI390" s="64"/>
      <c r="AJ390" s="39"/>
      <c r="AK390" s="39"/>
      <c r="AL390" s="39"/>
      <c r="AM390" s="2"/>
      <c r="AN390" s="39"/>
      <c r="AO390" s="39"/>
      <c r="AQ390" s="36"/>
    </row>
    <row r="391" customFormat="false" ht="12.75" hidden="false" customHeight="false" outlineLevel="0" collapsed="false">
      <c r="A391" s="2"/>
      <c r="B391" s="2"/>
      <c r="E391" s="2"/>
      <c r="O391" s="35"/>
      <c r="P391" s="36"/>
      <c r="Q391" s="36"/>
      <c r="R391" s="36"/>
      <c r="S391" s="36"/>
      <c r="T391" s="39"/>
      <c r="U391" s="39"/>
      <c r="V391" s="39"/>
      <c r="W391" s="39"/>
      <c r="X391" s="39"/>
      <c r="Y391" s="39"/>
      <c r="Z391" s="39"/>
      <c r="AA391" s="39"/>
      <c r="AB391" s="36"/>
      <c r="AC391" s="36"/>
      <c r="AD391" s="36"/>
      <c r="AE391" s="36"/>
      <c r="AF391" s="36"/>
      <c r="AH391" s="2"/>
      <c r="AI391" s="64"/>
      <c r="AJ391" s="39"/>
      <c r="AK391" s="39"/>
      <c r="AL391" s="39"/>
      <c r="AM391" s="2"/>
      <c r="AN391" s="39"/>
      <c r="AO391" s="39"/>
      <c r="AQ391" s="36"/>
    </row>
    <row r="392" customFormat="false" ht="12.75" hidden="false" customHeight="false" outlineLevel="0" collapsed="false">
      <c r="A392" s="2"/>
      <c r="B392" s="2"/>
      <c r="E392" s="2"/>
      <c r="O392" s="35"/>
      <c r="P392" s="36"/>
      <c r="Q392" s="36"/>
      <c r="R392" s="36"/>
      <c r="S392" s="36"/>
      <c r="T392" s="39"/>
      <c r="U392" s="39"/>
      <c r="V392" s="39"/>
      <c r="W392" s="39"/>
      <c r="X392" s="39"/>
      <c r="Y392" s="39"/>
      <c r="Z392" s="39"/>
      <c r="AA392" s="39"/>
      <c r="AB392" s="36"/>
      <c r="AC392" s="36"/>
      <c r="AD392" s="36"/>
      <c r="AE392" s="36"/>
      <c r="AF392" s="36"/>
      <c r="AH392" s="2"/>
      <c r="AI392" s="64"/>
      <c r="AJ392" s="39"/>
      <c r="AK392" s="39"/>
      <c r="AL392" s="39"/>
      <c r="AM392" s="2"/>
      <c r="AN392" s="39"/>
      <c r="AO392" s="39"/>
      <c r="AQ392" s="36"/>
    </row>
    <row r="393" customFormat="false" ht="12.75" hidden="false" customHeight="false" outlineLevel="0" collapsed="false">
      <c r="A393" s="2"/>
      <c r="B393" s="2"/>
      <c r="E393" s="2"/>
      <c r="O393" s="35"/>
      <c r="P393" s="36"/>
      <c r="Q393" s="36"/>
      <c r="R393" s="36"/>
      <c r="S393" s="36"/>
      <c r="T393" s="39"/>
      <c r="U393" s="39"/>
      <c r="V393" s="39"/>
      <c r="W393" s="39"/>
      <c r="X393" s="39"/>
      <c r="Y393" s="39"/>
      <c r="Z393" s="39"/>
      <c r="AA393" s="39"/>
      <c r="AB393" s="36"/>
      <c r="AC393" s="36"/>
      <c r="AD393" s="36"/>
      <c r="AE393" s="36"/>
      <c r="AF393" s="36"/>
      <c r="AH393" s="2"/>
      <c r="AI393" s="64"/>
      <c r="AJ393" s="39"/>
      <c r="AK393" s="39"/>
      <c r="AL393" s="39"/>
      <c r="AM393" s="2"/>
      <c r="AN393" s="39"/>
      <c r="AO393" s="39"/>
      <c r="AQ393" s="36"/>
    </row>
    <row r="394" customFormat="false" ht="12.75" hidden="false" customHeight="false" outlineLevel="0" collapsed="false">
      <c r="A394" s="2"/>
      <c r="B394" s="2"/>
      <c r="E394" s="2"/>
      <c r="O394" s="35"/>
      <c r="P394" s="36"/>
      <c r="Q394" s="36"/>
      <c r="R394" s="36"/>
      <c r="S394" s="36"/>
      <c r="T394" s="39"/>
      <c r="U394" s="39"/>
      <c r="V394" s="39"/>
      <c r="W394" s="39"/>
      <c r="X394" s="39"/>
      <c r="Y394" s="39"/>
      <c r="Z394" s="39"/>
      <c r="AA394" s="39"/>
      <c r="AB394" s="36"/>
      <c r="AC394" s="36"/>
      <c r="AD394" s="36"/>
      <c r="AE394" s="36"/>
      <c r="AF394" s="36"/>
      <c r="AH394" s="2"/>
      <c r="AI394" s="64"/>
      <c r="AJ394" s="39"/>
      <c r="AK394" s="39"/>
      <c r="AL394" s="39"/>
      <c r="AM394" s="2"/>
      <c r="AN394" s="39"/>
      <c r="AO394" s="39"/>
      <c r="AQ394" s="36"/>
    </row>
    <row r="395" customFormat="false" ht="12.75" hidden="false" customHeight="false" outlineLevel="0" collapsed="false">
      <c r="A395" s="2"/>
      <c r="B395" s="2"/>
      <c r="E395" s="2"/>
      <c r="O395" s="35"/>
      <c r="P395" s="36"/>
      <c r="Q395" s="36"/>
      <c r="R395" s="36"/>
      <c r="S395" s="36"/>
      <c r="T395" s="39"/>
      <c r="U395" s="39"/>
      <c r="V395" s="39"/>
      <c r="W395" s="39"/>
      <c r="X395" s="39"/>
      <c r="Y395" s="39"/>
      <c r="Z395" s="39"/>
      <c r="AA395" s="39"/>
      <c r="AB395" s="36"/>
      <c r="AC395" s="36"/>
      <c r="AD395" s="36"/>
      <c r="AE395" s="36"/>
      <c r="AF395" s="36"/>
      <c r="AH395" s="2"/>
      <c r="AI395" s="64"/>
      <c r="AJ395" s="39"/>
      <c r="AK395" s="39"/>
      <c r="AL395" s="39"/>
      <c r="AM395" s="2"/>
      <c r="AN395" s="39"/>
      <c r="AO395" s="39"/>
      <c r="AQ395" s="36"/>
    </row>
    <row r="396" customFormat="false" ht="12.75" hidden="false" customHeight="false" outlineLevel="0" collapsed="false">
      <c r="A396" s="2"/>
      <c r="B396" s="2"/>
      <c r="E396" s="2"/>
      <c r="O396" s="35"/>
      <c r="P396" s="36"/>
      <c r="Q396" s="36"/>
      <c r="R396" s="36"/>
      <c r="S396" s="36"/>
      <c r="T396" s="39"/>
      <c r="U396" s="39"/>
      <c r="V396" s="39"/>
      <c r="W396" s="39"/>
      <c r="X396" s="39"/>
      <c r="Y396" s="39"/>
      <c r="Z396" s="39"/>
      <c r="AA396" s="39"/>
      <c r="AB396" s="36"/>
      <c r="AC396" s="36"/>
      <c r="AD396" s="36"/>
      <c r="AE396" s="36"/>
      <c r="AF396" s="36"/>
      <c r="AH396" s="2"/>
      <c r="AI396" s="64"/>
      <c r="AJ396" s="39"/>
      <c r="AK396" s="39"/>
      <c r="AL396" s="39"/>
      <c r="AM396" s="2"/>
      <c r="AN396" s="39"/>
      <c r="AO396" s="39"/>
      <c r="AQ396" s="36"/>
    </row>
    <row r="397" customFormat="false" ht="12.75" hidden="false" customHeight="false" outlineLevel="0" collapsed="false">
      <c r="A397" s="2"/>
      <c r="B397" s="2"/>
      <c r="E397" s="2"/>
      <c r="O397" s="35"/>
      <c r="P397" s="36"/>
      <c r="Q397" s="36"/>
      <c r="R397" s="36"/>
      <c r="S397" s="36"/>
      <c r="T397" s="39"/>
      <c r="U397" s="39"/>
      <c r="V397" s="39"/>
      <c r="W397" s="39"/>
      <c r="X397" s="39"/>
      <c r="Y397" s="39"/>
      <c r="Z397" s="39"/>
      <c r="AA397" s="39"/>
      <c r="AB397" s="36"/>
      <c r="AC397" s="36"/>
      <c r="AD397" s="36"/>
      <c r="AE397" s="36"/>
      <c r="AF397" s="36"/>
      <c r="AH397" s="2"/>
      <c r="AI397" s="64"/>
      <c r="AJ397" s="39"/>
      <c r="AK397" s="39"/>
      <c r="AL397" s="39"/>
      <c r="AM397" s="2"/>
      <c r="AN397" s="39"/>
      <c r="AO397" s="39"/>
      <c r="AQ397" s="36"/>
    </row>
    <row r="398" customFormat="false" ht="12.75" hidden="false" customHeight="false" outlineLevel="0" collapsed="false">
      <c r="A398" s="2"/>
      <c r="B398" s="2"/>
      <c r="E398" s="2"/>
      <c r="O398" s="35"/>
      <c r="P398" s="36"/>
      <c r="Q398" s="36"/>
      <c r="R398" s="36"/>
      <c r="S398" s="36"/>
      <c r="T398" s="39"/>
      <c r="U398" s="39"/>
      <c r="V398" s="39"/>
      <c r="W398" s="39"/>
      <c r="X398" s="39"/>
      <c r="Y398" s="39"/>
      <c r="Z398" s="39"/>
      <c r="AA398" s="39"/>
      <c r="AB398" s="36"/>
      <c r="AC398" s="36"/>
      <c r="AD398" s="36"/>
      <c r="AE398" s="36"/>
      <c r="AF398" s="36"/>
      <c r="AH398" s="2"/>
      <c r="AI398" s="64"/>
      <c r="AJ398" s="39"/>
      <c r="AK398" s="39"/>
      <c r="AL398" s="39"/>
      <c r="AM398" s="2"/>
      <c r="AN398" s="39"/>
      <c r="AO398" s="39"/>
      <c r="AQ398" s="36"/>
    </row>
    <row r="399" customFormat="false" ht="12.75" hidden="false" customHeight="false" outlineLevel="0" collapsed="false">
      <c r="A399" s="2"/>
      <c r="B399" s="2"/>
      <c r="E399" s="2"/>
      <c r="O399" s="35"/>
      <c r="P399" s="36"/>
      <c r="Q399" s="36"/>
      <c r="R399" s="36"/>
      <c r="S399" s="36"/>
      <c r="T399" s="39"/>
      <c r="U399" s="39"/>
      <c r="V399" s="39"/>
      <c r="W399" s="39"/>
      <c r="X399" s="39"/>
      <c r="Y399" s="39"/>
      <c r="Z399" s="39"/>
      <c r="AA399" s="39"/>
      <c r="AB399" s="36"/>
      <c r="AC399" s="36"/>
      <c r="AD399" s="36"/>
      <c r="AE399" s="36"/>
      <c r="AF399" s="36"/>
      <c r="AH399" s="2"/>
      <c r="AI399" s="64"/>
      <c r="AJ399" s="39"/>
      <c r="AK399" s="39"/>
      <c r="AL399" s="39"/>
      <c r="AM399" s="2"/>
      <c r="AN399" s="39"/>
      <c r="AO399" s="39"/>
      <c r="AQ399" s="36"/>
    </row>
    <row r="400" customFormat="false" ht="12.75" hidden="false" customHeight="false" outlineLevel="0" collapsed="false">
      <c r="A400" s="2"/>
      <c r="B400" s="2"/>
      <c r="E400" s="2"/>
      <c r="O400" s="35"/>
      <c r="P400" s="36"/>
      <c r="Q400" s="36"/>
      <c r="R400" s="36"/>
      <c r="S400" s="36"/>
      <c r="T400" s="39"/>
      <c r="U400" s="39"/>
      <c r="V400" s="39"/>
      <c r="W400" s="39"/>
      <c r="X400" s="39"/>
      <c r="Y400" s="39"/>
      <c r="Z400" s="39"/>
      <c r="AA400" s="39"/>
      <c r="AB400" s="36"/>
      <c r="AC400" s="36"/>
      <c r="AD400" s="36"/>
      <c r="AE400" s="36"/>
      <c r="AF400" s="36"/>
      <c r="AH400" s="2"/>
      <c r="AI400" s="64"/>
      <c r="AJ400" s="39"/>
      <c r="AK400" s="39"/>
      <c r="AL400" s="39"/>
      <c r="AM400" s="2"/>
      <c r="AN400" s="39"/>
      <c r="AO400" s="39"/>
      <c r="AQ400" s="36"/>
    </row>
    <row r="401" customFormat="false" ht="12.75" hidden="false" customHeight="false" outlineLevel="0" collapsed="false">
      <c r="A401" s="2"/>
      <c r="B401" s="2"/>
      <c r="E401" s="2"/>
      <c r="O401" s="35"/>
      <c r="P401" s="36"/>
      <c r="Q401" s="36"/>
      <c r="R401" s="36"/>
      <c r="S401" s="36"/>
      <c r="T401" s="39"/>
      <c r="U401" s="39"/>
      <c r="V401" s="39"/>
      <c r="W401" s="39"/>
      <c r="X401" s="39"/>
      <c r="Y401" s="39"/>
      <c r="Z401" s="39"/>
      <c r="AA401" s="39"/>
      <c r="AB401" s="36"/>
      <c r="AC401" s="36"/>
      <c r="AD401" s="36"/>
      <c r="AE401" s="36"/>
      <c r="AF401" s="36"/>
      <c r="AH401" s="2"/>
      <c r="AI401" s="64"/>
      <c r="AJ401" s="39"/>
      <c r="AK401" s="39"/>
      <c r="AL401" s="39"/>
      <c r="AM401" s="2"/>
      <c r="AN401" s="39"/>
      <c r="AO401" s="39"/>
      <c r="AQ401" s="36"/>
    </row>
    <row r="402" customFormat="false" ht="12.75" hidden="false" customHeight="false" outlineLevel="0" collapsed="false">
      <c r="A402" s="2"/>
      <c r="B402" s="2"/>
      <c r="E402" s="2"/>
      <c r="O402" s="35"/>
      <c r="P402" s="36"/>
      <c r="Q402" s="36"/>
      <c r="R402" s="36"/>
      <c r="S402" s="36"/>
      <c r="T402" s="39"/>
      <c r="U402" s="39"/>
      <c r="V402" s="39"/>
      <c r="W402" s="39"/>
      <c r="X402" s="39"/>
      <c r="Y402" s="39"/>
      <c r="Z402" s="39"/>
      <c r="AA402" s="39"/>
      <c r="AB402" s="36"/>
      <c r="AC402" s="36"/>
      <c r="AD402" s="36"/>
      <c r="AE402" s="36"/>
      <c r="AF402" s="36"/>
      <c r="AH402" s="2"/>
      <c r="AI402" s="64"/>
      <c r="AJ402" s="39"/>
      <c r="AK402" s="39"/>
      <c r="AL402" s="39"/>
      <c r="AM402" s="2"/>
      <c r="AN402" s="39"/>
      <c r="AO402" s="39"/>
      <c r="AQ402" s="36"/>
    </row>
    <row r="403" customFormat="false" ht="12.75" hidden="false" customHeight="false" outlineLevel="0" collapsed="false">
      <c r="A403" s="2"/>
      <c r="B403" s="2"/>
      <c r="E403" s="2"/>
      <c r="O403" s="35"/>
      <c r="P403" s="36"/>
      <c r="Q403" s="36"/>
      <c r="R403" s="36"/>
      <c r="S403" s="36"/>
      <c r="T403" s="39"/>
      <c r="U403" s="39"/>
      <c r="V403" s="39"/>
      <c r="W403" s="39"/>
      <c r="X403" s="39"/>
      <c r="Y403" s="39"/>
      <c r="Z403" s="39"/>
      <c r="AA403" s="39"/>
      <c r="AB403" s="36"/>
      <c r="AC403" s="36"/>
      <c r="AD403" s="36"/>
      <c r="AE403" s="36"/>
      <c r="AF403" s="36"/>
      <c r="AH403" s="2"/>
      <c r="AI403" s="64"/>
      <c r="AJ403" s="39"/>
      <c r="AK403" s="39"/>
      <c r="AL403" s="39"/>
      <c r="AM403" s="2"/>
      <c r="AN403" s="39"/>
      <c r="AO403" s="39"/>
      <c r="AQ403" s="36"/>
    </row>
    <row r="404" customFormat="false" ht="12.75" hidden="false" customHeight="false" outlineLevel="0" collapsed="false">
      <c r="A404" s="2"/>
      <c r="B404" s="2"/>
      <c r="E404" s="2"/>
      <c r="O404" s="35"/>
      <c r="P404" s="36"/>
      <c r="Q404" s="36"/>
      <c r="R404" s="36"/>
      <c r="S404" s="36"/>
      <c r="T404" s="39"/>
      <c r="U404" s="39"/>
      <c r="V404" s="39"/>
      <c r="W404" s="39"/>
      <c r="X404" s="39"/>
      <c r="Y404" s="39"/>
      <c r="Z404" s="39"/>
      <c r="AA404" s="39"/>
      <c r="AB404" s="36"/>
      <c r="AC404" s="36"/>
      <c r="AD404" s="36"/>
      <c r="AE404" s="36"/>
      <c r="AF404" s="36"/>
      <c r="AH404" s="2"/>
      <c r="AI404" s="64"/>
      <c r="AJ404" s="39"/>
      <c r="AK404" s="39"/>
      <c r="AL404" s="39"/>
      <c r="AM404" s="2"/>
      <c r="AN404" s="39"/>
      <c r="AO404" s="39"/>
      <c r="AQ404" s="36"/>
    </row>
    <row r="405" customFormat="false" ht="12.75" hidden="false" customHeight="false" outlineLevel="0" collapsed="false">
      <c r="A405" s="2"/>
      <c r="B405" s="2"/>
      <c r="E405" s="2"/>
      <c r="O405" s="35"/>
      <c r="P405" s="36"/>
      <c r="Q405" s="36"/>
      <c r="R405" s="36"/>
      <c r="S405" s="36"/>
      <c r="T405" s="39"/>
      <c r="U405" s="39"/>
      <c r="V405" s="39"/>
      <c r="W405" s="39"/>
      <c r="X405" s="39"/>
      <c r="Y405" s="39"/>
      <c r="Z405" s="39"/>
      <c r="AA405" s="39"/>
      <c r="AB405" s="36"/>
      <c r="AC405" s="36"/>
      <c r="AD405" s="36"/>
      <c r="AE405" s="36"/>
      <c r="AF405" s="36"/>
      <c r="AH405" s="2"/>
      <c r="AI405" s="64"/>
      <c r="AJ405" s="39"/>
      <c r="AK405" s="39"/>
      <c r="AL405" s="39"/>
      <c r="AM405" s="2"/>
      <c r="AN405" s="39"/>
      <c r="AO405" s="39"/>
      <c r="AQ405" s="36"/>
    </row>
    <row r="406" customFormat="false" ht="12.75" hidden="false" customHeight="false" outlineLevel="0" collapsed="false">
      <c r="A406" s="2"/>
      <c r="B406" s="2"/>
      <c r="E406" s="2"/>
      <c r="O406" s="35"/>
      <c r="P406" s="36"/>
      <c r="Q406" s="36"/>
      <c r="R406" s="36"/>
      <c r="S406" s="36"/>
      <c r="T406" s="39"/>
      <c r="U406" s="39"/>
      <c r="V406" s="39"/>
      <c r="W406" s="39"/>
      <c r="X406" s="39"/>
      <c r="Y406" s="39"/>
      <c r="Z406" s="39"/>
      <c r="AA406" s="39"/>
      <c r="AB406" s="36"/>
      <c r="AC406" s="36"/>
      <c r="AD406" s="36"/>
      <c r="AE406" s="36"/>
      <c r="AF406" s="36"/>
      <c r="AH406" s="2"/>
      <c r="AI406" s="64"/>
      <c r="AJ406" s="39"/>
      <c r="AK406" s="39"/>
      <c r="AL406" s="39"/>
      <c r="AM406" s="2"/>
      <c r="AN406" s="39"/>
      <c r="AO406" s="39"/>
      <c r="AQ406" s="36"/>
    </row>
    <row r="407" customFormat="false" ht="12.75" hidden="false" customHeight="false" outlineLevel="0" collapsed="false">
      <c r="A407" s="2"/>
      <c r="B407" s="2"/>
      <c r="E407" s="2"/>
      <c r="O407" s="35"/>
      <c r="P407" s="36"/>
      <c r="Q407" s="36"/>
      <c r="R407" s="36"/>
      <c r="S407" s="36"/>
      <c r="T407" s="39"/>
      <c r="U407" s="39"/>
      <c r="V407" s="39"/>
      <c r="W407" s="39"/>
      <c r="X407" s="39"/>
      <c r="Y407" s="39"/>
      <c r="Z407" s="39"/>
      <c r="AA407" s="39"/>
      <c r="AB407" s="36"/>
      <c r="AC407" s="36"/>
      <c r="AD407" s="36"/>
      <c r="AE407" s="36"/>
      <c r="AF407" s="36"/>
      <c r="AH407" s="2"/>
      <c r="AI407" s="64"/>
      <c r="AJ407" s="39"/>
      <c r="AK407" s="39"/>
      <c r="AL407" s="39"/>
      <c r="AM407" s="2"/>
      <c r="AN407" s="39"/>
      <c r="AO407" s="39"/>
      <c r="AQ407" s="36"/>
    </row>
    <row r="408" customFormat="false" ht="12.75" hidden="false" customHeight="false" outlineLevel="0" collapsed="false">
      <c r="A408" s="2"/>
      <c r="B408" s="2"/>
      <c r="E408" s="2"/>
      <c r="O408" s="35"/>
      <c r="P408" s="36"/>
      <c r="Q408" s="36"/>
      <c r="R408" s="36"/>
      <c r="S408" s="36"/>
      <c r="T408" s="39"/>
      <c r="U408" s="39"/>
      <c r="V408" s="39"/>
      <c r="W408" s="39"/>
      <c r="X408" s="39"/>
      <c r="Y408" s="39"/>
      <c r="Z408" s="39"/>
      <c r="AA408" s="39"/>
      <c r="AB408" s="36"/>
      <c r="AC408" s="36"/>
      <c r="AD408" s="36"/>
      <c r="AE408" s="36"/>
      <c r="AF408" s="36"/>
      <c r="AH408" s="2"/>
      <c r="AI408" s="64"/>
      <c r="AJ408" s="39"/>
      <c r="AK408" s="39"/>
      <c r="AL408" s="39"/>
      <c r="AM408" s="2"/>
      <c r="AN408" s="39"/>
      <c r="AO408" s="39"/>
      <c r="AQ408" s="36"/>
    </row>
    <row r="409" customFormat="false" ht="12.75" hidden="false" customHeight="false" outlineLevel="0" collapsed="false">
      <c r="A409" s="2"/>
      <c r="B409" s="2"/>
      <c r="E409" s="2"/>
      <c r="O409" s="35"/>
      <c r="P409" s="36"/>
      <c r="Q409" s="36"/>
      <c r="R409" s="36"/>
      <c r="S409" s="36"/>
      <c r="T409" s="39"/>
      <c r="U409" s="39"/>
      <c r="V409" s="39"/>
      <c r="W409" s="39"/>
      <c r="X409" s="39"/>
      <c r="Y409" s="39"/>
      <c r="Z409" s="39"/>
      <c r="AA409" s="39"/>
      <c r="AB409" s="36"/>
      <c r="AC409" s="36"/>
      <c r="AD409" s="36"/>
      <c r="AE409" s="36"/>
      <c r="AF409" s="36"/>
      <c r="AH409" s="2"/>
      <c r="AI409" s="64"/>
      <c r="AJ409" s="39"/>
      <c r="AK409" s="39"/>
      <c r="AL409" s="39"/>
      <c r="AM409" s="2"/>
      <c r="AN409" s="39"/>
      <c r="AO409" s="39"/>
      <c r="AQ409" s="36"/>
    </row>
    <row r="410" customFormat="false" ht="12.75" hidden="false" customHeight="false" outlineLevel="0" collapsed="false">
      <c r="A410" s="2"/>
      <c r="B410" s="2"/>
      <c r="E410" s="2"/>
      <c r="O410" s="35"/>
      <c r="P410" s="36"/>
      <c r="Q410" s="36"/>
      <c r="R410" s="36"/>
      <c r="S410" s="36"/>
      <c r="T410" s="39"/>
      <c r="U410" s="39"/>
      <c r="V410" s="39"/>
      <c r="W410" s="39"/>
      <c r="X410" s="39"/>
      <c r="Y410" s="39"/>
      <c r="Z410" s="39"/>
      <c r="AA410" s="39"/>
      <c r="AB410" s="36"/>
      <c r="AC410" s="36"/>
      <c r="AD410" s="36"/>
      <c r="AE410" s="36"/>
      <c r="AF410" s="36"/>
      <c r="AH410" s="2"/>
      <c r="AI410" s="64"/>
      <c r="AJ410" s="39"/>
      <c r="AK410" s="39"/>
      <c r="AL410" s="39"/>
      <c r="AM410" s="2"/>
      <c r="AN410" s="39"/>
      <c r="AO410" s="39"/>
      <c r="AQ410" s="36"/>
    </row>
    <row r="411" customFormat="false" ht="12.75" hidden="false" customHeight="false" outlineLevel="0" collapsed="false">
      <c r="A411" s="2"/>
      <c r="B411" s="2"/>
      <c r="E411" s="2"/>
      <c r="O411" s="35"/>
      <c r="P411" s="36"/>
      <c r="Q411" s="36"/>
      <c r="R411" s="36"/>
      <c r="S411" s="36"/>
      <c r="T411" s="39"/>
      <c r="U411" s="39"/>
      <c r="V411" s="39"/>
      <c r="W411" s="39"/>
      <c r="X411" s="39"/>
      <c r="Y411" s="39"/>
      <c r="Z411" s="39"/>
      <c r="AA411" s="39"/>
      <c r="AB411" s="36"/>
      <c r="AC411" s="36"/>
      <c r="AD411" s="36"/>
      <c r="AE411" s="36"/>
      <c r="AF411" s="36"/>
      <c r="AH411" s="2"/>
      <c r="AI411" s="64"/>
      <c r="AJ411" s="39"/>
      <c r="AK411" s="39"/>
      <c r="AL411" s="39"/>
      <c r="AM411" s="2"/>
      <c r="AN411" s="39"/>
      <c r="AO411" s="39"/>
      <c r="AQ411" s="36"/>
    </row>
    <row r="412" customFormat="false" ht="12.75" hidden="false" customHeight="false" outlineLevel="0" collapsed="false">
      <c r="A412" s="2"/>
      <c r="B412" s="2"/>
      <c r="E412" s="2"/>
      <c r="O412" s="35"/>
      <c r="P412" s="36"/>
      <c r="Q412" s="36"/>
      <c r="R412" s="36"/>
      <c r="S412" s="36"/>
      <c r="T412" s="39"/>
      <c r="U412" s="39"/>
      <c r="V412" s="39"/>
      <c r="W412" s="39"/>
      <c r="X412" s="39"/>
      <c r="Y412" s="39"/>
      <c r="Z412" s="39"/>
      <c r="AA412" s="39"/>
      <c r="AB412" s="36"/>
      <c r="AC412" s="36"/>
      <c r="AD412" s="36"/>
      <c r="AE412" s="36"/>
      <c r="AF412" s="36"/>
      <c r="AH412" s="2"/>
      <c r="AI412" s="64"/>
      <c r="AJ412" s="39"/>
      <c r="AK412" s="39"/>
      <c r="AL412" s="39"/>
      <c r="AM412" s="2"/>
      <c r="AN412" s="39"/>
      <c r="AO412" s="39"/>
      <c r="AQ412" s="36"/>
    </row>
    <row r="413" customFormat="false" ht="12.75" hidden="false" customHeight="false" outlineLevel="0" collapsed="false">
      <c r="A413" s="2"/>
      <c r="B413" s="2"/>
      <c r="E413" s="2"/>
      <c r="O413" s="35"/>
      <c r="P413" s="36"/>
      <c r="Q413" s="36"/>
      <c r="R413" s="36"/>
      <c r="S413" s="36"/>
      <c r="T413" s="39"/>
      <c r="U413" s="39"/>
      <c r="V413" s="39"/>
      <c r="W413" s="39"/>
      <c r="X413" s="39"/>
      <c r="Y413" s="39"/>
      <c r="Z413" s="39"/>
      <c r="AA413" s="39"/>
      <c r="AB413" s="36"/>
      <c r="AC413" s="36"/>
      <c r="AD413" s="36"/>
      <c r="AE413" s="36"/>
      <c r="AF413" s="36"/>
      <c r="AH413" s="2"/>
      <c r="AI413" s="64"/>
      <c r="AJ413" s="39"/>
      <c r="AK413" s="39"/>
      <c r="AL413" s="39"/>
      <c r="AM413" s="2"/>
      <c r="AN413" s="39"/>
      <c r="AO413" s="39"/>
      <c r="AQ413" s="36"/>
    </row>
    <row r="414" customFormat="false" ht="12.75" hidden="false" customHeight="false" outlineLevel="0" collapsed="false">
      <c r="AQ414" s="2"/>
    </row>
    <row r="415" customFormat="false" ht="12.75" hidden="false" customHeight="false" outlineLevel="0" collapsed="false">
      <c r="AQ415" s="2"/>
    </row>
    <row r="416" customFormat="false" ht="12.75" hidden="false" customHeight="false" outlineLevel="0" collapsed="false">
      <c r="AQ416" s="2"/>
    </row>
    <row r="417" customFormat="false" ht="12.75" hidden="false" customHeight="false" outlineLevel="0" collapsed="false">
      <c r="AQ417" s="2"/>
    </row>
    <row r="418" customFormat="false" ht="12.75" hidden="false" customHeight="false" outlineLevel="0" collapsed="false">
      <c r="AQ418" s="2"/>
    </row>
    <row r="419" customFormat="false" ht="12.75" hidden="false" customHeight="false" outlineLevel="0" collapsed="false">
      <c r="AQ419" s="2"/>
    </row>
    <row r="420" customFormat="false" ht="12.75" hidden="false" customHeight="false" outlineLevel="0" collapsed="false">
      <c r="AQ420" s="2"/>
    </row>
    <row r="421" customFormat="false" ht="12.75" hidden="false" customHeight="false" outlineLevel="0" collapsed="false">
      <c r="AQ421" s="2"/>
    </row>
    <row r="422" customFormat="false" ht="12.75" hidden="false" customHeight="false" outlineLevel="0" collapsed="false">
      <c r="AQ422" s="2"/>
    </row>
    <row r="423" customFormat="false" ht="12.75" hidden="false" customHeight="false" outlineLevel="0" collapsed="false">
      <c r="AQ423" s="2"/>
    </row>
    <row r="424" customFormat="false" ht="12.75" hidden="false" customHeight="false" outlineLevel="0" collapsed="false">
      <c r="AQ424" s="2"/>
    </row>
    <row r="425" customFormat="false" ht="12.75" hidden="false" customHeight="false" outlineLevel="0" collapsed="false">
      <c r="AQ425" s="2"/>
    </row>
    <row r="426" customFormat="false" ht="12.75" hidden="false" customHeight="false" outlineLevel="0" collapsed="false">
      <c r="AQ426" s="2"/>
    </row>
    <row r="427" customFormat="false" ht="12.75" hidden="false" customHeight="false" outlineLevel="0" collapsed="false">
      <c r="AQ427" s="2"/>
    </row>
    <row r="428" customFormat="false" ht="12.75" hidden="false" customHeight="false" outlineLevel="0" collapsed="false">
      <c r="AQ428" s="2"/>
    </row>
    <row r="429" customFormat="false" ht="12.75" hidden="false" customHeight="false" outlineLevel="0" collapsed="false">
      <c r="AQ429" s="2"/>
    </row>
    <row r="430" customFormat="false" ht="12.75" hidden="false" customHeight="false" outlineLevel="0" collapsed="false">
      <c r="AQ430" s="2"/>
    </row>
    <row r="431" customFormat="false" ht="12.75" hidden="false" customHeight="false" outlineLevel="0" collapsed="false">
      <c r="AQ431" s="2"/>
    </row>
    <row r="432" customFormat="false" ht="12.75" hidden="false" customHeight="false" outlineLevel="0" collapsed="false">
      <c r="AQ432" s="2"/>
    </row>
    <row r="433" customFormat="false" ht="12.75" hidden="false" customHeight="false" outlineLevel="0" collapsed="false">
      <c r="AQ433" s="2"/>
    </row>
    <row r="434" customFormat="false" ht="12.75" hidden="false" customHeight="false" outlineLevel="0" collapsed="false">
      <c r="AQ434" s="2"/>
    </row>
    <row r="435" customFormat="false" ht="12.75" hidden="false" customHeight="false" outlineLevel="0" collapsed="false">
      <c r="AQ435" s="2"/>
    </row>
    <row r="436" customFormat="false" ht="12.75" hidden="false" customHeight="false" outlineLevel="0" collapsed="false">
      <c r="AQ436" s="2"/>
    </row>
    <row r="437" customFormat="false" ht="12.75" hidden="false" customHeight="false" outlineLevel="0" collapsed="false">
      <c r="AQ437" s="2"/>
    </row>
    <row r="438" customFormat="false" ht="12.75" hidden="false" customHeight="false" outlineLevel="0" collapsed="false">
      <c r="AQ438" s="2"/>
    </row>
    <row r="439" customFormat="false" ht="12.75" hidden="false" customHeight="false" outlineLevel="0" collapsed="false">
      <c r="AQ439" s="2"/>
    </row>
    <row r="440" customFormat="false" ht="12.75" hidden="false" customHeight="false" outlineLevel="0" collapsed="false">
      <c r="AQ440" s="2"/>
    </row>
    <row r="441" customFormat="false" ht="12.75" hidden="false" customHeight="false" outlineLevel="0" collapsed="false">
      <c r="AQ441" s="2"/>
    </row>
    <row r="442" customFormat="false" ht="12.75" hidden="false" customHeight="false" outlineLevel="0" collapsed="false">
      <c r="AQ442" s="2"/>
    </row>
    <row r="443" customFormat="false" ht="12.75" hidden="false" customHeight="false" outlineLevel="0" collapsed="false">
      <c r="AQ443" s="2"/>
    </row>
    <row r="444" customFormat="false" ht="12.75" hidden="false" customHeight="false" outlineLevel="0" collapsed="false">
      <c r="AQ444" s="2"/>
    </row>
    <row r="445" customFormat="false" ht="12.75" hidden="false" customHeight="false" outlineLevel="0" collapsed="false">
      <c r="AQ445" s="2"/>
    </row>
    <row r="446" customFormat="false" ht="12.75" hidden="false" customHeight="false" outlineLevel="0" collapsed="false">
      <c r="AQ446" s="2"/>
    </row>
    <row r="447" customFormat="false" ht="12.75" hidden="false" customHeight="false" outlineLevel="0" collapsed="false">
      <c r="AQ447" s="2"/>
    </row>
    <row r="448" customFormat="false" ht="12.75" hidden="false" customHeight="false" outlineLevel="0" collapsed="false">
      <c r="AQ448" s="2"/>
    </row>
    <row r="449" customFormat="false" ht="12.75" hidden="false" customHeight="false" outlineLevel="0" collapsed="false">
      <c r="AQ449" s="2"/>
    </row>
    <row r="450" customFormat="false" ht="12.75" hidden="false" customHeight="false" outlineLevel="0" collapsed="false">
      <c r="AQ450" s="2"/>
    </row>
    <row r="451" customFormat="false" ht="12.75" hidden="false" customHeight="false" outlineLevel="0" collapsed="false">
      <c r="AQ451" s="2"/>
    </row>
    <row r="452" customFormat="false" ht="12.75" hidden="false" customHeight="false" outlineLevel="0" collapsed="false">
      <c r="AQ452" s="2"/>
    </row>
    <row r="453" customFormat="false" ht="12.75" hidden="false" customHeight="false" outlineLevel="0" collapsed="false">
      <c r="AQ453" s="2"/>
    </row>
    <row r="454" customFormat="false" ht="12.75" hidden="false" customHeight="false" outlineLevel="0" collapsed="false">
      <c r="AQ454" s="2"/>
    </row>
    <row r="455" customFormat="false" ht="12.75" hidden="false" customHeight="false" outlineLevel="0" collapsed="false">
      <c r="AQ455" s="2"/>
    </row>
    <row r="456" customFormat="false" ht="12.75" hidden="false" customHeight="false" outlineLevel="0" collapsed="false">
      <c r="AQ456" s="2"/>
    </row>
    <row r="457" customFormat="false" ht="12.75" hidden="false" customHeight="false" outlineLevel="0" collapsed="false">
      <c r="AQ457" s="2"/>
    </row>
    <row r="458" customFormat="false" ht="12.75" hidden="false" customHeight="false" outlineLevel="0" collapsed="false">
      <c r="AQ458" s="2"/>
    </row>
    <row r="459" customFormat="false" ht="12.75" hidden="false" customHeight="false" outlineLevel="0" collapsed="false">
      <c r="AQ459" s="2"/>
    </row>
    <row r="460" customFormat="false" ht="12.75" hidden="false" customHeight="false" outlineLevel="0" collapsed="false">
      <c r="AQ460" s="2"/>
    </row>
    <row r="461" customFormat="false" ht="12.75" hidden="false" customHeight="false" outlineLevel="0" collapsed="false">
      <c r="AQ461" s="2"/>
    </row>
    <row r="462" customFormat="false" ht="12.75" hidden="false" customHeight="false" outlineLevel="0" collapsed="false">
      <c r="AQ462" s="2"/>
    </row>
    <row r="463" customFormat="false" ht="12.75" hidden="false" customHeight="false" outlineLevel="0" collapsed="false">
      <c r="AQ463" s="2"/>
    </row>
    <row r="464" customFormat="false" ht="12.75" hidden="false" customHeight="false" outlineLevel="0" collapsed="false">
      <c r="AQ464" s="2"/>
    </row>
    <row r="465" customFormat="false" ht="12.75" hidden="false" customHeight="false" outlineLevel="0" collapsed="false">
      <c r="AQ465" s="2"/>
    </row>
    <row r="466" customFormat="false" ht="12.75" hidden="false" customHeight="false" outlineLevel="0" collapsed="false">
      <c r="AQ466" s="2"/>
    </row>
    <row r="467" customFormat="false" ht="12.75" hidden="false" customHeight="false" outlineLevel="0" collapsed="false">
      <c r="AQ467" s="2"/>
    </row>
    <row r="468" customFormat="false" ht="12.75" hidden="false" customHeight="false" outlineLevel="0" collapsed="false">
      <c r="AQ468" s="2"/>
    </row>
    <row r="469" customFormat="false" ht="12.75" hidden="false" customHeight="false" outlineLevel="0" collapsed="false">
      <c r="AQ469" s="2"/>
    </row>
    <row r="470" customFormat="false" ht="12.75" hidden="false" customHeight="false" outlineLevel="0" collapsed="false">
      <c r="AQ470" s="2"/>
    </row>
    <row r="471" customFormat="false" ht="12.75" hidden="false" customHeight="false" outlineLevel="0" collapsed="false">
      <c r="AQ471" s="2"/>
    </row>
    <row r="472" customFormat="false" ht="12.75" hidden="false" customHeight="false" outlineLevel="0" collapsed="false">
      <c r="AQ472" s="2"/>
    </row>
    <row r="473" customFormat="false" ht="12.75" hidden="false" customHeight="false" outlineLevel="0" collapsed="false">
      <c r="AQ473" s="2"/>
    </row>
    <row r="474" customFormat="false" ht="12.75" hidden="false" customHeight="false" outlineLevel="0" collapsed="false">
      <c r="AQ474" s="2"/>
    </row>
    <row r="475" customFormat="false" ht="12.75" hidden="false" customHeight="false" outlineLevel="0" collapsed="false">
      <c r="AQ475" s="2"/>
    </row>
    <row r="476" customFormat="false" ht="12.75" hidden="false" customHeight="false" outlineLevel="0" collapsed="false">
      <c r="AQ476" s="2"/>
    </row>
    <row r="477" customFormat="false" ht="12.75" hidden="false" customHeight="false" outlineLevel="0" collapsed="false">
      <c r="AQ477" s="2"/>
    </row>
    <row r="478" customFormat="false" ht="12.75" hidden="false" customHeight="false" outlineLevel="0" collapsed="false">
      <c r="AQ478" s="2"/>
    </row>
    <row r="479" customFormat="false" ht="12.75" hidden="false" customHeight="false" outlineLevel="0" collapsed="false">
      <c r="AQ479" s="2"/>
    </row>
    <row r="480" customFormat="false" ht="12.75" hidden="false" customHeight="false" outlineLevel="0" collapsed="false">
      <c r="AQ480" s="2"/>
    </row>
    <row r="481" customFormat="false" ht="12.75" hidden="false" customHeight="false" outlineLevel="0" collapsed="false">
      <c r="AQ481" s="2"/>
    </row>
    <row r="482" customFormat="false" ht="12.75" hidden="false" customHeight="false" outlineLevel="0" collapsed="false">
      <c r="AQ482" s="2"/>
    </row>
    <row r="483" customFormat="false" ht="12.75" hidden="false" customHeight="false" outlineLevel="0" collapsed="false">
      <c r="AQ483" s="2"/>
    </row>
    <row r="484" customFormat="false" ht="12.75" hidden="false" customHeight="false" outlineLevel="0" collapsed="false">
      <c r="AQ484" s="2"/>
    </row>
    <row r="485" customFormat="false" ht="12.75" hidden="false" customHeight="false" outlineLevel="0" collapsed="false">
      <c r="AQ485" s="2"/>
    </row>
    <row r="486" customFormat="false" ht="12.75" hidden="false" customHeight="false" outlineLevel="0" collapsed="false">
      <c r="AQ486" s="2"/>
    </row>
    <row r="487" customFormat="false" ht="12.75" hidden="false" customHeight="false" outlineLevel="0" collapsed="false">
      <c r="AQ487" s="2"/>
    </row>
    <row r="488" customFormat="false" ht="12.75" hidden="false" customHeight="false" outlineLevel="0" collapsed="false">
      <c r="AQ488" s="2"/>
    </row>
    <row r="489" customFormat="false" ht="12.75" hidden="false" customHeight="false" outlineLevel="0" collapsed="false">
      <c r="AQ489" s="2"/>
    </row>
    <row r="490" customFormat="false" ht="12.75" hidden="false" customHeight="false" outlineLevel="0" collapsed="false">
      <c r="AQ490" s="2"/>
    </row>
    <row r="491" customFormat="false" ht="12.75" hidden="false" customHeight="false" outlineLevel="0" collapsed="false">
      <c r="AQ491" s="2"/>
    </row>
    <row r="492" customFormat="false" ht="12.75" hidden="false" customHeight="false" outlineLevel="0" collapsed="false">
      <c r="AQ492" s="2"/>
    </row>
    <row r="493" customFormat="false" ht="12.75" hidden="false" customHeight="false" outlineLevel="0" collapsed="false">
      <c r="AQ493" s="2"/>
    </row>
    <row r="494" customFormat="false" ht="12.75" hidden="false" customHeight="false" outlineLevel="0" collapsed="false">
      <c r="AQ494" s="2"/>
    </row>
    <row r="495" customFormat="false" ht="12.75" hidden="false" customHeight="false" outlineLevel="0" collapsed="false">
      <c r="AQ495" s="2"/>
    </row>
    <row r="496" customFormat="false" ht="12.75" hidden="false" customHeight="false" outlineLevel="0" collapsed="false">
      <c r="AQ496" s="2"/>
    </row>
    <row r="497" customFormat="false" ht="12.75" hidden="false" customHeight="false" outlineLevel="0" collapsed="false">
      <c r="AQ497" s="2"/>
    </row>
    <row r="498" customFormat="false" ht="12.75" hidden="false" customHeight="false" outlineLevel="0" collapsed="false">
      <c r="AQ498" s="2"/>
    </row>
    <row r="499" customFormat="false" ht="12.75" hidden="false" customHeight="false" outlineLevel="0" collapsed="false">
      <c r="AQ499" s="2"/>
    </row>
    <row r="500" customFormat="false" ht="12.75" hidden="false" customHeight="false" outlineLevel="0" collapsed="false">
      <c r="AQ500" s="2"/>
    </row>
    <row r="501" customFormat="false" ht="12.75" hidden="false" customHeight="false" outlineLevel="0" collapsed="false">
      <c r="AQ501" s="2"/>
    </row>
    <row r="502" customFormat="false" ht="12.75" hidden="false" customHeight="false" outlineLevel="0" collapsed="false">
      <c r="AQ502" s="2"/>
    </row>
    <row r="503" customFormat="false" ht="12.75" hidden="false" customHeight="false" outlineLevel="0" collapsed="false">
      <c r="AQ503" s="2"/>
    </row>
    <row r="504" customFormat="false" ht="12.75" hidden="false" customHeight="false" outlineLevel="0" collapsed="false">
      <c r="AQ504" s="2"/>
    </row>
    <row r="505" customFormat="false" ht="12.75" hidden="false" customHeight="false" outlineLevel="0" collapsed="false">
      <c r="AQ505" s="2"/>
    </row>
    <row r="506" customFormat="false" ht="12.75" hidden="false" customHeight="false" outlineLevel="0" collapsed="false">
      <c r="AQ506" s="2"/>
    </row>
    <row r="507" customFormat="false" ht="12.75" hidden="false" customHeight="false" outlineLevel="0" collapsed="false">
      <c r="AQ507" s="2"/>
    </row>
    <row r="508" customFormat="false" ht="12.75" hidden="false" customHeight="false" outlineLevel="0" collapsed="false">
      <c r="AQ508" s="2"/>
    </row>
    <row r="509" customFormat="false" ht="12.75" hidden="false" customHeight="false" outlineLevel="0" collapsed="false">
      <c r="AQ509" s="2"/>
    </row>
    <row r="510" customFormat="false" ht="12.75" hidden="false" customHeight="false" outlineLevel="0" collapsed="false">
      <c r="AQ510" s="2"/>
    </row>
    <row r="511" customFormat="false" ht="12.75" hidden="false" customHeight="false" outlineLevel="0" collapsed="false">
      <c r="AQ511" s="2"/>
    </row>
    <row r="512" customFormat="false" ht="12.75" hidden="false" customHeight="false" outlineLevel="0" collapsed="false">
      <c r="AQ512" s="2"/>
    </row>
    <row r="513" customFormat="false" ht="12.75" hidden="false" customHeight="false" outlineLevel="0" collapsed="false">
      <c r="AQ513" s="2"/>
    </row>
    <row r="514" customFormat="false" ht="12.75" hidden="false" customHeight="false" outlineLevel="0" collapsed="false">
      <c r="AQ514" s="2"/>
    </row>
    <row r="515" customFormat="false" ht="12.75" hidden="false" customHeight="false" outlineLevel="0" collapsed="false">
      <c r="AQ515" s="2"/>
    </row>
    <row r="516" customFormat="false" ht="12.75" hidden="false" customHeight="false" outlineLevel="0" collapsed="false">
      <c r="AQ516" s="2"/>
    </row>
    <row r="517" customFormat="false" ht="12.75" hidden="false" customHeight="false" outlineLevel="0" collapsed="false">
      <c r="AQ517" s="2"/>
    </row>
    <row r="518" customFormat="false" ht="12.75" hidden="false" customHeight="false" outlineLevel="0" collapsed="false">
      <c r="AQ518" s="2"/>
    </row>
    <row r="519" customFormat="false" ht="12.75" hidden="false" customHeight="false" outlineLevel="0" collapsed="false">
      <c r="AQ519" s="2"/>
    </row>
    <row r="520" customFormat="false" ht="12.75" hidden="false" customHeight="false" outlineLevel="0" collapsed="false">
      <c r="AQ520" s="2"/>
    </row>
    <row r="521" customFormat="false" ht="12.75" hidden="false" customHeight="false" outlineLevel="0" collapsed="false">
      <c r="AQ521" s="2"/>
    </row>
    <row r="522" customFormat="false" ht="12.75" hidden="false" customHeight="false" outlineLevel="0" collapsed="false">
      <c r="AQ522" s="2"/>
    </row>
    <row r="523" customFormat="false" ht="12.75" hidden="false" customHeight="false" outlineLevel="0" collapsed="false">
      <c r="AQ523" s="2"/>
    </row>
    <row r="524" customFormat="false" ht="12.75" hidden="false" customHeight="false" outlineLevel="0" collapsed="false">
      <c r="AQ524" s="2"/>
    </row>
    <row r="525" customFormat="false" ht="12.75" hidden="false" customHeight="false" outlineLevel="0" collapsed="false">
      <c r="AQ525" s="2"/>
    </row>
    <row r="526" customFormat="false" ht="12.75" hidden="false" customHeight="false" outlineLevel="0" collapsed="false">
      <c r="AQ526" s="2"/>
    </row>
    <row r="527" customFormat="false" ht="12.75" hidden="false" customHeight="false" outlineLevel="0" collapsed="false">
      <c r="AQ527" s="2"/>
    </row>
    <row r="528" customFormat="false" ht="12.75" hidden="false" customHeight="false" outlineLevel="0" collapsed="false">
      <c r="AQ528" s="2"/>
    </row>
    <row r="529" customFormat="false" ht="12.75" hidden="false" customHeight="false" outlineLevel="0" collapsed="false">
      <c r="AQ529" s="2"/>
    </row>
    <row r="530" customFormat="false" ht="12.75" hidden="false" customHeight="false" outlineLevel="0" collapsed="false">
      <c r="AQ530" s="2"/>
    </row>
    <row r="531" customFormat="false" ht="12.75" hidden="false" customHeight="false" outlineLevel="0" collapsed="false">
      <c r="AQ531" s="2"/>
    </row>
    <row r="532" customFormat="false" ht="12.75" hidden="false" customHeight="false" outlineLevel="0" collapsed="false">
      <c r="AQ532" s="2"/>
    </row>
    <row r="533" customFormat="false" ht="12.75" hidden="false" customHeight="false" outlineLevel="0" collapsed="false">
      <c r="AQ533" s="2"/>
    </row>
    <row r="534" customFormat="false" ht="12.75" hidden="false" customHeight="false" outlineLevel="0" collapsed="false">
      <c r="AQ534" s="2"/>
    </row>
    <row r="535" customFormat="false" ht="12.75" hidden="false" customHeight="false" outlineLevel="0" collapsed="false">
      <c r="AQ535" s="2"/>
    </row>
    <row r="536" customFormat="false" ht="12.75" hidden="false" customHeight="false" outlineLevel="0" collapsed="false">
      <c r="AQ536" s="2"/>
    </row>
    <row r="537" customFormat="false" ht="12.75" hidden="false" customHeight="false" outlineLevel="0" collapsed="false">
      <c r="AQ537" s="2"/>
    </row>
    <row r="538" customFormat="false" ht="12.75" hidden="false" customHeight="false" outlineLevel="0" collapsed="false">
      <c r="AQ538" s="2"/>
    </row>
    <row r="539" customFormat="false" ht="12.75" hidden="false" customHeight="false" outlineLevel="0" collapsed="false">
      <c r="AQ539" s="2"/>
    </row>
    <row r="540" customFormat="false" ht="12.75" hidden="false" customHeight="false" outlineLevel="0" collapsed="false">
      <c r="AQ540" s="2"/>
    </row>
    <row r="541" customFormat="false" ht="12.75" hidden="false" customHeight="false" outlineLevel="0" collapsed="false">
      <c r="AQ541" s="2"/>
    </row>
    <row r="542" customFormat="false" ht="12.75" hidden="false" customHeight="false" outlineLevel="0" collapsed="false">
      <c r="AQ542" s="2"/>
    </row>
    <row r="543" customFormat="false" ht="12.75" hidden="false" customHeight="false" outlineLevel="0" collapsed="false">
      <c r="AQ543" s="2"/>
    </row>
    <row r="544" customFormat="false" ht="12.75" hidden="false" customHeight="false" outlineLevel="0" collapsed="false">
      <c r="AQ544" s="2"/>
    </row>
    <row r="545" customFormat="false" ht="12.75" hidden="false" customHeight="false" outlineLevel="0" collapsed="false">
      <c r="AQ545" s="2"/>
    </row>
    <row r="546" customFormat="false" ht="12.75" hidden="false" customHeight="false" outlineLevel="0" collapsed="false">
      <c r="AQ546" s="2"/>
    </row>
    <row r="547" customFormat="false" ht="12.75" hidden="false" customHeight="false" outlineLevel="0" collapsed="false">
      <c r="AQ547" s="2"/>
    </row>
    <row r="548" customFormat="false" ht="12.75" hidden="false" customHeight="false" outlineLevel="0" collapsed="false">
      <c r="AQ548" s="2"/>
    </row>
    <row r="549" customFormat="false" ht="12.75" hidden="false" customHeight="false" outlineLevel="0" collapsed="false">
      <c r="AQ549" s="2"/>
    </row>
    <row r="550" customFormat="false" ht="12.75" hidden="false" customHeight="false" outlineLevel="0" collapsed="false">
      <c r="AQ550" s="2"/>
    </row>
    <row r="551" customFormat="false" ht="12.75" hidden="false" customHeight="false" outlineLevel="0" collapsed="false">
      <c r="AQ551" s="2"/>
    </row>
    <row r="552" customFormat="false" ht="12.75" hidden="false" customHeight="false" outlineLevel="0" collapsed="false">
      <c r="AQ552" s="2"/>
    </row>
    <row r="553" customFormat="false" ht="12.75" hidden="false" customHeight="false" outlineLevel="0" collapsed="false">
      <c r="AQ553" s="2"/>
    </row>
    <row r="554" customFormat="false" ht="12.75" hidden="false" customHeight="false" outlineLevel="0" collapsed="false">
      <c r="AQ554" s="2"/>
    </row>
    <row r="555" customFormat="false" ht="12.75" hidden="false" customHeight="false" outlineLevel="0" collapsed="false">
      <c r="AQ555" s="2"/>
    </row>
    <row r="556" customFormat="false" ht="12.75" hidden="false" customHeight="false" outlineLevel="0" collapsed="false">
      <c r="AQ556" s="2"/>
    </row>
    <row r="557" customFormat="false" ht="12.75" hidden="false" customHeight="false" outlineLevel="0" collapsed="false">
      <c r="AQ557" s="2"/>
    </row>
    <row r="558" customFormat="false" ht="12.75" hidden="false" customHeight="false" outlineLevel="0" collapsed="false">
      <c r="AQ558" s="2"/>
    </row>
    <row r="559" customFormat="false" ht="12.75" hidden="false" customHeight="false" outlineLevel="0" collapsed="false">
      <c r="AQ559" s="2"/>
    </row>
    <row r="560" customFormat="false" ht="12.75" hidden="false" customHeight="false" outlineLevel="0" collapsed="false">
      <c r="AQ560" s="2"/>
    </row>
    <row r="561" customFormat="false" ht="12.75" hidden="false" customHeight="false" outlineLevel="0" collapsed="false">
      <c r="AQ561" s="2"/>
    </row>
    <row r="562" customFormat="false" ht="12.75" hidden="false" customHeight="false" outlineLevel="0" collapsed="false">
      <c r="AQ562" s="2"/>
    </row>
    <row r="563" customFormat="false" ht="12.75" hidden="false" customHeight="false" outlineLevel="0" collapsed="false">
      <c r="AQ563" s="2"/>
    </row>
    <row r="564" customFormat="false" ht="12.75" hidden="false" customHeight="false" outlineLevel="0" collapsed="false">
      <c r="AQ564" s="2"/>
    </row>
    <row r="565" customFormat="false" ht="12.75" hidden="false" customHeight="false" outlineLevel="0" collapsed="false">
      <c r="AQ565" s="2"/>
    </row>
    <row r="566" customFormat="false" ht="12.75" hidden="false" customHeight="false" outlineLevel="0" collapsed="false">
      <c r="AQ566" s="2"/>
    </row>
    <row r="567" customFormat="false" ht="12.75" hidden="false" customHeight="false" outlineLevel="0" collapsed="false">
      <c r="AQ567" s="2"/>
    </row>
    <row r="568" customFormat="false" ht="12.75" hidden="false" customHeight="false" outlineLevel="0" collapsed="false">
      <c r="AQ568" s="2"/>
    </row>
    <row r="569" customFormat="false" ht="12.75" hidden="false" customHeight="false" outlineLevel="0" collapsed="false">
      <c r="AQ569" s="2"/>
    </row>
    <row r="570" customFormat="false" ht="12.75" hidden="false" customHeight="false" outlineLevel="0" collapsed="false">
      <c r="AQ570" s="2"/>
    </row>
    <row r="571" customFormat="false" ht="12.75" hidden="false" customHeight="false" outlineLevel="0" collapsed="false">
      <c r="AQ571" s="2"/>
    </row>
    <row r="572" customFormat="false" ht="12.75" hidden="false" customHeight="false" outlineLevel="0" collapsed="false">
      <c r="AQ572" s="2"/>
    </row>
    <row r="573" customFormat="false" ht="12.75" hidden="false" customHeight="false" outlineLevel="0" collapsed="false">
      <c r="AQ573" s="2"/>
    </row>
    <row r="574" customFormat="false" ht="12.75" hidden="false" customHeight="false" outlineLevel="0" collapsed="false">
      <c r="AQ574" s="2"/>
    </row>
    <row r="575" customFormat="false" ht="12.75" hidden="false" customHeight="false" outlineLevel="0" collapsed="false">
      <c r="AQ575" s="2"/>
    </row>
    <row r="576" customFormat="false" ht="12.75" hidden="false" customHeight="false" outlineLevel="0" collapsed="false">
      <c r="AQ576" s="2"/>
    </row>
    <row r="577" customFormat="false" ht="12.75" hidden="false" customHeight="false" outlineLevel="0" collapsed="false">
      <c r="AQ577" s="2"/>
    </row>
    <row r="578" customFormat="false" ht="12.75" hidden="false" customHeight="false" outlineLevel="0" collapsed="false">
      <c r="AQ578" s="2"/>
    </row>
    <row r="579" customFormat="false" ht="12.75" hidden="false" customHeight="false" outlineLevel="0" collapsed="false">
      <c r="AQ579" s="2"/>
    </row>
    <row r="580" customFormat="false" ht="12.75" hidden="false" customHeight="false" outlineLevel="0" collapsed="false">
      <c r="AQ580" s="2"/>
    </row>
    <row r="581" customFormat="false" ht="12.75" hidden="false" customHeight="false" outlineLevel="0" collapsed="false">
      <c r="AQ581" s="2"/>
    </row>
    <row r="582" customFormat="false" ht="12.75" hidden="false" customHeight="false" outlineLevel="0" collapsed="false">
      <c r="AQ582" s="2"/>
    </row>
    <row r="583" customFormat="false" ht="12.75" hidden="false" customHeight="false" outlineLevel="0" collapsed="false">
      <c r="AQ583" s="2"/>
    </row>
    <row r="584" customFormat="false" ht="12.75" hidden="false" customHeight="false" outlineLevel="0" collapsed="false">
      <c r="AQ584" s="2"/>
    </row>
    <row r="585" customFormat="false" ht="12.75" hidden="false" customHeight="false" outlineLevel="0" collapsed="false">
      <c r="AQ585" s="2"/>
    </row>
    <row r="586" customFormat="false" ht="12.75" hidden="false" customHeight="false" outlineLevel="0" collapsed="false">
      <c r="AQ586" s="2"/>
    </row>
    <row r="587" customFormat="false" ht="12.75" hidden="false" customHeight="false" outlineLevel="0" collapsed="false">
      <c r="AQ587" s="2"/>
    </row>
    <row r="588" customFormat="false" ht="12.75" hidden="false" customHeight="false" outlineLevel="0" collapsed="false">
      <c r="AQ588" s="2"/>
    </row>
    <row r="589" customFormat="false" ht="12.75" hidden="false" customHeight="false" outlineLevel="0" collapsed="false">
      <c r="AQ589" s="2"/>
    </row>
    <row r="590" customFormat="false" ht="12.75" hidden="false" customHeight="false" outlineLevel="0" collapsed="false">
      <c r="AQ590" s="2"/>
    </row>
    <row r="591" customFormat="false" ht="12.75" hidden="false" customHeight="false" outlineLevel="0" collapsed="false">
      <c r="AQ591" s="2"/>
    </row>
    <row r="592" customFormat="false" ht="12.75" hidden="false" customHeight="false" outlineLevel="0" collapsed="false">
      <c r="AQ592" s="2"/>
    </row>
    <row r="593" customFormat="false" ht="12.75" hidden="false" customHeight="false" outlineLevel="0" collapsed="false">
      <c r="AQ593" s="2"/>
    </row>
    <row r="594" customFormat="false" ht="12.75" hidden="false" customHeight="false" outlineLevel="0" collapsed="false">
      <c r="AQ594" s="2"/>
    </row>
    <row r="595" customFormat="false" ht="12.75" hidden="false" customHeight="false" outlineLevel="0" collapsed="false">
      <c r="AQ595" s="2"/>
    </row>
    <row r="596" customFormat="false" ht="12.75" hidden="false" customHeight="false" outlineLevel="0" collapsed="false">
      <c r="AQ596" s="2"/>
    </row>
    <row r="597" customFormat="false" ht="12.75" hidden="false" customHeight="false" outlineLevel="0" collapsed="false">
      <c r="AQ597" s="2"/>
    </row>
    <row r="598" customFormat="false" ht="12.75" hidden="false" customHeight="false" outlineLevel="0" collapsed="false">
      <c r="AQ598" s="2"/>
    </row>
    <row r="599" customFormat="false" ht="12.75" hidden="false" customHeight="false" outlineLevel="0" collapsed="false">
      <c r="AQ599" s="2"/>
    </row>
    <row r="600" customFormat="false" ht="12.75" hidden="false" customHeight="false" outlineLevel="0" collapsed="false">
      <c r="AQ600" s="2"/>
    </row>
    <row r="601" customFormat="false" ht="12.75" hidden="false" customHeight="false" outlineLevel="0" collapsed="false">
      <c r="AQ601" s="2"/>
    </row>
    <row r="602" customFormat="false" ht="12.75" hidden="false" customHeight="false" outlineLevel="0" collapsed="false">
      <c r="AQ602" s="2"/>
    </row>
    <row r="603" customFormat="false" ht="12.75" hidden="false" customHeight="false" outlineLevel="0" collapsed="false">
      <c r="AQ603" s="2"/>
    </row>
    <row r="604" customFormat="false" ht="12.75" hidden="false" customHeight="false" outlineLevel="0" collapsed="false">
      <c r="AQ604" s="2"/>
    </row>
    <row r="605" customFormat="false" ht="12.75" hidden="false" customHeight="false" outlineLevel="0" collapsed="false">
      <c r="AQ605" s="2"/>
    </row>
    <row r="606" customFormat="false" ht="12.75" hidden="false" customHeight="false" outlineLevel="0" collapsed="false">
      <c r="AQ606" s="2"/>
    </row>
    <row r="607" customFormat="false" ht="12.75" hidden="false" customHeight="false" outlineLevel="0" collapsed="false">
      <c r="AQ607" s="2"/>
    </row>
    <row r="608" customFormat="false" ht="12.75" hidden="false" customHeight="false" outlineLevel="0" collapsed="false">
      <c r="AQ608" s="2"/>
    </row>
    <row r="609" customFormat="false" ht="12.75" hidden="false" customHeight="false" outlineLevel="0" collapsed="false">
      <c r="AQ609" s="2"/>
    </row>
    <row r="610" customFormat="false" ht="12.75" hidden="false" customHeight="false" outlineLevel="0" collapsed="false">
      <c r="AQ610" s="2"/>
    </row>
    <row r="611" customFormat="false" ht="12.75" hidden="false" customHeight="false" outlineLevel="0" collapsed="false">
      <c r="AQ611" s="2"/>
    </row>
    <row r="612" customFormat="false" ht="12.75" hidden="false" customHeight="false" outlineLevel="0" collapsed="false">
      <c r="AQ612" s="2"/>
    </row>
    <row r="613" customFormat="false" ht="12.75" hidden="false" customHeight="false" outlineLevel="0" collapsed="false">
      <c r="AQ613" s="2"/>
    </row>
    <row r="614" customFormat="false" ht="12.75" hidden="false" customHeight="false" outlineLevel="0" collapsed="false">
      <c r="AQ614" s="2"/>
    </row>
    <row r="615" customFormat="false" ht="12.75" hidden="false" customHeight="false" outlineLevel="0" collapsed="false">
      <c r="AQ615" s="2"/>
    </row>
    <row r="616" customFormat="false" ht="12.75" hidden="false" customHeight="false" outlineLevel="0" collapsed="false">
      <c r="AQ616" s="2"/>
    </row>
    <row r="617" customFormat="false" ht="12.75" hidden="false" customHeight="false" outlineLevel="0" collapsed="false">
      <c r="AQ617" s="2"/>
    </row>
    <row r="618" customFormat="false" ht="12.75" hidden="false" customHeight="false" outlineLevel="0" collapsed="false">
      <c r="AQ618" s="2"/>
    </row>
    <row r="619" customFormat="false" ht="12.75" hidden="false" customHeight="false" outlineLevel="0" collapsed="false">
      <c r="AQ619" s="2"/>
    </row>
    <row r="620" customFormat="false" ht="12.75" hidden="false" customHeight="false" outlineLevel="0" collapsed="false">
      <c r="AQ620" s="2"/>
    </row>
    <row r="621" customFormat="false" ht="12.75" hidden="false" customHeight="false" outlineLevel="0" collapsed="false">
      <c r="AQ621" s="2"/>
    </row>
    <row r="622" customFormat="false" ht="12.75" hidden="false" customHeight="false" outlineLevel="0" collapsed="false">
      <c r="AQ622" s="2"/>
    </row>
    <row r="623" customFormat="false" ht="12.75" hidden="false" customHeight="false" outlineLevel="0" collapsed="false">
      <c r="AQ623" s="2"/>
    </row>
    <row r="624" customFormat="false" ht="12.75" hidden="false" customHeight="false" outlineLevel="0" collapsed="false">
      <c r="AQ624" s="2"/>
    </row>
    <row r="625" customFormat="false" ht="12.75" hidden="false" customHeight="false" outlineLevel="0" collapsed="false">
      <c r="AQ625" s="2"/>
    </row>
    <row r="626" customFormat="false" ht="12.75" hidden="false" customHeight="false" outlineLevel="0" collapsed="false">
      <c r="AQ626" s="2"/>
    </row>
    <row r="627" customFormat="false" ht="12.75" hidden="false" customHeight="false" outlineLevel="0" collapsed="false">
      <c r="AQ627" s="2"/>
    </row>
    <row r="628" customFormat="false" ht="12.75" hidden="false" customHeight="false" outlineLevel="0" collapsed="false">
      <c r="AQ628" s="2"/>
    </row>
    <row r="629" customFormat="false" ht="12.75" hidden="false" customHeight="false" outlineLevel="0" collapsed="false">
      <c r="AQ629" s="2"/>
    </row>
    <row r="630" customFormat="false" ht="12.75" hidden="false" customHeight="false" outlineLevel="0" collapsed="false">
      <c r="AQ630" s="2"/>
    </row>
    <row r="631" customFormat="false" ht="12.75" hidden="false" customHeight="false" outlineLevel="0" collapsed="false">
      <c r="AQ631" s="2"/>
    </row>
    <row r="632" customFormat="false" ht="12.75" hidden="false" customHeight="false" outlineLevel="0" collapsed="false">
      <c r="AQ632" s="2"/>
    </row>
    <row r="633" customFormat="false" ht="12.75" hidden="false" customHeight="false" outlineLevel="0" collapsed="false">
      <c r="AQ633" s="2"/>
    </row>
    <row r="634" customFormat="false" ht="12.75" hidden="false" customHeight="false" outlineLevel="0" collapsed="false">
      <c r="AQ634" s="2"/>
    </row>
    <row r="635" customFormat="false" ht="12.75" hidden="false" customHeight="false" outlineLevel="0" collapsed="false">
      <c r="AQ635" s="2"/>
    </row>
    <row r="636" customFormat="false" ht="12.75" hidden="false" customHeight="false" outlineLevel="0" collapsed="false">
      <c r="AQ636" s="2"/>
    </row>
    <row r="637" customFormat="false" ht="12.75" hidden="false" customHeight="false" outlineLevel="0" collapsed="false">
      <c r="AQ637" s="2"/>
    </row>
    <row r="638" customFormat="false" ht="12.75" hidden="false" customHeight="false" outlineLevel="0" collapsed="false">
      <c r="AQ638" s="2"/>
    </row>
    <row r="639" customFormat="false" ht="12.75" hidden="false" customHeight="false" outlineLevel="0" collapsed="false">
      <c r="AQ639" s="2"/>
    </row>
    <row r="640" customFormat="false" ht="12.75" hidden="false" customHeight="false" outlineLevel="0" collapsed="false">
      <c r="AQ640" s="2"/>
    </row>
    <row r="641" customFormat="false" ht="12.75" hidden="false" customHeight="false" outlineLevel="0" collapsed="false">
      <c r="AQ641" s="2"/>
    </row>
    <row r="642" customFormat="false" ht="12.75" hidden="false" customHeight="false" outlineLevel="0" collapsed="false">
      <c r="AQ642" s="2"/>
    </row>
    <row r="643" customFormat="false" ht="12.75" hidden="false" customHeight="false" outlineLevel="0" collapsed="false">
      <c r="AQ643" s="2"/>
    </row>
    <row r="644" customFormat="false" ht="12.75" hidden="false" customHeight="false" outlineLevel="0" collapsed="false">
      <c r="AQ644" s="2"/>
    </row>
    <row r="645" customFormat="false" ht="12.75" hidden="false" customHeight="false" outlineLevel="0" collapsed="false">
      <c r="AQ645" s="2"/>
    </row>
    <row r="646" customFormat="false" ht="12.75" hidden="false" customHeight="false" outlineLevel="0" collapsed="false">
      <c r="AQ646" s="2"/>
    </row>
    <row r="647" customFormat="false" ht="12.75" hidden="false" customHeight="false" outlineLevel="0" collapsed="false">
      <c r="AQ647" s="2"/>
    </row>
    <row r="648" customFormat="false" ht="12.75" hidden="false" customHeight="false" outlineLevel="0" collapsed="false">
      <c r="AQ648" s="2"/>
    </row>
    <row r="649" customFormat="false" ht="12.75" hidden="false" customHeight="false" outlineLevel="0" collapsed="false">
      <c r="AQ649" s="2"/>
    </row>
    <row r="650" customFormat="false" ht="12.75" hidden="false" customHeight="false" outlineLevel="0" collapsed="false">
      <c r="AQ650" s="2"/>
    </row>
    <row r="651" customFormat="false" ht="12.75" hidden="false" customHeight="false" outlineLevel="0" collapsed="false">
      <c r="AQ651" s="2"/>
    </row>
    <row r="652" customFormat="false" ht="12.75" hidden="false" customHeight="false" outlineLevel="0" collapsed="false">
      <c r="AQ652" s="2"/>
    </row>
    <row r="653" customFormat="false" ht="12.75" hidden="false" customHeight="false" outlineLevel="0" collapsed="false">
      <c r="AQ653" s="2"/>
    </row>
    <row r="654" customFormat="false" ht="12.75" hidden="false" customHeight="false" outlineLevel="0" collapsed="false">
      <c r="AQ654" s="2"/>
    </row>
    <row r="655" customFormat="false" ht="12.75" hidden="false" customHeight="false" outlineLevel="0" collapsed="false">
      <c r="AQ655" s="2"/>
    </row>
    <row r="656" customFormat="false" ht="12.75" hidden="false" customHeight="false" outlineLevel="0" collapsed="false">
      <c r="AQ656" s="2"/>
    </row>
    <row r="657" customFormat="false" ht="12.75" hidden="false" customHeight="false" outlineLevel="0" collapsed="false">
      <c r="AQ657" s="2"/>
    </row>
    <row r="658" customFormat="false" ht="12.75" hidden="false" customHeight="false" outlineLevel="0" collapsed="false">
      <c r="AQ658" s="2"/>
    </row>
    <row r="659" customFormat="false" ht="12.75" hidden="false" customHeight="false" outlineLevel="0" collapsed="false">
      <c r="AQ659" s="2"/>
    </row>
    <row r="660" customFormat="false" ht="12.75" hidden="false" customHeight="false" outlineLevel="0" collapsed="false">
      <c r="AQ660" s="2"/>
    </row>
    <row r="661" customFormat="false" ht="12.75" hidden="false" customHeight="false" outlineLevel="0" collapsed="false">
      <c r="AQ661" s="2"/>
    </row>
    <row r="662" customFormat="false" ht="12.75" hidden="false" customHeight="false" outlineLevel="0" collapsed="false">
      <c r="AQ662" s="2"/>
    </row>
    <row r="663" customFormat="false" ht="12.75" hidden="false" customHeight="false" outlineLevel="0" collapsed="false">
      <c r="AQ663" s="2"/>
    </row>
    <row r="664" customFormat="false" ht="12.75" hidden="false" customHeight="false" outlineLevel="0" collapsed="false">
      <c r="AQ664" s="2"/>
    </row>
    <row r="665" customFormat="false" ht="12.75" hidden="false" customHeight="false" outlineLevel="0" collapsed="false">
      <c r="AQ665" s="2"/>
    </row>
    <row r="666" customFormat="false" ht="12.75" hidden="false" customHeight="false" outlineLevel="0" collapsed="false">
      <c r="AQ666" s="2"/>
    </row>
    <row r="667" customFormat="false" ht="12.75" hidden="false" customHeight="false" outlineLevel="0" collapsed="false">
      <c r="AQ667" s="2"/>
    </row>
    <row r="668" customFormat="false" ht="12.75" hidden="false" customHeight="false" outlineLevel="0" collapsed="false">
      <c r="AQ668" s="2"/>
    </row>
    <row r="669" customFormat="false" ht="12.75" hidden="false" customHeight="false" outlineLevel="0" collapsed="false">
      <c r="AQ669" s="2"/>
    </row>
    <row r="670" customFormat="false" ht="12.75" hidden="false" customHeight="false" outlineLevel="0" collapsed="false">
      <c r="AQ670" s="2"/>
    </row>
    <row r="671" customFormat="false" ht="12.75" hidden="false" customHeight="false" outlineLevel="0" collapsed="false">
      <c r="AQ671" s="2"/>
    </row>
    <row r="672" customFormat="false" ht="12.75" hidden="false" customHeight="false" outlineLevel="0" collapsed="false">
      <c r="AQ672" s="2"/>
    </row>
    <row r="673" customFormat="false" ht="12.75" hidden="false" customHeight="false" outlineLevel="0" collapsed="false">
      <c r="AQ673" s="2"/>
    </row>
    <row r="674" customFormat="false" ht="12.75" hidden="false" customHeight="false" outlineLevel="0" collapsed="false">
      <c r="AQ674" s="2"/>
    </row>
    <row r="675" customFormat="false" ht="12.75" hidden="false" customHeight="false" outlineLevel="0" collapsed="false">
      <c r="AQ675" s="2"/>
    </row>
    <row r="676" customFormat="false" ht="12.75" hidden="false" customHeight="false" outlineLevel="0" collapsed="false">
      <c r="AQ676" s="2"/>
    </row>
    <row r="677" customFormat="false" ht="12.75" hidden="false" customHeight="false" outlineLevel="0" collapsed="false">
      <c r="AQ677" s="2"/>
    </row>
    <row r="678" customFormat="false" ht="12.75" hidden="false" customHeight="false" outlineLevel="0" collapsed="false">
      <c r="AQ678" s="2"/>
    </row>
    <row r="679" customFormat="false" ht="12.75" hidden="false" customHeight="false" outlineLevel="0" collapsed="false">
      <c r="AQ679" s="2"/>
    </row>
    <row r="680" customFormat="false" ht="12.75" hidden="false" customHeight="false" outlineLevel="0" collapsed="false">
      <c r="AQ680" s="2"/>
    </row>
    <row r="681" customFormat="false" ht="12.75" hidden="false" customHeight="false" outlineLevel="0" collapsed="false">
      <c r="AQ681" s="2"/>
    </row>
    <row r="682" customFormat="false" ht="12.75" hidden="false" customHeight="false" outlineLevel="0" collapsed="false">
      <c r="AQ682" s="2"/>
    </row>
    <row r="683" customFormat="false" ht="12.75" hidden="false" customHeight="false" outlineLevel="0" collapsed="false">
      <c r="AQ683" s="2"/>
    </row>
    <row r="684" customFormat="false" ht="12.75" hidden="false" customHeight="false" outlineLevel="0" collapsed="false">
      <c r="AQ684" s="2"/>
    </row>
    <row r="685" customFormat="false" ht="12.75" hidden="false" customHeight="false" outlineLevel="0" collapsed="false">
      <c r="AQ685" s="2"/>
    </row>
    <row r="686" customFormat="false" ht="12.75" hidden="false" customHeight="false" outlineLevel="0" collapsed="false">
      <c r="AQ686" s="2"/>
    </row>
    <row r="687" customFormat="false" ht="12.75" hidden="false" customHeight="false" outlineLevel="0" collapsed="false">
      <c r="AQ687" s="2"/>
    </row>
    <row r="688" customFormat="false" ht="12.75" hidden="false" customHeight="false" outlineLevel="0" collapsed="false">
      <c r="AQ688" s="2"/>
    </row>
    <row r="689" customFormat="false" ht="12.75" hidden="false" customHeight="false" outlineLevel="0" collapsed="false">
      <c r="AQ689" s="2"/>
    </row>
    <row r="690" customFormat="false" ht="12.75" hidden="false" customHeight="false" outlineLevel="0" collapsed="false">
      <c r="AQ690" s="2"/>
    </row>
    <row r="691" customFormat="false" ht="12.75" hidden="false" customHeight="false" outlineLevel="0" collapsed="false">
      <c r="AQ691" s="2"/>
    </row>
    <row r="692" customFormat="false" ht="12.75" hidden="false" customHeight="false" outlineLevel="0" collapsed="false">
      <c r="AQ692" s="2"/>
    </row>
    <row r="693" customFormat="false" ht="12.75" hidden="false" customHeight="false" outlineLevel="0" collapsed="false">
      <c r="AQ693" s="2"/>
    </row>
    <row r="694" customFormat="false" ht="12.75" hidden="false" customHeight="false" outlineLevel="0" collapsed="false">
      <c r="AQ694" s="2"/>
    </row>
    <row r="695" customFormat="false" ht="12.75" hidden="false" customHeight="false" outlineLevel="0" collapsed="false">
      <c r="AQ695" s="2"/>
    </row>
    <row r="696" customFormat="false" ht="12.75" hidden="false" customHeight="false" outlineLevel="0" collapsed="false">
      <c r="AQ696" s="2"/>
    </row>
    <row r="697" customFormat="false" ht="12.75" hidden="false" customHeight="false" outlineLevel="0" collapsed="false">
      <c r="AQ697" s="2"/>
    </row>
    <row r="698" customFormat="false" ht="12.75" hidden="false" customHeight="false" outlineLevel="0" collapsed="false">
      <c r="AQ698" s="2"/>
    </row>
    <row r="699" customFormat="false" ht="12.75" hidden="false" customHeight="false" outlineLevel="0" collapsed="false">
      <c r="AQ699" s="2"/>
    </row>
    <row r="700" customFormat="false" ht="12.75" hidden="false" customHeight="false" outlineLevel="0" collapsed="false">
      <c r="AQ700" s="2"/>
    </row>
    <row r="701" customFormat="false" ht="12.75" hidden="false" customHeight="false" outlineLevel="0" collapsed="false">
      <c r="AQ701" s="2"/>
    </row>
    <row r="702" customFormat="false" ht="12.75" hidden="false" customHeight="false" outlineLevel="0" collapsed="false">
      <c r="AQ702" s="2"/>
    </row>
    <row r="703" customFormat="false" ht="12.75" hidden="false" customHeight="false" outlineLevel="0" collapsed="false">
      <c r="AQ703" s="2"/>
    </row>
    <row r="704" customFormat="false" ht="12.75" hidden="false" customHeight="false" outlineLevel="0" collapsed="false">
      <c r="AQ704" s="2"/>
    </row>
    <row r="705" customFormat="false" ht="12.75" hidden="false" customHeight="false" outlineLevel="0" collapsed="false">
      <c r="AQ705" s="2"/>
    </row>
    <row r="706" customFormat="false" ht="12.75" hidden="false" customHeight="false" outlineLevel="0" collapsed="false">
      <c r="AQ706" s="2"/>
    </row>
    <row r="707" customFormat="false" ht="12.75" hidden="false" customHeight="false" outlineLevel="0" collapsed="false">
      <c r="AQ707" s="2"/>
    </row>
    <row r="708" customFormat="false" ht="12.75" hidden="false" customHeight="false" outlineLevel="0" collapsed="false">
      <c r="AQ708" s="2"/>
    </row>
    <row r="709" customFormat="false" ht="12.75" hidden="false" customHeight="false" outlineLevel="0" collapsed="false">
      <c r="AQ709" s="2"/>
    </row>
    <row r="710" customFormat="false" ht="12.75" hidden="false" customHeight="false" outlineLevel="0" collapsed="false">
      <c r="AQ710" s="2"/>
    </row>
    <row r="711" customFormat="false" ht="12.75" hidden="false" customHeight="false" outlineLevel="0" collapsed="false">
      <c r="AQ711" s="2"/>
    </row>
    <row r="712" customFormat="false" ht="12.75" hidden="false" customHeight="false" outlineLevel="0" collapsed="false">
      <c r="AQ712" s="2"/>
    </row>
    <row r="713" customFormat="false" ht="12.75" hidden="false" customHeight="false" outlineLevel="0" collapsed="false">
      <c r="AQ713" s="2"/>
    </row>
    <row r="714" customFormat="false" ht="12.75" hidden="false" customHeight="false" outlineLevel="0" collapsed="false">
      <c r="AQ714" s="2"/>
    </row>
    <row r="715" customFormat="false" ht="12.75" hidden="false" customHeight="false" outlineLevel="0" collapsed="false">
      <c r="AQ715" s="2"/>
    </row>
    <row r="716" customFormat="false" ht="12.75" hidden="false" customHeight="false" outlineLevel="0" collapsed="false">
      <c r="AQ716" s="2"/>
    </row>
    <row r="717" customFormat="false" ht="12.75" hidden="false" customHeight="false" outlineLevel="0" collapsed="false">
      <c r="AQ717" s="2"/>
    </row>
    <row r="718" customFormat="false" ht="12.75" hidden="false" customHeight="false" outlineLevel="0" collapsed="false">
      <c r="AQ718" s="2"/>
    </row>
    <row r="719" customFormat="false" ht="12.75" hidden="false" customHeight="false" outlineLevel="0" collapsed="false">
      <c r="AQ719" s="2"/>
    </row>
    <row r="720" customFormat="false" ht="12.75" hidden="false" customHeight="false" outlineLevel="0" collapsed="false">
      <c r="AQ720" s="2"/>
    </row>
    <row r="721" customFormat="false" ht="12.75" hidden="false" customHeight="false" outlineLevel="0" collapsed="false">
      <c r="AQ721" s="2"/>
    </row>
    <row r="722" customFormat="false" ht="12.75" hidden="false" customHeight="false" outlineLevel="0" collapsed="false">
      <c r="AQ722" s="2"/>
    </row>
    <row r="723" customFormat="false" ht="12.75" hidden="false" customHeight="false" outlineLevel="0" collapsed="false">
      <c r="AQ723" s="2"/>
    </row>
    <row r="724" customFormat="false" ht="12.75" hidden="false" customHeight="false" outlineLevel="0" collapsed="false">
      <c r="AQ724" s="2"/>
    </row>
    <row r="725" customFormat="false" ht="12.75" hidden="false" customHeight="false" outlineLevel="0" collapsed="false">
      <c r="AQ725" s="2"/>
    </row>
    <row r="726" customFormat="false" ht="12.75" hidden="false" customHeight="false" outlineLevel="0" collapsed="false">
      <c r="AQ726" s="2"/>
    </row>
    <row r="727" customFormat="false" ht="12.75" hidden="false" customHeight="false" outlineLevel="0" collapsed="false">
      <c r="AQ727" s="2"/>
    </row>
    <row r="728" customFormat="false" ht="12.75" hidden="false" customHeight="false" outlineLevel="0" collapsed="false">
      <c r="AQ728" s="2"/>
    </row>
    <row r="729" customFormat="false" ht="12.75" hidden="false" customHeight="false" outlineLevel="0" collapsed="false">
      <c r="AQ729" s="2"/>
    </row>
    <row r="730" customFormat="false" ht="12.75" hidden="false" customHeight="false" outlineLevel="0" collapsed="false">
      <c r="AQ730" s="2"/>
    </row>
    <row r="731" customFormat="false" ht="12.75" hidden="false" customHeight="false" outlineLevel="0" collapsed="false">
      <c r="AQ731" s="2"/>
    </row>
    <row r="732" customFormat="false" ht="12.75" hidden="false" customHeight="false" outlineLevel="0" collapsed="false">
      <c r="AQ732" s="2"/>
    </row>
    <row r="733" customFormat="false" ht="12.75" hidden="false" customHeight="false" outlineLevel="0" collapsed="false">
      <c r="AQ733" s="2"/>
    </row>
    <row r="734" customFormat="false" ht="12.75" hidden="false" customHeight="false" outlineLevel="0" collapsed="false">
      <c r="AQ734" s="2"/>
    </row>
    <row r="735" customFormat="false" ht="12.75" hidden="false" customHeight="false" outlineLevel="0" collapsed="false">
      <c r="AQ735" s="2"/>
    </row>
    <row r="736" customFormat="false" ht="12.75" hidden="false" customHeight="false" outlineLevel="0" collapsed="false">
      <c r="AQ736" s="2"/>
    </row>
    <row r="737" customFormat="false" ht="12.75" hidden="false" customHeight="false" outlineLevel="0" collapsed="false">
      <c r="AQ737" s="2"/>
    </row>
    <row r="738" customFormat="false" ht="12.75" hidden="false" customHeight="false" outlineLevel="0" collapsed="false">
      <c r="AQ738" s="2"/>
    </row>
    <row r="739" customFormat="false" ht="12.75" hidden="false" customHeight="false" outlineLevel="0" collapsed="false">
      <c r="AQ739" s="2"/>
    </row>
    <row r="740" customFormat="false" ht="12.75" hidden="false" customHeight="false" outlineLevel="0" collapsed="false">
      <c r="AQ740" s="2"/>
    </row>
    <row r="741" customFormat="false" ht="12.75" hidden="false" customHeight="false" outlineLevel="0" collapsed="false">
      <c r="AQ741" s="2"/>
    </row>
    <row r="742" customFormat="false" ht="12.75" hidden="false" customHeight="false" outlineLevel="0" collapsed="false">
      <c r="AQ742" s="2"/>
    </row>
    <row r="743" customFormat="false" ht="12.75" hidden="false" customHeight="false" outlineLevel="0" collapsed="false">
      <c r="AQ743" s="2"/>
    </row>
    <row r="744" customFormat="false" ht="12.75" hidden="false" customHeight="false" outlineLevel="0" collapsed="false">
      <c r="AQ744" s="2"/>
    </row>
    <row r="745" customFormat="false" ht="12.75" hidden="false" customHeight="false" outlineLevel="0" collapsed="false">
      <c r="AQ745" s="2"/>
    </row>
    <row r="746" customFormat="false" ht="12.75" hidden="false" customHeight="false" outlineLevel="0" collapsed="false">
      <c r="AQ746" s="2"/>
    </row>
    <row r="747" customFormat="false" ht="12.75" hidden="false" customHeight="false" outlineLevel="0" collapsed="false">
      <c r="AQ747" s="2"/>
    </row>
    <row r="748" customFormat="false" ht="12.75" hidden="false" customHeight="false" outlineLevel="0" collapsed="false">
      <c r="AQ748" s="2"/>
    </row>
    <row r="749" customFormat="false" ht="12.75" hidden="false" customHeight="false" outlineLevel="0" collapsed="false">
      <c r="AQ749" s="2"/>
    </row>
    <row r="750" customFormat="false" ht="12.75" hidden="false" customHeight="false" outlineLevel="0" collapsed="false">
      <c r="AQ750" s="2"/>
    </row>
    <row r="751" customFormat="false" ht="12.75" hidden="false" customHeight="false" outlineLevel="0" collapsed="false">
      <c r="AQ751" s="2"/>
    </row>
    <row r="752" customFormat="false" ht="12.75" hidden="false" customHeight="false" outlineLevel="0" collapsed="false">
      <c r="AQ752" s="2"/>
    </row>
    <row r="753" customFormat="false" ht="12.75" hidden="false" customHeight="false" outlineLevel="0" collapsed="false">
      <c r="AQ753" s="2"/>
    </row>
    <row r="754" customFormat="false" ht="12.75" hidden="false" customHeight="false" outlineLevel="0" collapsed="false">
      <c r="AQ754" s="2"/>
    </row>
    <row r="755" customFormat="false" ht="12.75" hidden="false" customHeight="false" outlineLevel="0" collapsed="false">
      <c r="AQ755" s="2"/>
    </row>
    <row r="756" customFormat="false" ht="12.75" hidden="false" customHeight="false" outlineLevel="0" collapsed="false">
      <c r="AQ756" s="2"/>
    </row>
    <row r="757" customFormat="false" ht="12.75" hidden="false" customHeight="false" outlineLevel="0" collapsed="false">
      <c r="AQ757" s="2"/>
    </row>
    <row r="758" customFormat="false" ht="12.75" hidden="false" customHeight="false" outlineLevel="0" collapsed="false">
      <c r="AQ758" s="2"/>
    </row>
    <row r="759" customFormat="false" ht="12.75" hidden="false" customHeight="false" outlineLevel="0" collapsed="false">
      <c r="AQ759" s="2"/>
    </row>
    <row r="760" customFormat="false" ht="12.75" hidden="false" customHeight="false" outlineLevel="0" collapsed="false">
      <c r="AQ760" s="2"/>
    </row>
    <row r="761" customFormat="false" ht="12.75" hidden="false" customHeight="false" outlineLevel="0" collapsed="false">
      <c r="AQ761" s="2"/>
    </row>
    <row r="762" customFormat="false" ht="12.75" hidden="false" customHeight="false" outlineLevel="0" collapsed="false">
      <c r="AQ762" s="2"/>
    </row>
    <row r="763" customFormat="false" ht="12.75" hidden="false" customHeight="false" outlineLevel="0" collapsed="false">
      <c r="AQ763" s="2"/>
    </row>
    <row r="764" customFormat="false" ht="12.75" hidden="false" customHeight="false" outlineLevel="0" collapsed="false">
      <c r="AQ764" s="2"/>
    </row>
    <row r="765" customFormat="false" ht="12.75" hidden="false" customHeight="false" outlineLevel="0" collapsed="false">
      <c r="AQ765" s="2"/>
    </row>
    <row r="766" customFormat="false" ht="12.75" hidden="false" customHeight="false" outlineLevel="0" collapsed="false">
      <c r="AQ766" s="2"/>
    </row>
    <row r="767" customFormat="false" ht="12.75" hidden="false" customHeight="false" outlineLevel="0" collapsed="false">
      <c r="AQ767" s="2"/>
    </row>
    <row r="768" customFormat="false" ht="12.75" hidden="false" customHeight="false" outlineLevel="0" collapsed="false">
      <c r="AQ768" s="2"/>
    </row>
    <row r="769" customFormat="false" ht="12.75" hidden="false" customHeight="false" outlineLevel="0" collapsed="false">
      <c r="AQ769" s="2"/>
    </row>
    <row r="770" customFormat="false" ht="12.75" hidden="false" customHeight="false" outlineLevel="0" collapsed="false">
      <c r="AQ770" s="2"/>
    </row>
    <row r="771" customFormat="false" ht="12.75" hidden="false" customHeight="false" outlineLevel="0" collapsed="false">
      <c r="AQ771" s="2"/>
    </row>
    <row r="772" customFormat="false" ht="12.75" hidden="false" customHeight="false" outlineLevel="0" collapsed="false">
      <c r="AQ772" s="2"/>
    </row>
    <row r="773" customFormat="false" ht="12.75" hidden="false" customHeight="false" outlineLevel="0" collapsed="false">
      <c r="AQ773" s="2"/>
    </row>
    <row r="774" customFormat="false" ht="12.75" hidden="false" customHeight="false" outlineLevel="0" collapsed="false">
      <c r="AQ774" s="2"/>
    </row>
    <row r="775" customFormat="false" ht="12.75" hidden="false" customHeight="false" outlineLevel="0" collapsed="false">
      <c r="AQ775" s="2"/>
    </row>
    <row r="776" customFormat="false" ht="12.75" hidden="false" customHeight="false" outlineLevel="0" collapsed="false">
      <c r="AQ776" s="2"/>
    </row>
    <row r="777" customFormat="false" ht="12.75" hidden="false" customHeight="false" outlineLevel="0" collapsed="false">
      <c r="AQ777" s="2"/>
    </row>
    <row r="778" customFormat="false" ht="12.75" hidden="false" customHeight="false" outlineLevel="0" collapsed="false">
      <c r="AQ778" s="2"/>
    </row>
    <row r="779" customFormat="false" ht="12.75" hidden="false" customHeight="false" outlineLevel="0" collapsed="false">
      <c r="AQ779" s="2"/>
    </row>
    <row r="780" customFormat="false" ht="12.75" hidden="false" customHeight="false" outlineLevel="0" collapsed="false">
      <c r="AQ780" s="2"/>
    </row>
    <row r="781" customFormat="false" ht="12.75" hidden="false" customHeight="false" outlineLevel="0" collapsed="false">
      <c r="AQ781" s="2"/>
    </row>
    <row r="782" customFormat="false" ht="12.75" hidden="false" customHeight="false" outlineLevel="0" collapsed="false">
      <c r="AQ782" s="2"/>
    </row>
    <row r="783" customFormat="false" ht="12.75" hidden="false" customHeight="false" outlineLevel="0" collapsed="false">
      <c r="AQ783" s="2"/>
    </row>
    <row r="784" customFormat="false" ht="12.75" hidden="false" customHeight="false" outlineLevel="0" collapsed="false">
      <c r="AQ784" s="2"/>
    </row>
    <row r="785" customFormat="false" ht="12.75" hidden="false" customHeight="false" outlineLevel="0" collapsed="false">
      <c r="AQ785" s="2"/>
    </row>
    <row r="786" customFormat="false" ht="12.75" hidden="false" customHeight="false" outlineLevel="0" collapsed="false">
      <c r="AQ786" s="2"/>
    </row>
    <row r="787" customFormat="false" ht="12.75" hidden="false" customHeight="false" outlineLevel="0" collapsed="false">
      <c r="AQ787" s="2"/>
    </row>
    <row r="788" customFormat="false" ht="12.75" hidden="false" customHeight="false" outlineLevel="0" collapsed="false">
      <c r="AQ788" s="2"/>
    </row>
    <row r="789" customFormat="false" ht="12.75" hidden="false" customHeight="false" outlineLevel="0" collapsed="false">
      <c r="AQ789" s="2"/>
    </row>
    <row r="790" customFormat="false" ht="12.75" hidden="false" customHeight="false" outlineLevel="0" collapsed="false">
      <c r="AQ790" s="2"/>
    </row>
    <row r="791" customFormat="false" ht="12.75" hidden="false" customHeight="false" outlineLevel="0" collapsed="false">
      <c r="AQ791" s="2"/>
    </row>
    <row r="792" customFormat="false" ht="12.75" hidden="false" customHeight="false" outlineLevel="0" collapsed="false">
      <c r="AQ792" s="2"/>
    </row>
    <row r="793" customFormat="false" ht="12.75" hidden="false" customHeight="false" outlineLevel="0" collapsed="false">
      <c r="AQ793" s="2"/>
    </row>
    <row r="794" customFormat="false" ht="12.75" hidden="false" customHeight="false" outlineLevel="0" collapsed="false">
      <c r="AQ794" s="2"/>
    </row>
    <row r="795" customFormat="false" ht="12.75" hidden="false" customHeight="false" outlineLevel="0" collapsed="false">
      <c r="AQ795" s="2"/>
    </row>
    <row r="796" customFormat="false" ht="12.75" hidden="false" customHeight="false" outlineLevel="0" collapsed="false">
      <c r="AQ796" s="2"/>
    </row>
    <row r="797" customFormat="false" ht="12.75" hidden="false" customHeight="false" outlineLevel="0" collapsed="false">
      <c r="AQ797" s="2"/>
    </row>
    <row r="798" customFormat="false" ht="12.75" hidden="false" customHeight="false" outlineLevel="0" collapsed="false">
      <c r="AQ798" s="2"/>
    </row>
    <row r="799" customFormat="false" ht="12.75" hidden="false" customHeight="false" outlineLevel="0" collapsed="false">
      <c r="AQ799" s="2"/>
    </row>
    <row r="800" customFormat="false" ht="12.75" hidden="false" customHeight="false" outlineLevel="0" collapsed="false">
      <c r="AQ800" s="2"/>
    </row>
    <row r="801" customFormat="false" ht="12.75" hidden="false" customHeight="false" outlineLevel="0" collapsed="false">
      <c r="AQ801" s="2"/>
    </row>
    <row r="802" customFormat="false" ht="12.75" hidden="false" customHeight="false" outlineLevel="0" collapsed="false">
      <c r="AQ802" s="2"/>
    </row>
    <row r="803" customFormat="false" ht="12.75" hidden="false" customHeight="false" outlineLevel="0" collapsed="false">
      <c r="AQ803" s="2"/>
    </row>
    <row r="804" customFormat="false" ht="12.75" hidden="false" customHeight="false" outlineLevel="0" collapsed="false">
      <c r="AQ804" s="2"/>
    </row>
    <row r="805" customFormat="false" ht="12.75" hidden="false" customHeight="false" outlineLevel="0" collapsed="false">
      <c r="AQ805" s="2"/>
    </row>
    <row r="806" customFormat="false" ht="12.75" hidden="false" customHeight="false" outlineLevel="0" collapsed="false">
      <c r="AQ806" s="2"/>
    </row>
    <row r="807" customFormat="false" ht="12.75" hidden="false" customHeight="false" outlineLevel="0" collapsed="false">
      <c r="AQ807" s="2"/>
    </row>
    <row r="808" customFormat="false" ht="12.75" hidden="false" customHeight="false" outlineLevel="0" collapsed="false">
      <c r="AQ808" s="2"/>
    </row>
    <row r="809" customFormat="false" ht="12.75" hidden="false" customHeight="false" outlineLevel="0" collapsed="false">
      <c r="AQ809" s="2"/>
    </row>
    <row r="810" customFormat="false" ht="12.75" hidden="false" customHeight="false" outlineLevel="0" collapsed="false">
      <c r="AQ810" s="2"/>
    </row>
    <row r="811" customFormat="false" ht="12.75" hidden="false" customHeight="false" outlineLevel="0" collapsed="false">
      <c r="AQ811" s="2"/>
    </row>
    <row r="812" customFormat="false" ht="12.75" hidden="false" customHeight="false" outlineLevel="0" collapsed="false">
      <c r="AQ812" s="2"/>
    </row>
    <row r="813" customFormat="false" ht="12.75" hidden="false" customHeight="false" outlineLevel="0" collapsed="false">
      <c r="AQ813" s="2"/>
    </row>
    <row r="814" customFormat="false" ht="12.75" hidden="false" customHeight="false" outlineLevel="0" collapsed="false">
      <c r="AQ814" s="2"/>
    </row>
    <row r="815" customFormat="false" ht="12.75" hidden="false" customHeight="false" outlineLevel="0" collapsed="false">
      <c r="AQ815" s="2"/>
    </row>
    <row r="816" customFormat="false" ht="12.75" hidden="false" customHeight="false" outlineLevel="0" collapsed="false">
      <c r="AQ816" s="2"/>
    </row>
    <row r="817" customFormat="false" ht="12.75" hidden="false" customHeight="false" outlineLevel="0" collapsed="false">
      <c r="AQ817" s="2"/>
    </row>
    <row r="818" customFormat="false" ht="12.75" hidden="false" customHeight="false" outlineLevel="0" collapsed="false">
      <c r="AQ818" s="2"/>
    </row>
    <row r="819" customFormat="false" ht="12.75" hidden="false" customHeight="false" outlineLevel="0" collapsed="false">
      <c r="AQ819" s="2"/>
    </row>
    <row r="820" customFormat="false" ht="12.75" hidden="false" customHeight="false" outlineLevel="0" collapsed="false">
      <c r="AQ820" s="2"/>
    </row>
    <row r="821" customFormat="false" ht="12.75" hidden="false" customHeight="false" outlineLevel="0" collapsed="false">
      <c r="AQ821" s="2"/>
    </row>
    <row r="822" customFormat="false" ht="12.75" hidden="false" customHeight="false" outlineLevel="0" collapsed="false">
      <c r="AQ822" s="2"/>
    </row>
    <row r="823" customFormat="false" ht="12.75" hidden="false" customHeight="false" outlineLevel="0" collapsed="false">
      <c r="AQ823" s="2"/>
    </row>
    <row r="824" customFormat="false" ht="12.75" hidden="false" customHeight="false" outlineLevel="0" collapsed="false">
      <c r="AQ824" s="2"/>
    </row>
    <row r="825" customFormat="false" ht="12.75" hidden="false" customHeight="false" outlineLevel="0" collapsed="false">
      <c r="AQ825" s="2"/>
    </row>
    <row r="826" customFormat="false" ht="12.75" hidden="false" customHeight="false" outlineLevel="0" collapsed="false">
      <c r="AQ826" s="2"/>
    </row>
    <row r="827" customFormat="false" ht="12.75" hidden="false" customHeight="false" outlineLevel="0" collapsed="false">
      <c r="AQ827" s="2"/>
    </row>
    <row r="828" customFormat="false" ht="12.75" hidden="false" customHeight="false" outlineLevel="0" collapsed="false">
      <c r="AQ828" s="2"/>
    </row>
    <row r="829" customFormat="false" ht="12.75" hidden="false" customHeight="false" outlineLevel="0" collapsed="false">
      <c r="AQ829" s="2"/>
    </row>
    <row r="830" customFormat="false" ht="12.75" hidden="false" customHeight="false" outlineLevel="0" collapsed="false">
      <c r="AQ830" s="2"/>
    </row>
    <row r="831" customFormat="false" ht="12.75" hidden="false" customHeight="false" outlineLevel="0" collapsed="false">
      <c r="AQ831" s="2"/>
    </row>
    <row r="832" customFormat="false" ht="12.75" hidden="false" customHeight="false" outlineLevel="0" collapsed="false">
      <c r="AQ832" s="2"/>
    </row>
    <row r="833" customFormat="false" ht="12.75" hidden="false" customHeight="false" outlineLevel="0" collapsed="false">
      <c r="AQ833" s="2"/>
    </row>
    <row r="834" customFormat="false" ht="12.75" hidden="false" customHeight="false" outlineLevel="0" collapsed="false">
      <c r="AQ834" s="2"/>
    </row>
    <row r="835" customFormat="false" ht="12.75" hidden="false" customHeight="false" outlineLevel="0" collapsed="false">
      <c r="AQ835" s="2"/>
    </row>
    <row r="836" customFormat="false" ht="12.75" hidden="false" customHeight="false" outlineLevel="0" collapsed="false">
      <c r="AQ836" s="2"/>
    </row>
    <row r="837" customFormat="false" ht="12.75" hidden="false" customHeight="false" outlineLevel="0" collapsed="false">
      <c r="AQ837" s="2"/>
    </row>
    <row r="838" customFormat="false" ht="12.75" hidden="false" customHeight="false" outlineLevel="0" collapsed="false">
      <c r="AQ838" s="2"/>
    </row>
    <row r="839" customFormat="false" ht="12.75" hidden="false" customHeight="false" outlineLevel="0" collapsed="false">
      <c r="AQ839" s="2"/>
    </row>
    <row r="840" customFormat="false" ht="12.75" hidden="false" customHeight="false" outlineLevel="0" collapsed="false">
      <c r="AQ840" s="2"/>
    </row>
    <row r="841" customFormat="false" ht="12.75" hidden="false" customHeight="false" outlineLevel="0" collapsed="false">
      <c r="AQ841" s="2"/>
    </row>
    <row r="842" customFormat="false" ht="12.75" hidden="false" customHeight="false" outlineLevel="0" collapsed="false">
      <c r="AQ842" s="2"/>
    </row>
    <row r="843" customFormat="false" ht="12.75" hidden="false" customHeight="false" outlineLevel="0" collapsed="false">
      <c r="AQ843" s="2"/>
    </row>
    <row r="844" customFormat="false" ht="12.75" hidden="false" customHeight="false" outlineLevel="0" collapsed="false">
      <c r="AQ844" s="2"/>
    </row>
    <row r="845" customFormat="false" ht="12.75" hidden="false" customHeight="false" outlineLevel="0" collapsed="false">
      <c r="AQ845" s="2"/>
    </row>
    <row r="846" customFormat="false" ht="12.75" hidden="false" customHeight="false" outlineLevel="0" collapsed="false">
      <c r="AQ846" s="2"/>
    </row>
    <row r="847" customFormat="false" ht="12.75" hidden="false" customHeight="false" outlineLevel="0" collapsed="false">
      <c r="AQ847" s="2"/>
    </row>
    <row r="848" customFormat="false" ht="12.75" hidden="false" customHeight="false" outlineLevel="0" collapsed="false">
      <c r="AQ848" s="2"/>
    </row>
    <row r="849" customFormat="false" ht="12.75" hidden="false" customHeight="false" outlineLevel="0" collapsed="false">
      <c r="AQ849" s="2"/>
    </row>
    <row r="850" customFormat="false" ht="12.75" hidden="false" customHeight="false" outlineLevel="0" collapsed="false">
      <c r="AQ850" s="2"/>
    </row>
    <row r="851" customFormat="false" ht="12.75" hidden="false" customHeight="false" outlineLevel="0" collapsed="false">
      <c r="AQ851" s="2"/>
    </row>
    <row r="852" customFormat="false" ht="12.75" hidden="false" customHeight="false" outlineLevel="0" collapsed="false">
      <c r="AQ852" s="2"/>
    </row>
    <row r="853" customFormat="false" ht="12.75" hidden="false" customHeight="false" outlineLevel="0" collapsed="false">
      <c r="AQ853" s="2"/>
    </row>
    <row r="854" customFormat="false" ht="12.75" hidden="false" customHeight="false" outlineLevel="0" collapsed="false">
      <c r="AQ854" s="2"/>
    </row>
    <row r="855" customFormat="false" ht="12.75" hidden="false" customHeight="false" outlineLevel="0" collapsed="false">
      <c r="AQ855" s="2"/>
    </row>
    <row r="856" customFormat="false" ht="12.75" hidden="false" customHeight="false" outlineLevel="0" collapsed="false">
      <c r="AQ856" s="2"/>
    </row>
    <row r="857" customFormat="false" ht="12.75" hidden="false" customHeight="false" outlineLevel="0" collapsed="false">
      <c r="AQ857" s="2"/>
    </row>
    <row r="858" customFormat="false" ht="12.75" hidden="false" customHeight="false" outlineLevel="0" collapsed="false">
      <c r="AQ858" s="2"/>
    </row>
    <row r="859" customFormat="false" ht="12.75" hidden="false" customHeight="false" outlineLevel="0" collapsed="false">
      <c r="AQ859" s="2"/>
    </row>
    <row r="860" customFormat="false" ht="12.75" hidden="false" customHeight="false" outlineLevel="0" collapsed="false">
      <c r="AQ860" s="2"/>
    </row>
    <row r="861" customFormat="false" ht="12.75" hidden="false" customHeight="false" outlineLevel="0" collapsed="false">
      <c r="AQ861" s="2"/>
    </row>
    <row r="862" customFormat="false" ht="12.75" hidden="false" customHeight="false" outlineLevel="0" collapsed="false">
      <c r="AQ862" s="2"/>
    </row>
    <row r="863" customFormat="false" ht="12.75" hidden="false" customHeight="false" outlineLevel="0" collapsed="false">
      <c r="AQ863" s="2"/>
    </row>
    <row r="864" customFormat="false" ht="12.75" hidden="false" customHeight="false" outlineLevel="0" collapsed="false">
      <c r="AQ864" s="2"/>
    </row>
    <row r="865" customFormat="false" ht="12.75" hidden="false" customHeight="false" outlineLevel="0" collapsed="false">
      <c r="AQ865" s="2"/>
    </row>
    <row r="866" customFormat="false" ht="12.75" hidden="false" customHeight="false" outlineLevel="0" collapsed="false">
      <c r="AQ866" s="2"/>
    </row>
    <row r="867" customFormat="false" ht="12.75" hidden="false" customHeight="false" outlineLevel="0" collapsed="false">
      <c r="AQ867" s="2"/>
    </row>
    <row r="868" customFormat="false" ht="12.75" hidden="false" customHeight="false" outlineLevel="0" collapsed="false">
      <c r="AQ868" s="2"/>
    </row>
    <row r="869" customFormat="false" ht="12.75" hidden="false" customHeight="false" outlineLevel="0" collapsed="false">
      <c r="AQ869" s="2"/>
    </row>
    <row r="870" customFormat="false" ht="12.75" hidden="false" customHeight="false" outlineLevel="0" collapsed="false">
      <c r="AQ870" s="2"/>
    </row>
    <row r="871" customFormat="false" ht="12.75" hidden="false" customHeight="false" outlineLevel="0" collapsed="false">
      <c r="AQ871" s="2"/>
    </row>
    <row r="872" customFormat="false" ht="12.75" hidden="false" customHeight="false" outlineLevel="0" collapsed="false">
      <c r="AQ872" s="2"/>
    </row>
    <row r="873" customFormat="false" ht="12.75" hidden="false" customHeight="false" outlineLevel="0" collapsed="false">
      <c r="AQ873" s="2"/>
    </row>
    <row r="874" customFormat="false" ht="12.75" hidden="false" customHeight="false" outlineLevel="0" collapsed="false">
      <c r="AQ874" s="2"/>
    </row>
    <row r="875" customFormat="false" ht="12.75" hidden="false" customHeight="false" outlineLevel="0" collapsed="false">
      <c r="AQ875" s="2"/>
    </row>
    <row r="876" customFormat="false" ht="12.75" hidden="false" customHeight="false" outlineLevel="0" collapsed="false">
      <c r="AQ876" s="2"/>
    </row>
    <row r="877" customFormat="false" ht="12.75" hidden="false" customHeight="false" outlineLevel="0" collapsed="false">
      <c r="AQ877" s="2"/>
    </row>
    <row r="878" customFormat="false" ht="12.75" hidden="false" customHeight="false" outlineLevel="0" collapsed="false">
      <c r="AQ878" s="2"/>
    </row>
    <row r="879" customFormat="false" ht="12.75" hidden="false" customHeight="false" outlineLevel="0" collapsed="false">
      <c r="AQ879" s="2"/>
    </row>
    <row r="880" customFormat="false" ht="12.75" hidden="false" customHeight="false" outlineLevel="0" collapsed="false">
      <c r="AQ880" s="2"/>
    </row>
    <row r="881" customFormat="false" ht="12.75" hidden="false" customHeight="false" outlineLevel="0" collapsed="false">
      <c r="AQ881" s="2"/>
    </row>
    <row r="882" customFormat="false" ht="12.75" hidden="false" customHeight="false" outlineLevel="0" collapsed="false">
      <c r="AQ882" s="2"/>
    </row>
    <row r="883" customFormat="false" ht="12.75" hidden="false" customHeight="false" outlineLevel="0" collapsed="false">
      <c r="AQ883" s="2"/>
    </row>
    <row r="884" customFormat="false" ht="12.75" hidden="false" customHeight="false" outlineLevel="0" collapsed="false">
      <c r="AQ884" s="2"/>
    </row>
    <row r="885" customFormat="false" ht="12.75" hidden="false" customHeight="false" outlineLevel="0" collapsed="false">
      <c r="AQ885" s="2"/>
    </row>
    <row r="886" customFormat="false" ht="12.75" hidden="false" customHeight="false" outlineLevel="0" collapsed="false">
      <c r="AQ886" s="2"/>
    </row>
    <row r="887" customFormat="false" ht="12.75" hidden="false" customHeight="false" outlineLevel="0" collapsed="false">
      <c r="AQ887" s="2"/>
    </row>
    <row r="888" customFormat="false" ht="12.75" hidden="false" customHeight="false" outlineLevel="0" collapsed="false">
      <c r="AQ888" s="2"/>
    </row>
    <row r="889" customFormat="false" ht="12.75" hidden="false" customHeight="false" outlineLevel="0" collapsed="false">
      <c r="AQ889" s="2"/>
    </row>
    <row r="890" customFormat="false" ht="12.75" hidden="false" customHeight="false" outlineLevel="0" collapsed="false">
      <c r="AQ890" s="2"/>
    </row>
    <row r="891" customFormat="false" ht="12.75" hidden="false" customHeight="false" outlineLevel="0" collapsed="false">
      <c r="AQ891" s="2"/>
    </row>
    <row r="892" customFormat="false" ht="12.75" hidden="false" customHeight="false" outlineLevel="0" collapsed="false">
      <c r="AQ892" s="2"/>
    </row>
    <row r="893" customFormat="false" ht="12.75" hidden="false" customHeight="false" outlineLevel="0" collapsed="false">
      <c r="AQ893" s="2"/>
    </row>
    <row r="894" customFormat="false" ht="12.75" hidden="false" customHeight="false" outlineLevel="0" collapsed="false">
      <c r="AQ894" s="2"/>
    </row>
    <row r="895" customFormat="false" ht="12.75" hidden="false" customHeight="false" outlineLevel="0" collapsed="false">
      <c r="AQ895" s="2"/>
    </row>
    <row r="896" customFormat="false" ht="12.75" hidden="false" customHeight="false" outlineLevel="0" collapsed="false">
      <c r="AQ896" s="2"/>
    </row>
    <row r="897" customFormat="false" ht="12.75" hidden="false" customHeight="false" outlineLevel="0" collapsed="false">
      <c r="AQ897" s="2"/>
    </row>
    <row r="898" customFormat="false" ht="12.75" hidden="false" customHeight="false" outlineLevel="0" collapsed="false">
      <c r="AQ898" s="2"/>
    </row>
    <row r="899" customFormat="false" ht="12.75" hidden="false" customHeight="false" outlineLevel="0" collapsed="false">
      <c r="AQ899" s="2"/>
    </row>
    <row r="900" customFormat="false" ht="12.75" hidden="false" customHeight="false" outlineLevel="0" collapsed="false">
      <c r="AQ900" s="2"/>
    </row>
    <row r="901" customFormat="false" ht="12.75" hidden="false" customHeight="false" outlineLevel="0" collapsed="false">
      <c r="AQ901" s="2"/>
    </row>
    <row r="902" customFormat="false" ht="12.75" hidden="false" customHeight="false" outlineLevel="0" collapsed="false">
      <c r="AQ902" s="2"/>
    </row>
    <row r="903" customFormat="false" ht="12.75" hidden="false" customHeight="false" outlineLevel="0" collapsed="false">
      <c r="AQ903" s="2"/>
    </row>
    <row r="904" customFormat="false" ht="12.75" hidden="false" customHeight="false" outlineLevel="0" collapsed="false">
      <c r="AQ904" s="2"/>
    </row>
    <row r="905" customFormat="false" ht="12.75" hidden="false" customHeight="false" outlineLevel="0" collapsed="false">
      <c r="AQ905" s="2"/>
    </row>
    <row r="906" customFormat="false" ht="12.75" hidden="false" customHeight="false" outlineLevel="0" collapsed="false">
      <c r="AQ906" s="2"/>
    </row>
    <row r="907" customFormat="false" ht="12.75" hidden="false" customHeight="false" outlineLevel="0" collapsed="false">
      <c r="AQ907" s="2"/>
    </row>
    <row r="908" customFormat="false" ht="12.75" hidden="false" customHeight="false" outlineLevel="0" collapsed="false">
      <c r="AQ908" s="2"/>
    </row>
    <row r="909" customFormat="false" ht="12.75" hidden="false" customHeight="false" outlineLevel="0" collapsed="false">
      <c r="AQ909" s="2"/>
    </row>
    <row r="910" customFormat="false" ht="12.75" hidden="false" customHeight="false" outlineLevel="0" collapsed="false">
      <c r="AQ910" s="2"/>
    </row>
    <row r="911" customFormat="false" ht="12.75" hidden="false" customHeight="false" outlineLevel="0" collapsed="false">
      <c r="AQ911" s="2"/>
    </row>
    <row r="912" customFormat="false" ht="12.75" hidden="false" customHeight="false" outlineLevel="0" collapsed="false">
      <c r="AQ912" s="2"/>
    </row>
    <row r="913" customFormat="false" ht="12.75" hidden="false" customHeight="false" outlineLevel="0" collapsed="false">
      <c r="AQ913" s="2"/>
    </row>
    <row r="914" customFormat="false" ht="12.75" hidden="false" customHeight="false" outlineLevel="0" collapsed="false">
      <c r="AQ914" s="2"/>
    </row>
    <row r="915" customFormat="false" ht="12.75" hidden="false" customHeight="false" outlineLevel="0" collapsed="false">
      <c r="AQ915" s="2"/>
    </row>
    <row r="916" customFormat="false" ht="12.75" hidden="false" customHeight="false" outlineLevel="0" collapsed="false">
      <c r="AQ916" s="2"/>
    </row>
    <row r="917" customFormat="false" ht="12.75" hidden="false" customHeight="false" outlineLevel="0" collapsed="false">
      <c r="AQ917" s="2"/>
    </row>
    <row r="918" customFormat="false" ht="12.75" hidden="false" customHeight="false" outlineLevel="0" collapsed="false">
      <c r="AQ918" s="2"/>
    </row>
    <row r="919" customFormat="false" ht="12.75" hidden="false" customHeight="false" outlineLevel="0" collapsed="false">
      <c r="AQ919" s="2"/>
    </row>
    <row r="920" customFormat="false" ht="12.75" hidden="false" customHeight="false" outlineLevel="0" collapsed="false">
      <c r="AQ920" s="2"/>
    </row>
    <row r="921" customFormat="false" ht="12.75" hidden="false" customHeight="false" outlineLevel="0" collapsed="false">
      <c r="AQ921" s="2"/>
    </row>
    <row r="922" customFormat="false" ht="12.75" hidden="false" customHeight="false" outlineLevel="0" collapsed="false">
      <c r="AQ922" s="2"/>
    </row>
    <row r="923" customFormat="false" ht="12.75" hidden="false" customHeight="false" outlineLevel="0" collapsed="false">
      <c r="AQ923" s="2"/>
    </row>
    <row r="924" customFormat="false" ht="12.75" hidden="false" customHeight="false" outlineLevel="0" collapsed="false">
      <c r="AQ924" s="2"/>
    </row>
    <row r="925" customFormat="false" ht="12.75" hidden="false" customHeight="false" outlineLevel="0" collapsed="false">
      <c r="AQ925" s="2"/>
    </row>
    <row r="926" customFormat="false" ht="12.75" hidden="false" customHeight="false" outlineLevel="0" collapsed="false">
      <c r="AQ926" s="2"/>
    </row>
    <row r="927" customFormat="false" ht="12.75" hidden="false" customHeight="false" outlineLevel="0" collapsed="false">
      <c r="AQ927" s="2"/>
    </row>
    <row r="928" customFormat="false" ht="12.75" hidden="false" customHeight="false" outlineLevel="0" collapsed="false">
      <c r="AQ928" s="2"/>
    </row>
    <row r="929" customFormat="false" ht="12.75" hidden="false" customHeight="false" outlineLevel="0" collapsed="false">
      <c r="AQ929" s="2"/>
    </row>
    <row r="930" customFormat="false" ht="12.75" hidden="false" customHeight="false" outlineLevel="0" collapsed="false">
      <c r="AQ930" s="2"/>
    </row>
    <row r="931" customFormat="false" ht="12.75" hidden="false" customHeight="false" outlineLevel="0" collapsed="false">
      <c r="AQ931" s="2"/>
    </row>
    <row r="932" customFormat="false" ht="12.75" hidden="false" customHeight="false" outlineLevel="0" collapsed="false">
      <c r="AQ932" s="2"/>
    </row>
    <row r="933" customFormat="false" ht="12.75" hidden="false" customHeight="false" outlineLevel="0" collapsed="false">
      <c r="AQ933" s="2"/>
    </row>
    <row r="934" customFormat="false" ht="12.75" hidden="false" customHeight="false" outlineLevel="0" collapsed="false">
      <c r="AQ934" s="2"/>
    </row>
    <row r="935" customFormat="false" ht="12.75" hidden="false" customHeight="false" outlineLevel="0" collapsed="false">
      <c r="AQ935" s="2"/>
    </row>
    <row r="936" customFormat="false" ht="12.75" hidden="false" customHeight="false" outlineLevel="0" collapsed="false">
      <c r="AQ936" s="2"/>
    </row>
    <row r="937" customFormat="false" ht="12.75" hidden="false" customHeight="false" outlineLevel="0" collapsed="false">
      <c r="AQ937" s="2"/>
    </row>
    <row r="938" customFormat="false" ht="12.75" hidden="false" customHeight="false" outlineLevel="0" collapsed="false">
      <c r="AQ938" s="2"/>
    </row>
    <row r="939" customFormat="false" ht="12.75" hidden="false" customHeight="false" outlineLevel="0" collapsed="false">
      <c r="AQ939" s="2"/>
    </row>
    <row r="940" customFormat="false" ht="12.75" hidden="false" customHeight="false" outlineLevel="0" collapsed="false">
      <c r="AQ940" s="2"/>
    </row>
    <row r="941" customFormat="false" ht="12.75" hidden="false" customHeight="false" outlineLevel="0" collapsed="false">
      <c r="AQ941" s="2"/>
    </row>
    <row r="942" customFormat="false" ht="12.75" hidden="false" customHeight="false" outlineLevel="0" collapsed="false">
      <c r="AQ942" s="2"/>
    </row>
    <row r="943" customFormat="false" ht="12.75" hidden="false" customHeight="false" outlineLevel="0" collapsed="false">
      <c r="AQ943" s="2"/>
    </row>
    <row r="944" customFormat="false" ht="12.75" hidden="false" customHeight="false" outlineLevel="0" collapsed="false">
      <c r="AQ944" s="2"/>
    </row>
    <row r="945" customFormat="false" ht="12.75" hidden="false" customHeight="false" outlineLevel="0" collapsed="false">
      <c r="AQ945" s="2"/>
    </row>
    <row r="946" customFormat="false" ht="12.75" hidden="false" customHeight="false" outlineLevel="0" collapsed="false">
      <c r="AQ946" s="2"/>
    </row>
    <row r="947" customFormat="false" ht="12.75" hidden="false" customHeight="false" outlineLevel="0" collapsed="false">
      <c r="AQ947" s="2"/>
    </row>
    <row r="948" customFormat="false" ht="12.75" hidden="false" customHeight="false" outlineLevel="0" collapsed="false">
      <c r="AQ948" s="2"/>
    </row>
    <row r="949" customFormat="false" ht="12.75" hidden="false" customHeight="false" outlineLevel="0" collapsed="false">
      <c r="AQ949" s="2"/>
    </row>
    <row r="950" customFormat="false" ht="12.75" hidden="false" customHeight="false" outlineLevel="0" collapsed="false">
      <c r="AQ950" s="2"/>
    </row>
    <row r="951" customFormat="false" ht="12.75" hidden="false" customHeight="false" outlineLevel="0" collapsed="false">
      <c r="AQ951" s="2"/>
    </row>
    <row r="952" customFormat="false" ht="12.75" hidden="false" customHeight="false" outlineLevel="0" collapsed="false">
      <c r="AQ952" s="2"/>
    </row>
    <row r="953" customFormat="false" ht="12.75" hidden="false" customHeight="false" outlineLevel="0" collapsed="false">
      <c r="AQ953" s="2"/>
    </row>
    <row r="954" customFormat="false" ht="12.75" hidden="false" customHeight="false" outlineLevel="0" collapsed="false">
      <c r="AQ954" s="2"/>
    </row>
    <row r="955" customFormat="false" ht="12.75" hidden="false" customHeight="false" outlineLevel="0" collapsed="false">
      <c r="AQ955" s="2"/>
    </row>
    <row r="956" customFormat="false" ht="12.75" hidden="false" customHeight="false" outlineLevel="0" collapsed="false">
      <c r="AQ956" s="2"/>
    </row>
    <row r="957" customFormat="false" ht="12.75" hidden="false" customHeight="false" outlineLevel="0" collapsed="false">
      <c r="AQ957" s="2"/>
    </row>
    <row r="958" customFormat="false" ht="12.75" hidden="false" customHeight="false" outlineLevel="0" collapsed="false">
      <c r="AQ958" s="2"/>
    </row>
    <row r="959" customFormat="false" ht="12.75" hidden="false" customHeight="false" outlineLevel="0" collapsed="false">
      <c r="AQ959" s="2"/>
    </row>
    <row r="960" customFormat="false" ht="12.75" hidden="false" customHeight="false" outlineLevel="0" collapsed="false">
      <c r="AQ960" s="2"/>
    </row>
    <row r="961" customFormat="false" ht="12.75" hidden="false" customHeight="false" outlineLevel="0" collapsed="false">
      <c r="AQ961" s="2"/>
    </row>
    <row r="962" customFormat="false" ht="12.75" hidden="false" customHeight="false" outlineLevel="0" collapsed="false">
      <c r="AQ962" s="2"/>
    </row>
    <row r="963" customFormat="false" ht="12.75" hidden="false" customHeight="false" outlineLevel="0" collapsed="false">
      <c r="AQ963" s="2"/>
    </row>
    <row r="964" customFormat="false" ht="12.75" hidden="false" customHeight="false" outlineLevel="0" collapsed="false">
      <c r="AQ964" s="2"/>
    </row>
    <row r="965" customFormat="false" ht="12.75" hidden="false" customHeight="false" outlineLevel="0" collapsed="false">
      <c r="AQ965" s="2"/>
    </row>
    <row r="966" customFormat="false" ht="12.75" hidden="false" customHeight="false" outlineLevel="0" collapsed="false">
      <c r="AQ966" s="2"/>
    </row>
    <row r="967" customFormat="false" ht="12.75" hidden="false" customHeight="false" outlineLevel="0" collapsed="false">
      <c r="AQ967" s="2"/>
    </row>
    <row r="968" customFormat="false" ht="12.75" hidden="false" customHeight="false" outlineLevel="0" collapsed="false">
      <c r="AQ968" s="2"/>
    </row>
    <row r="969" customFormat="false" ht="12.75" hidden="false" customHeight="false" outlineLevel="0" collapsed="false">
      <c r="AQ969" s="2"/>
    </row>
    <row r="970" customFormat="false" ht="12.75" hidden="false" customHeight="false" outlineLevel="0" collapsed="false">
      <c r="AQ970" s="2"/>
    </row>
    <row r="971" customFormat="false" ht="12.75" hidden="false" customHeight="false" outlineLevel="0" collapsed="false">
      <c r="AQ971" s="2"/>
    </row>
    <row r="972" customFormat="false" ht="12.75" hidden="false" customHeight="false" outlineLevel="0" collapsed="false">
      <c r="AQ972" s="2"/>
    </row>
    <row r="973" customFormat="false" ht="12.75" hidden="false" customHeight="false" outlineLevel="0" collapsed="false">
      <c r="AQ973" s="2"/>
    </row>
    <row r="974" customFormat="false" ht="12.75" hidden="false" customHeight="false" outlineLevel="0" collapsed="false">
      <c r="AQ974" s="2"/>
    </row>
    <row r="975" customFormat="false" ht="12.75" hidden="false" customHeight="false" outlineLevel="0" collapsed="false">
      <c r="AQ975" s="2"/>
    </row>
    <row r="976" customFormat="false" ht="12.75" hidden="false" customHeight="false" outlineLevel="0" collapsed="false">
      <c r="AQ976" s="2"/>
    </row>
    <row r="977" customFormat="false" ht="12.75" hidden="false" customHeight="false" outlineLevel="0" collapsed="false">
      <c r="AQ977" s="2"/>
    </row>
    <row r="978" customFormat="false" ht="12.75" hidden="false" customHeight="false" outlineLevel="0" collapsed="false">
      <c r="AQ978" s="2"/>
    </row>
    <row r="979" customFormat="false" ht="12.75" hidden="false" customHeight="false" outlineLevel="0" collapsed="false">
      <c r="AQ979" s="2"/>
    </row>
    <row r="980" customFormat="false" ht="12.75" hidden="false" customHeight="false" outlineLevel="0" collapsed="false">
      <c r="AQ980" s="2"/>
    </row>
    <row r="981" customFormat="false" ht="12.75" hidden="false" customHeight="false" outlineLevel="0" collapsed="false">
      <c r="AQ981" s="2"/>
    </row>
    <row r="982" customFormat="false" ht="12.75" hidden="false" customHeight="false" outlineLevel="0" collapsed="false">
      <c r="AQ982" s="2"/>
    </row>
    <row r="983" customFormat="false" ht="12.75" hidden="false" customHeight="false" outlineLevel="0" collapsed="false">
      <c r="AQ983" s="2"/>
    </row>
    <row r="984" customFormat="false" ht="12.75" hidden="false" customHeight="false" outlineLevel="0" collapsed="false">
      <c r="AQ984" s="2"/>
    </row>
    <row r="985" customFormat="false" ht="12.75" hidden="false" customHeight="false" outlineLevel="0" collapsed="false">
      <c r="AQ985" s="2"/>
    </row>
    <row r="986" customFormat="false" ht="12.75" hidden="false" customHeight="false" outlineLevel="0" collapsed="false">
      <c r="AQ986" s="2"/>
    </row>
    <row r="987" customFormat="false" ht="12.75" hidden="false" customHeight="false" outlineLevel="0" collapsed="false">
      <c r="AQ987" s="2"/>
    </row>
    <row r="988" customFormat="false" ht="12.75" hidden="false" customHeight="false" outlineLevel="0" collapsed="false">
      <c r="AQ988" s="2"/>
    </row>
    <row r="989" customFormat="false" ht="12.75" hidden="false" customHeight="false" outlineLevel="0" collapsed="false">
      <c r="AQ989" s="2"/>
    </row>
    <row r="990" customFormat="false" ht="12.75" hidden="false" customHeight="false" outlineLevel="0" collapsed="false">
      <c r="AQ990" s="2"/>
    </row>
    <row r="991" customFormat="false" ht="12.75" hidden="false" customHeight="false" outlineLevel="0" collapsed="false">
      <c r="AQ991" s="2"/>
    </row>
    <row r="992" customFormat="false" ht="12.75" hidden="false" customHeight="false" outlineLevel="0" collapsed="false">
      <c r="AQ992" s="2"/>
    </row>
    <row r="993" customFormat="false" ht="12.75" hidden="false" customHeight="false" outlineLevel="0" collapsed="false">
      <c r="AQ993" s="2"/>
    </row>
    <row r="994" customFormat="false" ht="12.75" hidden="false" customHeight="false" outlineLevel="0" collapsed="false">
      <c r="AQ994" s="2"/>
    </row>
    <row r="995" customFormat="false" ht="12.75" hidden="false" customHeight="false" outlineLevel="0" collapsed="false">
      <c r="AQ995" s="2"/>
    </row>
    <row r="996" customFormat="false" ht="12.75" hidden="false" customHeight="false" outlineLevel="0" collapsed="false">
      <c r="AQ996" s="2"/>
    </row>
    <row r="997" customFormat="false" ht="12.75" hidden="false" customHeight="false" outlineLevel="0" collapsed="false">
      <c r="AQ997" s="2"/>
    </row>
    <row r="998" customFormat="false" ht="12.75" hidden="false" customHeight="false" outlineLevel="0" collapsed="false">
      <c r="AQ998" s="2"/>
    </row>
    <row r="999" customFormat="false" ht="12.75" hidden="false" customHeight="false" outlineLevel="0" collapsed="false">
      <c r="AQ999" s="2"/>
    </row>
    <row r="1000" customFormat="false" ht="12.75" hidden="false" customHeight="false" outlineLevel="0" collapsed="false">
      <c r="AQ1000" s="2"/>
    </row>
    <row r="1001" customFormat="false" ht="12.75" hidden="false" customHeight="false" outlineLevel="0" collapsed="false">
      <c r="AQ1001" s="2"/>
    </row>
    <row r="1002" customFormat="false" ht="12.75" hidden="false" customHeight="false" outlineLevel="0" collapsed="false">
      <c r="AQ1002" s="2"/>
    </row>
    <row r="1003" customFormat="false" ht="12.75" hidden="false" customHeight="false" outlineLevel="0" collapsed="false">
      <c r="AQ1003" s="2"/>
    </row>
    <row r="1004" customFormat="false" ht="12.75" hidden="false" customHeight="false" outlineLevel="0" collapsed="false">
      <c r="AQ1004" s="2"/>
    </row>
    <row r="1005" customFormat="false" ht="12.75" hidden="false" customHeight="false" outlineLevel="0" collapsed="false">
      <c r="AQ1005" s="2"/>
    </row>
    <row r="1006" customFormat="false" ht="12.75" hidden="false" customHeight="false" outlineLevel="0" collapsed="false">
      <c r="AQ1006" s="2"/>
    </row>
    <row r="1007" customFormat="false" ht="12.75" hidden="false" customHeight="false" outlineLevel="0" collapsed="false">
      <c r="AQ1007" s="2"/>
    </row>
    <row r="1008" customFormat="false" ht="12.75" hidden="false" customHeight="false" outlineLevel="0" collapsed="false">
      <c r="AQ1008" s="2"/>
    </row>
    <row r="1009" customFormat="false" ht="12.75" hidden="false" customHeight="false" outlineLevel="0" collapsed="false">
      <c r="AQ1009" s="2"/>
    </row>
    <row r="1010" customFormat="false" ht="12.75" hidden="false" customHeight="false" outlineLevel="0" collapsed="false">
      <c r="AQ1010" s="2"/>
    </row>
    <row r="1011" customFormat="false" ht="12.75" hidden="false" customHeight="false" outlineLevel="0" collapsed="false">
      <c r="AQ1011" s="2"/>
    </row>
    <row r="1012" customFormat="false" ht="12.75" hidden="false" customHeight="false" outlineLevel="0" collapsed="false">
      <c r="AQ1012" s="2"/>
    </row>
    <row r="1013" customFormat="false" ht="12.75" hidden="false" customHeight="false" outlineLevel="0" collapsed="false">
      <c r="AQ1013" s="2"/>
    </row>
    <row r="1014" customFormat="false" ht="12.75" hidden="false" customHeight="false" outlineLevel="0" collapsed="false">
      <c r="AQ1014" s="2"/>
    </row>
    <row r="1015" customFormat="false" ht="12.75" hidden="false" customHeight="false" outlineLevel="0" collapsed="false">
      <c r="AQ1015" s="2"/>
    </row>
    <row r="1016" customFormat="false" ht="12.75" hidden="false" customHeight="false" outlineLevel="0" collapsed="false">
      <c r="AQ1016" s="2"/>
    </row>
    <row r="1017" customFormat="false" ht="12.75" hidden="false" customHeight="false" outlineLevel="0" collapsed="false">
      <c r="AQ1017" s="2"/>
    </row>
    <row r="1018" customFormat="false" ht="12.75" hidden="false" customHeight="false" outlineLevel="0" collapsed="false">
      <c r="AQ1018" s="2"/>
    </row>
    <row r="1019" customFormat="false" ht="12.75" hidden="false" customHeight="false" outlineLevel="0" collapsed="false">
      <c r="AQ1019" s="2"/>
    </row>
    <row r="1020" customFormat="false" ht="12.75" hidden="false" customHeight="false" outlineLevel="0" collapsed="false">
      <c r="AQ1020" s="2"/>
    </row>
    <row r="1021" customFormat="false" ht="12.75" hidden="false" customHeight="false" outlineLevel="0" collapsed="false">
      <c r="AQ1021" s="2"/>
    </row>
    <row r="1022" customFormat="false" ht="12.75" hidden="false" customHeight="false" outlineLevel="0" collapsed="false">
      <c r="AQ1022" s="2"/>
    </row>
    <row r="1023" customFormat="false" ht="12.75" hidden="false" customHeight="false" outlineLevel="0" collapsed="false">
      <c r="AQ1023" s="2"/>
    </row>
    <row r="1024" customFormat="false" ht="12.75" hidden="false" customHeight="false" outlineLevel="0" collapsed="false">
      <c r="AQ1024" s="2"/>
    </row>
    <row r="1025" customFormat="false" ht="12.75" hidden="false" customHeight="false" outlineLevel="0" collapsed="false">
      <c r="AQ1025" s="2"/>
    </row>
    <row r="1026" customFormat="false" ht="12.75" hidden="false" customHeight="false" outlineLevel="0" collapsed="false">
      <c r="AQ1026" s="2"/>
    </row>
    <row r="1027" customFormat="false" ht="12.75" hidden="false" customHeight="false" outlineLevel="0" collapsed="false">
      <c r="AQ1027" s="2"/>
    </row>
    <row r="1028" customFormat="false" ht="12.75" hidden="false" customHeight="false" outlineLevel="0" collapsed="false">
      <c r="AQ1028" s="2"/>
    </row>
    <row r="1029" customFormat="false" ht="12.75" hidden="false" customHeight="false" outlineLevel="0" collapsed="false">
      <c r="AQ1029" s="2"/>
    </row>
    <row r="1030" customFormat="false" ht="12.75" hidden="false" customHeight="false" outlineLevel="0" collapsed="false">
      <c r="AQ1030" s="2"/>
    </row>
    <row r="1031" customFormat="false" ht="12.75" hidden="false" customHeight="false" outlineLevel="0" collapsed="false">
      <c r="AQ1031" s="2"/>
    </row>
    <row r="1032" customFormat="false" ht="12.75" hidden="false" customHeight="false" outlineLevel="0" collapsed="false">
      <c r="AQ1032" s="2"/>
    </row>
    <row r="1033" customFormat="false" ht="12.75" hidden="false" customHeight="false" outlineLevel="0" collapsed="false">
      <c r="AQ1033" s="2"/>
    </row>
    <row r="1034" customFormat="false" ht="12.75" hidden="false" customHeight="false" outlineLevel="0" collapsed="false">
      <c r="AQ1034" s="2"/>
    </row>
    <row r="1035" customFormat="false" ht="12.75" hidden="false" customHeight="false" outlineLevel="0" collapsed="false">
      <c r="AQ1035" s="2"/>
    </row>
    <row r="1036" customFormat="false" ht="12.75" hidden="false" customHeight="false" outlineLevel="0" collapsed="false">
      <c r="AQ1036" s="2"/>
    </row>
    <row r="1037" customFormat="false" ht="12.75" hidden="false" customHeight="false" outlineLevel="0" collapsed="false">
      <c r="AQ1037" s="2"/>
    </row>
    <row r="1038" customFormat="false" ht="12.75" hidden="false" customHeight="false" outlineLevel="0" collapsed="false">
      <c r="AQ1038" s="2"/>
    </row>
    <row r="1039" customFormat="false" ht="12.75" hidden="false" customHeight="false" outlineLevel="0" collapsed="false">
      <c r="AQ1039" s="2"/>
    </row>
    <row r="1040" customFormat="false" ht="12.75" hidden="false" customHeight="false" outlineLevel="0" collapsed="false">
      <c r="AQ1040" s="2"/>
    </row>
    <row r="1041" customFormat="false" ht="12.75" hidden="false" customHeight="false" outlineLevel="0" collapsed="false">
      <c r="AQ1041" s="2"/>
    </row>
    <row r="1042" customFormat="false" ht="12.75" hidden="false" customHeight="false" outlineLevel="0" collapsed="false">
      <c r="AQ1042" s="2"/>
    </row>
    <row r="1043" customFormat="false" ht="12.75" hidden="false" customHeight="false" outlineLevel="0" collapsed="false">
      <c r="AQ1043" s="2"/>
    </row>
    <row r="1044" customFormat="false" ht="12.75" hidden="false" customHeight="false" outlineLevel="0" collapsed="false">
      <c r="AQ1044" s="2"/>
    </row>
    <row r="1045" customFormat="false" ht="12.75" hidden="false" customHeight="false" outlineLevel="0" collapsed="false">
      <c r="AQ1045" s="2"/>
    </row>
    <row r="1046" customFormat="false" ht="12.75" hidden="false" customHeight="false" outlineLevel="0" collapsed="false">
      <c r="AQ1046" s="2"/>
    </row>
    <row r="1047" customFormat="false" ht="12.75" hidden="false" customHeight="false" outlineLevel="0" collapsed="false">
      <c r="AQ1047" s="2"/>
    </row>
    <row r="1048" customFormat="false" ht="12.75" hidden="false" customHeight="false" outlineLevel="0" collapsed="false">
      <c r="AQ1048" s="2"/>
    </row>
    <row r="1049" customFormat="false" ht="12.75" hidden="false" customHeight="false" outlineLevel="0" collapsed="false">
      <c r="AQ1049" s="2"/>
    </row>
    <row r="1050" customFormat="false" ht="12.75" hidden="false" customHeight="false" outlineLevel="0" collapsed="false">
      <c r="AQ1050" s="2"/>
    </row>
    <row r="1051" customFormat="false" ht="12.75" hidden="false" customHeight="false" outlineLevel="0" collapsed="false">
      <c r="AQ1051" s="2"/>
    </row>
    <row r="1052" customFormat="false" ht="12.75" hidden="false" customHeight="false" outlineLevel="0" collapsed="false">
      <c r="AQ1052" s="2"/>
    </row>
    <row r="1053" customFormat="false" ht="12.75" hidden="false" customHeight="false" outlineLevel="0" collapsed="false">
      <c r="AQ1053" s="2"/>
    </row>
    <row r="1054" customFormat="false" ht="12.75" hidden="false" customHeight="false" outlineLevel="0" collapsed="false">
      <c r="AQ1054" s="2"/>
    </row>
    <row r="1055" customFormat="false" ht="12.75" hidden="false" customHeight="false" outlineLevel="0" collapsed="false">
      <c r="AQ1055" s="2"/>
    </row>
    <row r="1056" customFormat="false" ht="12.75" hidden="false" customHeight="false" outlineLevel="0" collapsed="false">
      <c r="AQ1056" s="2"/>
    </row>
    <row r="1057" customFormat="false" ht="12.75" hidden="false" customHeight="false" outlineLevel="0" collapsed="false">
      <c r="AQ1057" s="2"/>
    </row>
    <row r="1058" customFormat="false" ht="12.75" hidden="false" customHeight="false" outlineLevel="0" collapsed="false">
      <c r="AQ1058" s="2"/>
    </row>
    <row r="1059" customFormat="false" ht="12.75" hidden="false" customHeight="false" outlineLevel="0" collapsed="false">
      <c r="AQ1059" s="2"/>
    </row>
    <row r="1060" customFormat="false" ht="12.75" hidden="false" customHeight="false" outlineLevel="0" collapsed="false">
      <c r="AQ1060" s="2"/>
    </row>
    <row r="1061" customFormat="false" ht="12.75" hidden="false" customHeight="false" outlineLevel="0" collapsed="false">
      <c r="AQ1061" s="2"/>
    </row>
    <row r="1062" customFormat="false" ht="12.75" hidden="false" customHeight="false" outlineLevel="0" collapsed="false">
      <c r="AQ1062" s="2"/>
    </row>
    <row r="1063" customFormat="false" ht="12.75" hidden="false" customHeight="false" outlineLevel="0" collapsed="false">
      <c r="AQ1063" s="2"/>
    </row>
    <row r="1064" customFormat="false" ht="12.75" hidden="false" customHeight="false" outlineLevel="0" collapsed="false">
      <c r="AQ1064" s="2"/>
    </row>
    <row r="1065" customFormat="false" ht="12.75" hidden="false" customHeight="false" outlineLevel="0" collapsed="false">
      <c r="AQ1065" s="2"/>
    </row>
    <row r="1066" customFormat="false" ht="12.75" hidden="false" customHeight="false" outlineLevel="0" collapsed="false">
      <c r="AQ1066" s="2"/>
    </row>
    <row r="1067" customFormat="false" ht="12.75" hidden="false" customHeight="false" outlineLevel="0" collapsed="false">
      <c r="AQ1067" s="2"/>
    </row>
    <row r="1068" customFormat="false" ht="12.75" hidden="false" customHeight="false" outlineLevel="0" collapsed="false">
      <c r="AQ1068" s="2"/>
    </row>
    <row r="1069" customFormat="false" ht="12.75" hidden="false" customHeight="false" outlineLevel="0" collapsed="false">
      <c r="AQ1069" s="2"/>
    </row>
    <row r="1070" customFormat="false" ht="12.75" hidden="false" customHeight="false" outlineLevel="0" collapsed="false">
      <c r="AQ1070" s="2"/>
    </row>
    <row r="1071" customFormat="false" ht="12.75" hidden="false" customHeight="false" outlineLevel="0" collapsed="false">
      <c r="AQ1071" s="2"/>
    </row>
    <row r="1072" customFormat="false" ht="12.75" hidden="false" customHeight="false" outlineLevel="0" collapsed="false">
      <c r="AQ1072" s="2"/>
    </row>
    <row r="1073" customFormat="false" ht="12.75" hidden="false" customHeight="false" outlineLevel="0" collapsed="false">
      <c r="AQ1073" s="2"/>
    </row>
    <row r="1074" customFormat="false" ht="12.75" hidden="false" customHeight="false" outlineLevel="0" collapsed="false">
      <c r="AQ1074" s="2"/>
    </row>
    <row r="1075" customFormat="false" ht="12.75" hidden="false" customHeight="false" outlineLevel="0" collapsed="false">
      <c r="AQ1075" s="2"/>
    </row>
    <row r="1076" customFormat="false" ht="12.75" hidden="false" customHeight="false" outlineLevel="0" collapsed="false">
      <c r="AQ1076" s="2"/>
    </row>
    <row r="1077" customFormat="false" ht="12.75" hidden="false" customHeight="false" outlineLevel="0" collapsed="false">
      <c r="AQ1077" s="2"/>
    </row>
    <row r="1078" customFormat="false" ht="12.75" hidden="false" customHeight="false" outlineLevel="0" collapsed="false">
      <c r="AQ1078" s="2"/>
    </row>
    <row r="1079" customFormat="false" ht="12.75" hidden="false" customHeight="false" outlineLevel="0" collapsed="false">
      <c r="AQ1079" s="2"/>
    </row>
    <row r="1080" customFormat="false" ht="12.75" hidden="false" customHeight="false" outlineLevel="0" collapsed="false">
      <c r="AQ1080" s="2"/>
    </row>
    <row r="1081" customFormat="false" ht="12.75" hidden="false" customHeight="false" outlineLevel="0" collapsed="false">
      <c r="AQ1081" s="2"/>
    </row>
    <row r="1082" customFormat="false" ht="12.75" hidden="false" customHeight="false" outlineLevel="0" collapsed="false">
      <c r="AQ1082" s="2"/>
    </row>
    <row r="1083" customFormat="false" ht="12.75" hidden="false" customHeight="false" outlineLevel="0" collapsed="false">
      <c r="AQ1083" s="2"/>
    </row>
    <row r="1084" customFormat="false" ht="12.75" hidden="false" customHeight="false" outlineLevel="0" collapsed="false">
      <c r="AQ1084" s="2"/>
    </row>
    <row r="1085" customFormat="false" ht="12.75" hidden="false" customHeight="false" outlineLevel="0" collapsed="false">
      <c r="AQ1085" s="2"/>
    </row>
    <row r="1086" customFormat="false" ht="12.75" hidden="false" customHeight="false" outlineLevel="0" collapsed="false">
      <c r="AQ1086" s="2"/>
    </row>
    <row r="1087" customFormat="false" ht="12.75" hidden="false" customHeight="false" outlineLevel="0" collapsed="false">
      <c r="AQ1087" s="2"/>
    </row>
    <row r="1088" customFormat="false" ht="12.75" hidden="false" customHeight="false" outlineLevel="0" collapsed="false">
      <c r="AQ1088" s="2"/>
    </row>
    <row r="1089" customFormat="false" ht="12.75" hidden="false" customHeight="false" outlineLevel="0" collapsed="false">
      <c r="AQ1089" s="2"/>
    </row>
    <row r="1090" customFormat="false" ht="12.75" hidden="false" customHeight="false" outlineLevel="0" collapsed="false">
      <c r="AQ1090" s="2"/>
    </row>
    <row r="1091" customFormat="false" ht="12.75" hidden="false" customHeight="false" outlineLevel="0" collapsed="false">
      <c r="AQ1091" s="2"/>
    </row>
    <row r="1092" customFormat="false" ht="12.75" hidden="false" customHeight="false" outlineLevel="0" collapsed="false">
      <c r="AQ1092" s="2"/>
    </row>
    <row r="1093" customFormat="false" ht="12.75" hidden="false" customHeight="false" outlineLevel="0" collapsed="false">
      <c r="AQ1093" s="2"/>
    </row>
    <row r="1094" customFormat="false" ht="12.75" hidden="false" customHeight="false" outlineLevel="0" collapsed="false">
      <c r="AQ1094" s="2"/>
    </row>
    <row r="1095" customFormat="false" ht="12.75" hidden="false" customHeight="false" outlineLevel="0" collapsed="false">
      <c r="AQ1095" s="2"/>
    </row>
    <row r="1096" customFormat="false" ht="12.75" hidden="false" customHeight="false" outlineLevel="0" collapsed="false">
      <c r="AQ1096" s="2"/>
    </row>
    <row r="1097" customFormat="false" ht="12.75" hidden="false" customHeight="false" outlineLevel="0" collapsed="false">
      <c r="AQ1097" s="2"/>
    </row>
    <row r="1098" customFormat="false" ht="12.75" hidden="false" customHeight="false" outlineLevel="0" collapsed="false">
      <c r="AQ1098" s="2"/>
    </row>
    <row r="1099" customFormat="false" ht="12.75" hidden="false" customHeight="false" outlineLevel="0" collapsed="false">
      <c r="AQ1099" s="2"/>
    </row>
    <row r="1100" customFormat="false" ht="12.75" hidden="false" customHeight="false" outlineLevel="0" collapsed="false">
      <c r="AQ1100" s="2"/>
    </row>
    <row r="1101" customFormat="false" ht="12.75" hidden="false" customHeight="false" outlineLevel="0" collapsed="false">
      <c r="AQ1101" s="2"/>
    </row>
    <row r="1102" customFormat="false" ht="12.75" hidden="false" customHeight="false" outlineLevel="0" collapsed="false">
      <c r="AQ1102" s="2"/>
    </row>
    <row r="1103" customFormat="false" ht="12.75" hidden="false" customHeight="false" outlineLevel="0" collapsed="false">
      <c r="AQ1103" s="2"/>
    </row>
    <row r="1104" customFormat="false" ht="12.75" hidden="false" customHeight="false" outlineLevel="0" collapsed="false">
      <c r="AQ1104" s="2"/>
    </row>
    <row r="1105" customFormat="false" ht="12.75" hidden="false" customHeight="false" outlineLevel="0" collapsed="false">
      <c r="AQ1105" s="2"/>
    </row>
    <row r="1106" customFormat="false" ht="12.75" hidden="false" customHeight="false" outlineLevel="0" collapsed="false">
      <c r="AQ1106" s="2"/>
    </row>
    <row r="1107" customFormat="false" ht="12.75" hidden="false" customHeight="false" outlineLevel="0" collapsed="false">
      <c r="AQ1107" s="2"/>
    </row>
    <row r="1108" customFormat="false" ht="12.75" hidden="false" customHeight="false" outlineLevel="0" collapsed="false">
      <c r="AQ1108" s="2"/>
    </row>
    <row r="1109" customFormat="false" ht="12.75" hidden="false" customHeight="false" outlineLevel="0" collapsed="false">
      <c r="AQ1109" s="2"/>
    </row>
    <row r="1110" customFormat="false" ht="12.75" hidden="false" customHeight="false" outlineLevel="0" collapsed="false">
      <c r="AQ1110" s="2"/>
    </row>
    <row r="1111" customFormat="false" ht="12.75" hidden="false" customHeight="false" outlineLevel="0" collapsed="false">
      <c r="AQ1111" s="2"/>
    </row>
    <row r="1112" customFormat="false" ht="12.75" hidden="false" customHeight="false" outlineLevel="0" collapsed="false">
      <c r="AQ1112" s="2"/>
    </row>
    <row r="1113" customFormat="false" ht="12.75" hidden="false" customHeight="false" outlineLevel="0" collapsed="false">
      <c r="AQ1113" s="2"/>
    </row>
    <row r="1114" customFormat="false" ht="12.75" hidden="false" customHeight="false" outlineLevel="0" collapsed="false">
      <c r="AQ1114" s="2"/>
    </row>
    <row r="1115" customFormat="false" ht="12.75" hidden="false" customHeight="false" outlineLevel="0" collapsed="false">
      <c r="AQ1115" s="2"/>
    </row>
    <row r="1116" customFormat="false" ht="12.75" hidden="false" customHeight="false" outlineLevel="0" collapsed="false">
      <c r="AQ1116" s="2"/>
    </row>
    <row r="1117" customFormat="false" ht="12.75" hidden="false" customHeight="false" outlineLevel="0" collapsed="false">
      <c r="AQ1117" s="2"/>
    </row>
    <row r="1118" customFormat="false" ht="12.75" hidden="false" customHeight="false" outlineLevel="0" collapsed="false">
      <c r="AQ1118" s="2"/>
    </row>
    <row r="1119" customFormat="false" ht="12.75" hidden="false" customHeight="false" outlineLevel="0" collapsed="false">
      <c r="AQ1119" s="2"/>
    </row>
    <row r="1120" customFormat="false" ht="12.75" hidden="false" customHeight="false" outlineLevel="0" collapsed="false">
      <c r="AQ1120" s="2"/>
    </row>
    <row r="1121" customFormat="false" ht="12.75" hidden="false" customHeight="false" outlineLevel="0" collapsed="false">
      <c r="AQ1121" s="2"/>
    </row>
    <row r="1122" customFormat="false" ht="12.75" hidden="false" customHeight="false" outlineLevel="0" collapsed="false">
      <c r="AQ1122" s="2"/>
    </row>
    <row r="1123" customFormat="false" ht="12.75" hidden="false" customHeight="false" outlineLevel="0" collapsed="false">
      <c r="AQ1123" s="2"/>
    </row>
    <row r="1124" customFormat="false" ht="12.75" hidden="false" customHeight="false" outlineLevel="0" collapsed="false">
      <c r="AQ1124" s="2"/>
    </row>
    <row r="1125" customFormat="false" ht="12.75" hidden="false" customHeight="false" outlineLevel="0" collapsed="false">
      <c r="AQ1125" s="2"/>
    </row>
    <row r="1126" customFormat="false" ht="12.75" hidden="false" customHeight="false" outlineLevel="0" collapsed="false">
      <c r="AQ1126" s="2"/>
    </row>
    <row r="1127" customFormat="false" ht="12.75" hidden="false" customHeight="false" outlineLevel="0" collapsed="false">
      <c r="AQ1127" s="2"/>
    </row>
    <row r="1128" customFormat="false" ht="12.75" hidden="false" customHeight="false" outlineLevel="0" collapsed="false">
      <c r="AQ1128" s="2"/>
    </row>
    <row r="1129" customFormat="false" ht="12.75" hidden="false" customHeight="false" outlineLevel="0" collapsed="false">
      <c r="AQ1129" s="2"/>
    </row>
    <row r="1130" customFormat="false" ht="12.75" hidden="false" customHeight="false" outlineLevel="0" collapsed="false">
      <c r="AQ1130" s="2"/>
    </row>
    <row r="1131" customFormat="false" ht="12.75" hidden="false" customHeight="false" outlineLevel="0" collapsed="false">
      <c r="AQ1131" s="2"/>
    </row>
    <row r="1132" customFormat="false" ht="12.75" hidden="false" customHeight="false" outlineLevel="0" collapsed="false">
      <c r="AQ1132" s="2"/>
    </row>
    <row r="1133" customFormat="false" ht="12.75" hidden="false" customHeight="false" outlineLevel="0" collapsed="false">
      <c r="AQ1133" s="2"/>
    </row>
    <row r="1134" customFormat="false" ht="12.75" hidden="false" customHeight="false" outlineLevel="0" collapsed="false">
      <c r="AQ1134" s="2"/>
    </row>
    <row r="1135" customFormat="false" ht="12.75" hidden="false" customHeight="false" outlineLevel="0" collapsed="false">
      <c r="AQ1135" s="2"/>
    </row>
    <row r="1136" customFormat="false" ht="12.75" hidden="false" customHeight="false" outlineLevel="0" collapsed="false">
      <c r="AQ1136" s="2"/>
    </row>
    <row r="1137" customFormat="false" ht="12.75" hidden="false" customHeight="false" outlineLevel="0" collapsed="false">
      <c r="AQ1137" s="2"/>
    </row>
    <row r="1138" customFormat="false" ht="12.75" hidden="false" customHeight="false" outlineLevel="0" collapsed="false">
      <c r="AQ1138" s="2"/>
    </row>
    <row r="1139" customFormat="false" ht="12.75" hidden="false" customHeight="false" outlineLevel="0" collapsed="false">
      <c r="AQ1139" s="2"/>
    </row>
    <row r="1140" customFormat="false" ht="12.75" hidden="false" customHeight="false" outlineLevel="0" collapsed="false">
      <c r="AQ1140" s="2"/>
    </row>
    <row r="1141" customFormat="false" ht="12.75" hidden="false" customHeight="false" outlineLevel="0" collapsed="false">
      <c r="AQ1141" s="2"/>
    </row>
    <row r="1142" customFormat="false" ht="12.75" hidden="false" customHeight="false" outlineLevel="0" collapsed="false">
      <c r="AQ1142" s="2"/>
    </row>
    <row r="1143" customFormat="false" ht="12.75" hidden="false" customHeight="false" outlineLevel="0" collapsed="false">
      <c r="AQ1143" s="2"/>
    </row>
    <row r="1144" customFormat="false" ht="12.75" hidden="false" customHeight="false" outlineLevel="0" collapsed="false">
      <c r="AQ1144" s="2"/>
    </row>
    <row r="1145" customFormat="false" ht="12.75" hidden="false" customHeight="false" outlineLevel="0" collapsed="false">
      <c r="AQ1145" s="2"/>
    </row>
    <row r="1146" customFormat="false" ht="12.75" hidden="false" customHeight="false" outlineLevel="0" collapsed="false">
      <c r="AQ1146" s="2"/>
    </row>
    <row r="1147" customFormat="false" ht="12.75" hidden="false" customHeight="false" outlineLevel="0" collapsed="false">
      <c r="AQ1147" s="2"/>
    </row>
    <row r="1148" customFormat="false" ht="12.75" hidden="false" customHeight="false" outlineLevel="0" collapsed="false">
      <c r="AQ1148" s="2"/>
    </row>
    <row r="1149" customFormat="false" ht="12.75" hidden="false" customHeight="false" outlineLevel="0" collapsed="false">
      <c r="AQ1149" s="2"/>
    </row>
    <row r="1150" customFormat="false" ht="12.75" hidden="false" customHeight="false" outlineLevel="0" collapsed="false">
      <c r="AQ1150" s="2"/>
    </row>
    <row r="1151" customFormat="false" ht="12.75" hidden="false" customHeight="false" outlineLevel="0" collapsed="false">
      <c r="AQ1151" s="2"/>
    </row>
    <row r="1152" customFormat="false" ht="12.75" hidden="false" customHeight="false" outlineLevel="0" collapsed="false">
      <c r="AQ1152" s="2"/>
    </row>
    <row r="1153" customFormat="false" ht="12.75" hidden="false" customHeight="false" outlineLevel="0" collapsed="false">
      <c r="AQ1153" s="2"/>
    </row>
    <row r="1154" customFormat="false" ht="12.75" hidden="false" customHeight="false" outlineLevel="0" collapsed="false">
      <c r="AQ1154" s="2"/>
    </row>
    <row r="1155" customFormat="false" ht="12.75" hidden="false" customHeight="false" outlineLevel="0" collapsed="false">
      <c r="AQ1155" s="2"/>
    </row>
    <row r="1156" customFormat="false" ht="12.75" hidden="false" customHeight="false" outlineLevel="0" collapsed="false">
      <c r="AQ1156" s="2"/>
    </row>
    <row r="1157" customFormat="false" ht="12.75" hidden="false" customHeight="false" outlineLevel="0" collapsed="false">
      <c r="AQ1157" s="2"/>
    </row>
    <row r="1158" customFormat="false" ht="12.75" hidden="false" customHeight="false" outlineLevel="0" collapsed="false">
      <c r="AQ1158" s="2"/>
    </row>
    <row r="1159" customFormat="false" ht="12.75" hidden="false" customHeight="false" outlineLevel="0" collapsed="false">
      <c r="AQ1159" s="2"/>
    </row>
    <row r="1160" customFormat="false" ht="12.75" hidden="false" customHeight="false" outlineLevel="0" collapsed="false">
      <c r="AQ1160" s="2"/>
    </row>
    <row r="1161" customFormat="false" ht="12.75" hidden="false" customHeight="false" outlineLevel="0" collapsed="false">
      <c r="AQ1161" s="2"/>
    </row>
    <row r="1162" customFormat="false" ht="12.75" hidden="false" customHeight="false" outlineLevel="0" collapsed="false">
      <c r="AQ1162" s="2"/>
    </row>
    <row r="1163" customFormat="false" ht="12.75" hidden="false" customHeight="false" outlineLevel="0" collapsed="false">
      <c r="AQ1163" s="2"/>
    </row>
    <row r="1164" customFormat="false" ht="12.75" hidden="false" customHeight="false" outlineLevel="0" collapsed="false">
      <c r="AQ1164" s="2"/>
    </row>
    <row r="1165" customFormat="false" ht="12.75" hidden="false" customHeight="false" outlineLevel="0" collapsed="false">
      <c r="AQ1165" s="2"/>
    </row>
    <row r="1166" customFormat="false" ht="12.75" hidden="false" customHeight="false" outlineLevel="0" collapsed="false">
      <c r="AQ1166" s="2"/>
    </row>
    <row r="1167" customFormat="false" ht="12.75" hidden="false" customHeight="false" outlineLevel="0" collapsed="false">
      <c r="AQ1167" s="2"/>
    </row>
    <row r="1168" customFormat="false" ht="12.75" hidden="false" customHeight="false" outlineLevel="0" collapsed="false">
      <c r="AQ1168" s="2"/>
    </row>
    <row r="1169" customFormat="false" ht="12.75" hidden="false" customHeight="false" outlineLevel="0" collapsed="false">
      <c r="AQ1169" s="2"/>
    </row>
    <row r="1170" customFormat="false" ht="12.75" hidden="false" customHeight="false" outlineLevel="0" collapsed="false">
      <c r="AQ1170" s="2"/>
    </row>
    <row r="1171" customFormat="false" ht="12.75" hidden="false" customHeight="false" outlineLevel="0" collapsed="false">
      <c r="AQ1171" s="2"/>
    </row>
    <row r="1172" customFormat="false" ht="12.75" hidden="false" customHeight="false" outlineLevel="0" collapsed="false">
      <c r="AQ1172" s="2"/>
    </row>
    <row r="1173" customFormat="false" ht="12.75" hidden="false" customHeight="false" outlineLevel="0" collapsed="false">
      <c r="AQ1173" s="2"/>
    </row>
    <row r="1174" customFormat="false" ht="12.75" hidden="false" customHeight="false" outlineLevel="0" collapsed="false">
      <c r="AQ1174" s="2"/>
    </row>
    <row r="1175" customFormat="false" ht="12.75" hidden="false" customHeight="false" outlineLevel="0" collapsed="false">
      <c r="AQ1175" s="2"/>
    </row>
    <row r="1176" customFormat="false" ht="12.75" hidden="false" customHeight="false" outlineLevel="0" collapsed="false">
      <c r="AQ1176" s="2"/>
    </row>
    <row r="1177" customFormat="false" ht="12.75" hidden="false" customHeight="false" outlineLevel="0" collapsed="false">
      <c r="AQ1177" s="2"/>
    </row>
    <row r="1178" customFormat="false" ht="12.75" hidden="false" customHeight="false" outlineLevel="0" collapsed="false">
      <c r="AQ1178" s="2"/>
    </row>
    <row r="1179" customFormat="false" ht="12.75" hidden="false" customHeight="false" outlineLevel="0" collapsed="false">
      <c r="AQ1179" s="2"/>
    </row>
    <row r="1180" customFormat="false" ht="12.75" hidden="false" customHeight="false" outlineLevel="0" collapsed="false">
      <c r="AQ1180" s="2"/>
    </row>
    <row r="1181" customFormat="false" ht="12.75" hidden="false" customHeight="false" outlineLevel="0" collapsed="false">
      <c r="AQ1181" s="2"/>
    </row>
    <row r="1182" customFormat="false" ht="12.75" hidden="false" customHeight="false" outlineLevel="0" collapsed="false">
      <c r="AQ1182" s="2"/>
    </row>
    <row r="1183" customFormat="false" ht="12.75" hidden="false" customHeight="false" outlineLevel="0" collapsed="false">
      <c r="AQ1183" s="2"/>
    </row>
    <row r="1184" customFormat="false" ht="12.75" hidden="false" customHeight="false" outlineLevel="0" collapsed="false">
      <c r="AQ1184" s="2"/>
    </row>
    <row r="1185" customFormat="false" ht="12.75" hidden="false" customHeight="false" outlineLevel="0" collapsed="false">
      <c r="AQ1185" s="2"/>
    </row>
    <row r="1186" customFormat="false" ht="12.75" hidden="false" customHeight="false" outlineLevel="0" collapsed="false">
      <c r="AQ1186" s="2"/>
    </row>
    <row r="1187" customFormat="false" ht="12.75" hidden="false" customHeight="false" outlineLevel="0" collapsed="false">
      <c r="AQ1187" s="2"/>
    </row>
    <row r="1188" customFormat="false" ht="12.75" hidden="false" customHeight="false" outlineLevel="0" collapsed="false">
      <c r="AQ1188" s="2"/>
    </row>
    <row r="1189" customFormat="false" ht="12.75" hidden="false" customHeight="false" outlineLevel="0" collapsed="false">
      <c r="AQ1189" s="2"/>
    </row>
    <row r="1190" customFormat="false" ht="12.75" hidden="false" customHeight="false" outlineLevel="0" collapsed="false">
      <c r="AQ1190" s="2"/>
    </row>
    <row r="1191" customFormat="false" ht="12.75" hidden="false" customHeight="false" outlineLevel="0" collapsed="false">
      <c r="AQ1191" s="2"/>
    </row>
    <row r="1192" customFormat="false" ht="12.75" hidden="false" customHeight="false" outlineLevel="0" collapsed="false">
      <c r="AQ1192" s="2"/>
    </row>
    <row r="1193" customFormat="false" ht="12.75" hidden="false" customHeight="false" outlineLevel="0" collapsed="false">
      <c r="AQ1193" s="2"/>
    </row>
    <row r="1194" customFormat="false" ht="12.75" hidden="false" customHeight="false" outlineLevel="0" collapsed="false">
      <c r="AQ1194" s="2"/>
    </row>
    <row r="1195" customFormat="false" ht="12.75" hidden="false" customHeight="false" outlineLevel="0" collapsed="false">
      <c r="AQ1195" s="2"/>
    </row>
    <row r="1196" customFormat="false" ht="12.75" hidden="false" customHeight="false" outlineLevel="0" collapsed="false">
      <c r="AQ1196" s="2"/>
    </row>
    <row r="1197" customFormat="false" ht="12.75" hidden="false" customHeight="false" outlineLevel="0" collapsed="false">
      <c r="AQ1197" s="2"/>
    </row>
    <row r="1198" customFormat="false" ht="12.75" hidden="false" customHeight="false" outlineLevel="0" collapsed="false">
      <c r="AQ1198" s="2"/>
    </row>
    <row r="1199" customFormat="false" ht="12.75" hidden="false" customHeight="false" outlineLevel="0" collapsed="false">
      <c r="AQ1199" s="2"/>
    </row>
    <row r="1200" customFormat="false" ht="12.75" hidden="false" customHeight="false" outlineLevel="0" collapsed="false">
      <c r="AQ1200" s="2"/>
    </row>
    <row r="1201" customFormat="false" ht="12.75" hidden="false" customHeight="false" outlineLevel="0" collapsed="false">
      <c r="AQ1201" s="2"/>
    </row>
    <row r="1202" customFormat="false" ht="12.75" hidden="false" customHeight="false" outlineLevel="0" collapsed="false">
      <c r="AQ1202" s="2"/>
    </row>
    <row r="1203" customFormat="false" ht="12.75" hidden="false" customHeight="false" outlineLevel="0" collapsed="false">
      <c r="AQ1203" s="2"/>
    </row>
    <row r="1204" customFormat="false" ht="12.75" hidden="false" customHeight="false" outlineLevel="0" collapsed="false">
      <c r="AQ1204" s="2"/>
    </row>
    <row r="1205" customFormat="false" ht="12.75" hidden="false" customHeight="false" outlineLevel="0" collapsed="false">
      <c r="AQ1205" s="2"/>
    </row>
    <row r="1206" customFormat="false" ht="12.75" hidden="false" customHeight="false" outlineLevel="0" collapsed="false">
      <c r="AQ1206" s="2"/>
    </row>
    <row r="1207" customFormat="false" ht="12.75" hidden="false" customHeight="false" outlineLevel="0" collapsed="false">
      <c r="AQ1207" s="2"/>
    </row>
    <row r="1208" customFormat="false" ht="12.75" hidden="false" customHeight="false" outlineLevel="0" collapsed="false">
      <c r="AQ1208" s="2"/>
    </row>
    <row r="1209" customFormat="false" ht="12.75" hidden="false" customHeight="false" outlineLevel="0" collapsed="false">
      <c r="AQ1209" s="2"/>
    </row>
    <row r="1210" customFormat="false" ht="12.75" hidden="false" customHeight="false" outlineLevel="0" collapsed="false">
      <c r="AQ1210" s="2"/>
    </row>
    <row r="1211" customFormat="false" ht="12.75" hidden="false" customHeight="false" outlineLevel="0" collapsed="false">
      <c r="AQ1211" s="2"/>
    </row>
    <row r="1212" customFormat="false" ht="12.75" hidden="false" customHeight="false" outlineLevel="0" collapsed="false">
      <c r="AQ1212" s="2"/>
    </row>
    <row r="1213" customFormat="false" ht="12.75" hidden="false" customHeight="false" outlineLevel="0" collapsed="false">
      <c r="AQ1213" s="2"/>
    </row>
    <row r="1214" customFormat="false" ht="12.75" hidden="false" customHeight="false" outlineLevel="0" collapsed="false">
      <c r="AQ1214" s="2"/>
    </row>
    <row r="1215" customFormat="false" ht="12.75" hidden="false" customHeight="false" outlineLevel="0" collapsed="false">
      <c r="AQ1215" s="2"/>
    </row>
    <row r="1216" customFormat="false" ht="12.75" hidden="false" customHeight="false" outlineLevel="0" collapsed="false">
      <c r="AQ1216" s="2"/>
    </row>
    <row r="1217" customFormat="false" ht="12.75" hidden="false" customHeight="false" outlineLevel="0" collapsed="false">
      <c r="AQ1217" s="2"/>
    </row>
    <row r="1218" customFormat="false" ht="12.75" hidden="false" customHeight="false" outlineLevel="0" collapsed="false">
      <c r="AQ1218" s="2"/>
    </row>
    <row r="1219" customFormat="false" ht="12.75" hidden="false" customHeight="false" outlineLevel="0" collapsed="false">
      <c r="AQ1219" s="2"/>
    </row>
    <row r="1220" customFormat="false" ht="12.75" hidden="false" customHeight="false" outlineLevel="0" collapsed="false">
      <c r="AQ1220" s="2"/>
    </row>
    <row r="1221" customFormat="false" ht="12.75" hidden="false" customHeight="false" outlineLevel="0" collapsed="false">
      <c r="AQ1221" s="2"/>
    </row>
    <row r="1222" customFormat="false" ht="12.75" hidden="false" customHeight="false" outlineLevel="0" collapsed="false">
      <c r="AQ1222" s="2"/>
    </row>
    <row r="1223" customFormat="false" ht="12.75" hidden="false" customHeight="false" outlineLevel="0" collapsed="false">
      <c r="AQ1223" s="2"/>
    </row>
    <row r="1224" customFormat="false" ht="12.75" hidden="false" customHeight="false" outlineLevel="0" collapsed="false">
      <c r="AQ1224" s="2"/>
    </row>
    <row r="1225" customFormat="false" ht="12.75" hidden="false" customHeight="false" outlineLevel="0" collapsed="false">
      <c r="AQ1225" s="2"/>
    </row>
    <row r="1226" customFormat="false" ht="12.75" hidden="false" customHeight="false" outlineLevel="0" collapsed="false">
      <c r="AQ1226" s="2"/>
    </row>
    <row r="1227" customFormat="false" ht="12.75" hidden="false" customHeight="false" outlineLevel="0" collapsed="false">
      <c r="AQ1227" s="2"/>
    </row>
    <row r="1228" customFormat="false" ht="12.75" hidden="false" customHeight="false" outlineLevel="0" collapsed="false">
      <c r="AQ1228" s="2"/>
    </row>
    <row r="1229" customFormat="false" ht="12.75" hidden="false" customHeight="false" outlineLevel="0" collapsed="false">
      <c r="AQ1229" s="2"/>
    </row>
    <row r="1230" customFormat="false" ht="12.75" hidden="false" customHeight="false" outlineLevel="0" collapsed="false">
      <c r="AQ1230" s="2"/>
    </row>
    <row r="1231" customFormat="false" ht="12.75" hidden="false" customHeight="false" outlineLevel="0" collapsed="false">
      <c r="AQ1231" s="2"/>
    </row>
    <row r="1232" customFormat="false" ht="12.75" hidden="false" customHeight="false" outlineLevel="0" collapsed="false">
      <c r="AQ1232" s="2"/>
    </row>
    <row r="1233" customFormat="false" ht="12.75" hidden="false" customHeight="false" outlineLevel="0" collapsed="false">
      <c r="AQ1233" s="2"/>
    </row>
    <row r="1234" customFormat="false" ht="12.75" hidden="false" customHeight="false" outlineLevel="0" collapsed="false">
      <c r="AQ1234" s="2"/>
    </row>
    <row r="1235" customFormat="false" ht="12.75" hidden="false" customHeight="false" outlineLevel="0" collapsed="false">
      <c r="AQ1235" s="2"/>
    </row>
    <row r="1236" customFormat="false" ht="12.75" hidden="false" customHeight="false" outlineLevel="0" collapsed="false">
      <c r="AQ1236" s="2"/>
    </row>
    <row r="1237" customFormat="false" ht="12.75" hidden="false" customHeight="false" outlineLevel="0" collapsed="false">
      <c r="AQ1237" s="2"/>
    </row>
    <row r="1238" customFormat="false" ht="12.75" hidden="false" customHeight="false" outlineLevel="0" collapsed="false">
      <c r="AQ1238" s="2"/>
    </row>
    <row r="1239" customFormat="false" ht="12.75" hidden="false" customHeight="false" outlineLevel="0" collapsed="false">
      <c r="AQ1239" s="2"/>
    </row>
    <row r="1240" customFormat="false" ht="12.75" hidden="false" customHeight="false" outlineLevel="0" collapsed="false">
      <c r="AQ1240" s="2"/>
    </row>
    <row r="1241" customFormat="false" ht="12.75" hidden="false" customHeight="false" outlineLevel="0" collapsed="false">
      <c r="AQ1241" s="2"/>
    </row>
    <row r="1242" customFormat="false" ht="12.75" hidden="false" customHeight="false" outlineLevel="0" collapsed="false">
      <c r="AQ1242" s="2"/>
    </row>
    <row r="1243" customFormat="false" ht="12.75" hidden="false" customHeight="false" outlineLevel="0" collapsed="false">
      <c r="AQ1243" s="2"/>
    </row>
    <row r="1244" customFormat="false" ht="12.75" hidden="false" customHeight="false" outlineLevel="0" collapsed="false">
      <c r="AQ1244" s="2"/>
    </row>
    <row r="1245" customFormat="false" ht="12.75" hidden="false" customHeight="false" outlineLevel="0" collapsed="false">
      <c r="AQ1245" s="2"/>
    </row>
    <row r="1246" customFormat="false" ht="12.75" hidden="false" customHeight="false" outlineLevel="0" collapsed="false">
      <c r="AQ1246" s="2"/>
    </row>
    <row r="1247" customFormat="false" ht="12.75" hidden="false" customHeight="false" outlineLevel="0" collapsed="false">
      <c r="AQ1247" s="2"/>
    </row>
    <row r="1248" customFormat="false" ht="12.75" hidden="false" customHeight="false" outlineLevel="0" collapsed="false">
      <c r="AQ1248" s="2"/>
    </row>
    <row r="1249" customFormat="false" ht="12.75" hidden="false" customHeight="false" outlineLevel="0" collapsed="false">
      <c r="AQ1249" s="2"/>
    </row>
    <row r="1250" customFormat="false" ht="12.75" hidden="false" customHeight="false" outlineLevel="0" collapsed="false">
      <c r="AQ1250" s="2"/>
    </row>
    <row r="1251" customFormat="false" ht="12.75" hidden="false" customHeight="false" outlineLevel="0" collapsed="false">
      <c r="AQ1251" s="2"/>
    </row>
    <row r="1252" customFormat="false" ht="12.75" hidden="false" customHeight="false" outlineLevel="0" collapsed="false">
      <c r="AQ1252" s="2"/>
    </row>
    <row r="1253" customFormat="false" ht="12.75" hidden="false" customHeight="false" outlineLevel="0" collapsed="false">
      <c r="AQ1253" s="2"/>
    </row>
    <row r="1254" customFormat="false" ht="12.75" hidden="false" customHeight="false" outlineLevel="0" collapsed="false">
      <c r="AQ1254" s="2"/>
    </row>
    <row r="1255" customFormat="false" ht="12.75" hidden="false" customHeight="false" outlineLevel="0" collapsed="false">
      <c r="AQ1255" s="2"/>
    </row>
    <row r="1256" customFormat="false" ht="12.75" hidden="false" customHeight="false" outlineLevel="0" collapsed="false">
      <c r="AQ1256" s="2"/>
    </row>
    <row r="1257" customFormat="false" ht="12.75" hidden="false" customHeight="false" outlineLevel="0" collapsed="false">
      <c r="AQ1257" s="2"/>
    </row>
    <row r="1258" customFormat="false" ht="12.75" hidden="false" customHeight="false" outlineLevel="0" collapsed="false">
      <c r="AQ1258" s="2"/>
    </row>
    <row r="1259" customFormat="false" ht="12.75" hidden="false" customHeight="false" outlineLevel="0" collapsed="false">
      <c r="AQ1259" s="2"/>
    </row>
    <row r="1260" customFormat="false" ht="12.75" hidden="false" customHeight="false" outlineLevel="0" collapsed="false">
      <c r="AQ1260" s="2"/>
    </row>
    <row r="1261" customFormat="false" ht="12.75" hidden="false" customHeight="false" outlineLevel="0" collapsed="false">
      <c r="AQ1261" s="2"/>
    </row>
    <row r="1262" customFormat="false" ht="12.75" hidden="false" customHeight="false" outlineLevel="0" collapsed="false">
      <c r="AQ1262" s="2"/>
    </row>
    <row r="1263" customFormat="false" ht="12.75" hidden="false" customHeight="false" outlineLevel="0" collapsed="false">
      <c r="AQ1263" s="2"/>
    </row>
    <row r="1264" customFormat="false" ht="12.75" hidden="false" customHeight="false" outlineLevel="0" collapsed="false">
      <c r="AQ1264" s="2"/>
    </row>
    <row r="1265" customFormat="false" ht="12.75" hidden="false" customHeight="false" outlineLevel="0" collapsed="false">
      <c r="AQ1265" s="2"/>
    </row>
    <row r="1266" customFormat="false" ht="12.75" hidden="false" customHeight="false" outlineLevel="0" collapsed="false">
      <c r="AQ1266" s="2"/>
    </row>
    <row r="1267" customFormat="false" ht="12.75" hidden="false" customHeight="false" outlineLevel="0" collapsed="false">
      <c r="AQ1267" s="2"/>
    </row>
    <row r="1268" customFormat="false" ht="12.75" hidden="false" customHeight="false" outlineLevel="0" collapsed="false">
      <c r="AQ1268" s="2"/>
    </row>
    <row r="1269" customFormat="false" ht="12.75" hidden="false" customHeight="false" outlineLevel="0" collapsed="false">
      <c r="AQ1269" s="2"/>
    </row>
    <row r="1270" customFormat="false" ht="12.75" hidden="false" customHeight="false" outlineLevel="0" collapsed="false">
      <c r="AQ1270" s="2"/>
    </row>
    <row r="1271" customFormat="false" ht="12.75" hidden="false" customHeight="false" outlineLevel="0" collapsed="false">
      <c r="AQ1271" s="2"/>
    </row>
    <row r="1272" customFormat="false" ht="12.75" hidden="false" customHeight="false" outlineLevel="0" collapsed="false">
      <c r="AQ1272" s="2"/>
    </row>
    <row r="1273" customFormat="false" ht="12.75" hidden="false" customHeight="false" outlineLevel="0" collapsed="false">
      <c r="AQ1273" s="2"/>
    </row>
    <row r="1274" customFormat="false" ht="12.75" hidden="false" customHeight="false" outlineLevel="0" collapsed="false">
      <c r="AQ1274" s="2"/>
    </row>
    <row r="1275" customFormat="false" ht="12.75" hidden="false" customHeight="false" outlineLevel="0" collapsed="false">
      <c r="AQ1275" s="2"/>
    </row>
    <row r="1276" customFormat="false" ht="12.75" hidden="false" customHeight="false" outlineLevel="0" collapsed="false">
      <c r="AQ1276" s="2"/>
    </row>
    <row r="1277" customFormat="false" ht="12.75" hidden="false" customHeight="false" outlineLevel="0" collapsed="false">
      <c r="AQ1277" s="2"/>
    </row>
    <row r="1278" customFormat="false" ht="12.75" hidden="false" customHeight="false" outlineLevel="0" collapsed="false">
      <c r="AQ1278" s="2"/>
    </row>
    <row r="1279" customFormat="false" ht="12.75" hidden="false" customHeight="false" outlineLevel="0" collapsed="false">
      <c r="AQ1279" s="2"/>
    </row>
    <row r="1280" customFormat="false" ht="12.75" hidden="false" customHeight="false" outlineLevel="0" collapsed="false">
      <c r="AQ1280" s="2"/>
    </row>
    <row r="1281" customFormat="false" ht="12.75" hidden="false" customHeight="false" outlineLevel="0" collapsed="false">
      <c r="AQ1281" s="2"/>
    </row>
    <row r="1282" customFormat="false" ht="12.75" hidden="false" customHeight="false" outlineLevel="0" collapsed="false">
      <c r="AQ1282" s="2"/>
    </row>
    <row r="1283" customFormat="false" ht="12.75" hidden="false" customHeight="false" outlineLevel="0" collapsed="false">
      <c r="AQ1283" s="2"/>
    </row>
    <row r="1284" customFormat="false" ht="12.75" hidden="false" customHeight="false" outlineLevel="0" collapsed="false">
      <c r="AQ1284" s="2"/>
    </row>
    <row r="1285" customFormat="false" ht="12.75" hidden="false" customHeight="false" outlineLevel="0" collapsed="false">
      <c r="AQ1285" s="2"/>
    </row>
    <row r="1286" customFormat="false" ht="12.75" hidden="false" customHeight="false" outlineLevel="0" collapsed="false">
      <c r="AQ1286" s="2"/>
    </row>
    <row r="1287" customFormat="false" ht="12.75" hidden="false" customHeight="false" outlineLevel="0" collapsed="false">
      <c r="AQ1287" s="2"/>
    </row>
    <row r="1288" customFormat="false" ht="12.75" hidden="false" customHeight="false" outlineLevel="0" collapsed="false">
      <c r="AQ1288" s="2"/>
    </row>
    <row r="1289" customFormat="false" ht="12.75" hidden="false" customHeight="false" outlineLevel="0" collapsed="false">
      <c r="AQ1289" s="2"/>
    </row>
    <row r="1290" customFormat="false" ht="12.75" hidden="false" customHeight="false" outlineLevel="0" collapsed="false">
      <c r="AQ1290" s="2"/>
    </row>
  </sheetData>
  <mergeCells count="2">
    <mergeCell ref="I1:N1"/>
    <mergeCell ref="O2:AD2"/>
  </mergeCells>
  <printOptions headings="false" gridLines="false" gridLinesSet="true" horizontalCentered="false" verticalCentered="false"/>
  <pageMargins left="0.25" right="0.25" top="0.3" bottom="0.3" header="0.511811023622047" footer="0.2"/>
  <pageSetup paperSize="5" scale="6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0" activeCellId="0" sqref="E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7.56"/>
    <col collapsed="false" customWidth="true" hidden="false" outlineLevel="0" max="3" min="3" style="7" width="8.99"/>
    <col collapsed="false" customWidth="true" hidden="false" outlineLevel="0" max="4" min="4" style="1" width="3.99"/>
    <col collapsed="false" customWidth="true" hidden="false" outlineLevel="0" max="5" min="5" style="1" width="11.56"/>
    <col collapsed="false" customWidth="true" hidden="false" outlineLevel="0" max="7" min="6" style="1" width="20.7"/>
    <col collapsed="false" customWidth="true" hidden="false" outlineLevel="0" max="9" min="8" style="1" width="9.41"/>
    <col collapsed="false" customWidth="true" hidden="false" outlineLevel="0" max="10" min="10" style="1" width="8.99"/>
    <col collapsed="false" customWidth="true" hidden="false" outlineLevel="0" max="11" min="11" style="1" width="9.7"/>
    <col collapsed="false" customWidth="true" hidden="false" outlineLevel="0" max="12" min="12" style="1" width="10.41"/>
    <col collapsed="false" customWidth="true" hidden="false" outlineLevel="0" max="13" min="13" style="1" width="9.41"/>
    <col collapsed="false" customWidth="true" hidden="false" outlineLevel="0" max="14" min="14" style="1" width="8.99"/>
    <col collapsed="false" customWidth="true" hidden="false" outlineLevel="0" max="15" min="15" style="1" width="10.13"/>
    <col collapsed="false" customWidth="true" hidden="false" outlineLevel="0" max="16" min="16" style="1" width="9.85"/>
    <col collapsed="false" customWidth="true" hidden="false" outlineLevel="0" max="17" min="17" style="1" width="9.7"/>
    <col collapsed="false" customWidth="true" hidden="false" outlineLevel="0" max="18" min="18" style="1" width="10.13"/>
    <col collapsed="false" customWidth="true" hidden="false" outlineLevel="0" max="19" min="19" style="1" width="9.85"/>
    <col collapsed="false" customWidth="true" hidden="false" outlineLevel="0" max="20" min="20" style="1" width="8.99"/>
    <col collapsed="false" customWidth="true" hidden="false" outlineLevel="0" max="21" min="21" style="1" width="9.41"/>
    <col collapsed="false" customWidth="true" hidden="false" outlineLevel="0" max="22" min="22" style="1" width="9.7"/>
    <col collapsed="false" customWidth="true" hidden="false" outlineLevel="0" max="23" min="23" style="1" width="9.41"/>
    <col collapsed="false" customWidth="true" hidden="false" outlineLevel="0" max="24" min="24" style="1" width="9.85"/>
    <col collapsed="false" customWidth="true" hidden="false" outlineLevel="0" max="25" min="25" style="1" width="8.99"/>
    <col collapsed="false" customWidth="true" hidden="false" outlineLevel="0" max="26" min="26" style="1" width="8.41"/>
    <col collapsed="false" customWidth="true" hidden="false" outlineLevel="0" max="27" min="27" style="1" width="9.7"/>
    <col collapsed="false" customWidth="false" hidden="false" outlineLevel="0" max="257" min="28" style="1" width="9.14"/>
  </cols>
  <sheetData>
    <row r="1" customFormat="false" ht="12.75" hidden="false" customHeight="false" outlineLevel="0" collapsed="false">
      <c r="K1" s="18" t="s">
        <v>9</v>
      </c>
      <c r="L1" s="16" t="s">
        <v>8</v>
      </c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7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  <c r="IW1" s="65"/>
    </row>
    <row r="2" customFormat="false" ht="12.75" hidden="false" customHeight="false" outlineLevel="0" collapsed="false">
      <c r="A2" s="65" t="s">
        <v>181</v>
      </c>
      <c r="B2" s="65" t="s">
        <v>182</v>
      </c>
      <c r="C2" s="66" t="s">
        <v>183</v>
      </c>
      <c r="D2" s="65" t="s">
        <v>184</v>
      </c>
      <c r="E2" s="65" t="s">
        <v>2</v>
      </c>
      <c r="F2" s="65"/>
      <c r="G2" s="65"/>
      <c r="H2" s="65" t="s">
        <v>185</v>
      </c>
      <c r="I2" s="65" t="s">
        <v>186</v>
      </c>
      <c r="J2" s="65" t="s">
        <v>187</v>
      </c>
      <c r="K2" s="28" t="s">
        <v>23</v>
      </c>
      <c r="L2" s="26" t="n">
        <v>36647</v>
      </c>
      <c r="M2" s="26" t="n">
        <v>36678</v>
      </c>
      <c r="N2" s="26" t="n">
        <v>36708</v>
      </c>
      <c r="O2" s="26" t="n">
        <v>36739</v>
      </c>
      <c r="P2" s="26" t="n">
        <v>36770</v>
      </c>
      <c r="Q2" s="26" t="n">
        <v>36800</v>
      </c>
      <c r="R2" s="26" t="n">
        <v>36831</v>
      </c>
      <c r="S2" s="26" t="n">
        <v>36861</v>
      </c>
      <c r="T2" s="26" t="n">
        <v>36892</v>
      </c>
      <c r="U2" s="26" t="n">
        <v>36923</v>
      </c>
      <c r="V2" s="26" t="n">
        <v>36951</v>
      </c>
      <c r="W2" s="26" t="n">
        <v>36982</v>
      </c>
      <c r="X2" s="26" t="n">
        <v>37012</v>
      </c>
      <c r="Y2" s="26" t="n">
        <v>37043</v>
      </c>
      <c r="Z2" s="26" t="n">
        <v>37073</v>
      </c>
      <c r="AA2" s="26" t="n">
        <v>37104</v>
      </c>
    </row>
    <row r="3" customFormat="false" ht="12.75" hidden="false" customHeight="false" outlineLevel="0" collapsed="false">
      <c r="A3" s="7" t="n">
        <v>23512</v>
      </c>
      <c r="B3" s="7" t="n">
        <v>23786</v>
      </c>
      <c r="C3" s="31" t="n">
        <v>-19999</v>
      </c>
      <c r="D3" s="1" t="n">
        <v>2</v>
      </c>
      <c r="E3" s="31" t="n">
        <f aca="false">+D3*C3</f>
        <v>-39998</v>
      </c>
      <c r="F3" s="1" t="str">
        <f aca="false">+VLOOKUP(A3,'[3]Congest May01-Oct01'!$A$1:$B$1048576,2,FALSE())</f>
        <v>ARTHUR_KILL_2</v>
      </c>
      <c r="G3" s="1" t="str">
        <f aca="false">+VLOOKUP(B3,'[3]Congest May01-Oct01'!$A$1:$B$1048576,2,FALSE())</f>
        <v>LINDEN COGEN____</v>
      </c>
      <c r="H3" s="31" t="n">
        <f aca="false">+VLOOKUP($B3,[2]ACP!$A$1:$BE$1048576,47,FALSE())-VLOOKUP($A3,[2]ACP!$A$1:$BE$1048576,47,FALSE())</f>
        <v>-20662.23</v>
      </c>
      <c r="I3" s="31" t="n">
        <f aca="false">+VLOOKUP($B3,[2]ACP!$A$1:$BE$1048576,48,FALSE())-VLOOKUP($A3,[2]ACP!$A$1:$BE$1048576,48,FALSE())</f>
        <v>-51844.38</v>
      </c>
      <c r="J3" s="31" t="n">
        <f aca="false">+VLOOKUP($B3,[2]ACP!$A$1:$BE$1048576,57,FALSE())-VLOOKUP($A3,[2]ACP!$A$1:$BE$1048576,57,FALSE())</f>
        <v>-37537.85</v>
      </c>
      <c r="K3" s="6" t="n">
        <f aca="false">+SUM(P3:AA3)</f>
        <v>-31740.79</v>
      </c>
      <c r="L3" s="36" t="n">
        <f aca="false">VLOOKUP($A3,'[3]Congest May00-Oct00'!$A$1:$I$1048576,COLUMN('[3]Congest May00-Oct00'!D$1:D$1048576),FALSE())-VLOOKUP($B3,'[3]Congest May00-Oct00'!$A$1:$I$1048576,COLUMN('[3]Congest May00-Oct00'!D$1:D$1048576),FALSE())</f>
        <v>-1408.75</v>
      </c>
      <c r="M3" s="36" t="n">
        <f aca="false">VLOOKUP($A3,'[3]Congest May00-Oct00'!$A$1:$I$1048576,COLUMN('[3]Congest May00-Oct00'!E$1:E$1048576),FALSE())-VLOOKUP($B3,'[3]Congest May00-Oct00'!$A$1:$I$1048576,COLUMN('[3]Congest May00-Oct00'!E$1:E$1048576),FALSE())</f>
        <v>-5561.62</v>
      </c>
      <c r="N3" s="36" t="n">
        <f aca="false">VLOOKUP($A3,'[3]Congest May00-Oct00'!$A$1:$I$1048576,COLUMN('[3]Congest May00-Oct00'!F$1:F$1048576),FALSE())-VLOOKUP($B3,'[3]Congest May00-Oct00'!$A$1:$I$1048576,COLUMN('[3]Congest May00-Oct00'!F$1:F$1048576),FALSE())</f>
        <v>-3133.25</v>
      </c>
      <c r="O3" s="36" t="n">
        <f aca="false">VLOOKUP($A3,'[3]Congest May00-Oct00'!$A$1:$I$1048576,COLUMN('[3]Congest May00-Oct00'!G$1:G$1048576),FALSE())-VLOOKUP($B3,'[3]Congest May00-Oct00'!$A$1:$I$1048576,COLUMN('[3]Congest May00-Oct00'!G$1:G$1048576),FALSE())</f>
        <v>-7183.32</v>
      </c>
      <c r="P3" s="36" t="n">
        <f aca="false">VLOOKUP($A3,'[3]Congest May00-Oct00'!$A$1:$I$1048576,COLUMN('[3]Congest May00-Oct00'!H$1:H$1048576),FALSE())-VLOOKUP($B3,'[3]Congest May00-Oct00'!$A$1:$I$1048576,COLUMN('[3]Congest May00-Oct00'!H$1:H$1048576),FALSE())</f>
        <v>-2137.46</v>
      </c>
      <c r="Q3" s="36" t="n">
        <f aca="false">VLOOKUP($A3,'[3]Congest May00-Oct00'!$A$1:$I$1048576,COLUMN('[3]Congest May00-Oct00'!I$1:I$1048576),FALSE())-VLOOKUP($B3,'[3]Congest May00-Oct00'!$A$1:$I$1048576,COLUMN('[3]Congest May00-Oct00'!I$1:I$1048576),FALSE())</f>
        <v>-132.25</v>
      </c>
      <c r="R3" s="36" t="n">
        <f aca="false">VLOOKUP($A3,'[3]Congest Nov00-Apr01'!$A$1:$I$1048576,COLUMN('[3]Congest Nov00-Apr01'!D$1:D$1048576),FALSE())-VLOOKUP($B3,'[3]Congest Nov00-Apr01'!$A$1:$I$1048576,COLUMN('[3]Congest Nov00-Apr01'!D$1:D$1048576),FALSE())</f>
        <v>-589.99</v>
      </c>
      <c r="S3" s="36" t="n">
        <f aca="false">VLOOKUP($A3,'[3]Congest Nov00-Apr01'!$A$1:$I$1048576,COLUMN('[3]Congest Nov00-Apr01'!E$1:E$1048576),FALSE())-VLOOKUP($B3,'[3]Congest Nov00-Apr01'!$A$1:$I$1048576,COLUMN('[3]Congest Nov00-Apr01'!E$1:E$1048576),FALSE())</f>
        <v>-5287.41</v>
      </c>
      <c r="T3" s="36" t="n">
        <f aca="false">VLOOKUP($A3,'[3]Congest Nov00-Apr01'!$A$1:$I$1048576,COLUMN('[3]Congest Nov00-Apr01'!F$1:F$1048576),FALSE())-VLOOKUP($B3,'[3]Congest Nov00-Apr01'!$A$1:$I$1048576,COLUMN('[3]Congest Nov00-Apr01'!F$1:F$1048576),FALSE())</f>
        <v>227.100000000001</v>
      </c>
      <c r="U3" s="36" t="n">
        <f aca="false">VLOOKUP($A3,'[3]Congest Nov00-Apr01'!$A$1:$I$1048576,COLUMN('[3]Congest Nov00-Apr01'!G$1:G$1048576),FALSE())-VLOOKUP($B3,'[3]Congest Nov00-Apr01'!$A$1:$I$1048576,COLUMN('[3]Congest Nov00-Apr01'!G$1:G$1048576),FALSE())</f>
        <v>-2949.97</v>
      </c>
      <c r="V3" s="36" t="n">
        <f aca="false">VLOOKUP($A3,'[3]Congest Nov00-Apr01'!$A$1:$I$1048576,COLUMN('[3]Congest Nov00-Apr01'!H$1:H$1048576),FALSE())-VLOOKUP($B3,'[3]Congest Nov00-Apr01'!$A$1:$I$1048576,COLUMN('[3]Congest Nov00-Apr01'!H$1:H$1048576),FALSE())</f>
        <v>-71.3000000000011</v>
      </c>
      <c r="W3" s="36" t="n">
        <f aca="false">VLOOKUP($A3,'[3]Congest Nov00-Apr01'!$A$1:$I$1048576,COLUMN('[3]Congest Nov00-Apr01'!I$1:I$1048576),FALSE())-VLOOKUP($B3,'[3]Congest Nov00-Apr01'!$A$1:$I$1048576,COLUMN('[3]Congest Nov00-Apr01'!I$1:I$1048576),FALSE())</f>
        <v>-1170</v>
      </c>
      <c r="X3" s="36" t="n">
        <f aca="false">VLOOKUP($A3,'[3]Congest May01-Oct01'!$A$1:$I$1048576,COLUMN('[3]Congest May01-Oct01'!D$1:D$1048576),FALSE())-VLOOKUP($B3,'[3]Congest May01-Oct01'!$A$1:$I$1048576,COLUMN('[3]Congest May01-Oct01'!D$1:D$1048576),FALSE())</f>
        <v>-2630.22</v>
      </c>
      <c r="Y3" s="36" t="n">
        <f aca="false">VLOOKUP($A3,'[3]Congest May01-Oct01'!$A$1:$I$1048576,COLUMN('[3]Congest May01-Oct01'!E$1:E$1048576),FALSE())-VLOOKUP($B3,'[3]Congest May01-Oct01'!$A$1:$I$1048576,COLUMN('[3]Congest May01-Oct01'!E$1:E$1048576),FALSE())</f>
        <v>-7119.49</v>
      </c>
      <c r="Z3" s="36" t="n">
        <f aca="false">VLOOKUP($A3,'[3]Congest May01-Oct01'!$A$1:$I$1048576,COLUMN('[3]Congest May01-Oct01'!F$1:F$1048576),FALSE())-VLOOKUP($B3,'[3]Congest May01-Oct01'!$A$1:$I$1048576,COLUMN('[3]Congest May01-Oct01'!F$1:F$1048576),FALSE())</f>
        <v>-6524.08</v>
      </c>
      <c r="AA3" s="36" t="n">
        <f aca="false">VLOOKUP($A3,'[3]Congest May01-Oct01'!$A$1:$I$1048576,COLUMN('[3]Congest May01-Oct01'!G$1:G$1048576),FALSE())-VLOOKUP($B3,'[3]Congest May01-Oct01'!$A$1:$I$1048576,COLUMN('[3]Congest May01-Oct01'!G$1:G$1048576),FALSE())</f>
        <v>-3355.72</v>
      </c>
      <c r="AB3" s="5"/>
    </row>
    <row r="4" customFormat="false" ht="12.75" hidden="false" customHeight="false" outlineLevel="0" collapsed="false">
      <c r="A4" s="7" t="n">
        <v>23515</v>
      </c>
      <c r="B4" s="7" t="n">
        <v>23786</v>
      </c>
      <c r="C4" s="31" t="n">
        <v>-1999</v>
      </c>
      <c r="D4" s="1" t="n">
        <v>50</v>
      </c>
      <c r="E4" s="31" t="n">
        <f aca="false">+D4*C4</f>
        <v>-99950</v>
      </c>
      <c r="F4" s="1" t="str">
        <f aca="false">+VLOOKUP(A4,'[3]Congest May01-Oct01'!$A$1:$B$1048576,2,FALSE())</f>
        <v>BROOKLYN_NAVY_YARD</v>
      </c>
      <c r="G4" s="1" t="str">
        <f aca="false">+VLOOKUP(B4,'[3]Congest May01-Oct01'!$A$1:$B$1048576,2,FALSE())</f>
        <v>LINDEN COGEN____</v>
      </c>
      <c r="H4" s="31" t="n">
        <f aca="false">+VLOOKUP($B4,[2]ACP!$A$1:$BE$1048576,47,FALSE())-VLOOKUP($A4,[2]ACP!$A$1:$BE$1048576,47,FALSE())</f>
        <v>-1260.7</v>
      </c>
      <c r="I4" s="31" t="n">
        <f aca="false">+VLOOKUP($B4,[2]ACP!$A$1:$BE$1048576,48,FALSE())-VLOOKUP($A4,[2]ACP!$A$1:$BE$1048576,48,FALSE())</f>
        <v>-1728.12999999999</v>
      </c>
      <c r="J4" s="31" t="n">
        <f aca="false">+VLOOKUP($B4,[2]ACP!$A$1:$BE$1048576,57,FALSE())-VLOOKUP($A4,[2]ACP!$A$1:$BE$1048576,57,FALSE())</f>
        <v>-2115.21000000001</v>
      </c>
      <c r="K4" s="6" t="n">
        <f aca="false">+SUM(P4:AA4)</f>
        <v>-2146.03</v>
      </c>
      <c r="L4" s="36" t="n">
        <f aca="false">VLOOKUP($A4,'[3]Congest May00-Oct00'!$A$1:$I$1048576,COLUMN('[3]Congest May00-Oct00'!D$1:D$1048576),FALSE())-VLOOKUP($B4,'[3]Congest May00-Oct00'!$A$1:$I$1048576,COLUMN('[3]Congest May00-Oct00'!D$1:D$1048576),FALSE())</f>
        <v>-246.29</v>
      </c>
      <c r="M4" s="36" t="n">
        <f aca="false">VLOOKUP($A4,'[3]Congest May00-Oct00'!$A$1:$I$1048576,COLUMN('[3]Congest May00-Oct00'!E$1:E$1048576),FALSE())-VLOOKUP($B4,'[3]Congest May00-Oct00'!$A$1:$I$1048576,COLUMN('[3]Congest May00-Oct00'!E$1:E$1048576),FALSE())</f>
        <v>-4395.60000000001</v>
      </c>
      <c r="N4" s="36" t="n">
        <f aca="false">VLOOKUP($A4,'[3]Congest May00-Oct00'!$A$1:$I$1048576,COLUMN('[3]Congest May00-Oct00'!F$1:F$1048576),FALSE())-VLOOKUP($B4,'[3]Congest May00-Oct00'!$A$1:$I$1048576,COLUMN('[3]Congest May00-Oct00'!F$1:F$1048576),FALSE())</f>
        <v>-1932.39</v>
      </c>
      <c r="O4" s="36" t="n">
        <f aca="false">VLOOKUP($A4,'[3]Congest May00-Oct00'!$A$1:$I$1048576,COLUMN('[3]Congest May00-Oct00'!G$1:G$1048576),FALSE())-VLOOKUP($B4,'[3]Congest May00-Oct00'!$A$1:$I$1048576,COLUMN('[3]Congest May00-Oct00'!G$1:G$1048576),FALSE())</f>
        <v>-4048.32</v>
      </c>
      <c r="P4" s="36" t="n">
        <f aca="false">VLOOKUP($A4,'[3]Congest May00-Oct00'!$A$1:$I$1048576,COLUMN('[3]Congest May00-Oct00'!H$1:H$1048576),FALSE())-VLOOKUP($B4,'[3]Congest May00-Oct00'!$A$1:$I$1048576,COLUMN('[3]Congest May00-Oct00'!H$1:H$1048576),FALSE())</f>
        <v>0</v>
      </c>
      <c r="Q4" s="36" t="n">
        <f aca="false">VLOOKUP($A4,'[3]Congest May00-Oct00'!$A$1:$I$1048576,COLUMN('[3]Congest May00-Oct00'!I$1:I$1048576),FALSE())-VLOOKUP($B4,'[3]Congest May00-Oct00'!$A$1:$I$1048576,COLUMN('[3]Congest May00-Oct00'!I$1:I$1048576),FALSE())</f>
        <v>0</v>
      </c>
      <c r="R4" s="36" t="n">
        <f aca="false">VLOOKUP($A4,'[3]Congest Nov00-Apr01'!$A$1:$I$1048576,COLUMN('[3]Congest Nov00-Apr01'!D$1:D$1048576),FALSE())-VLOOKUP($B4,'[3]Congest Nov00-Apr01'!$A$1:$I$1048576,COLUMN('[3]Congest Nov00-Apr01'!D$1:D$1048576),FALSE())</f>
        <v>0</v>
      </c>
      <c r="S4" s="36" t="n">
        <f aca="false">VLOOKUP($A4,'[3]Congest Nov00-Apr01'!$A$1:$I$1048576,COLUMN('[3]Congest Nov00-Apr01'!E$1:E$1048576),FALSE())-VLOOKUP($B4,'[3]Congest Nov00-Apr01'!$A$1:$I$1048576,COLUMN('[3]Congest Nov00-Apr01'!E$1:E$1048576),FALSE())</f>
        <v>0</v>
      </c>
      <c r="T4" s="36" t="n">
        <f aca="false">VLOOKUP($A4,'[3]Congest Nov00-Apr01'!$A$1:$I$1048576,COLUMN('[3]Congest Nov00-Apr01'!F$1:F$1048576),FALSE())-VLOOKUP($B4,'[3]Congest Nov00-Apr01'!$A$1:$I$1048576,COLUMN('[3]Congest Nov00-Apr01'!F$1:F$1048576),FALSE())</f>
        <v>0</v>
      </c>
      <c r="U4" s="36" t="n">
        <f aca="false">VLOOKUP($A4,'[3]Congest Nov00-Apr01'!$A$1:$I$1048576,COLUMN('[3]Congest Nov00-Apr01'!G$1:G$1048576),FALSE())-VLOOKUP($B4,'[3]Congest Nov00-Apr01'!$A$1:$I$1048576,COLUMN('[3]Congest Nov00-Apr01'!G$1:G$1048576),FALSE())</f>
        <v>-4.68000000000029</v>
      </c>
      <c r="V4" s="36" t="n">
        <f aca="false">VLOOKUP($A4,'[3]Congest Nov00-Apr01'!$A$1:$I$1048576,COLUMN('[3]Congest Nov00-Apr01'!H$1:H$1048576),FALSE())-VLOOKUP($B4,'[3]Congest Nov00-Apr01'!$A$1:$I$1048576,COLUMN('[3]Congest Nov00-Apr01'!H$1:H$1048576),FALSE())</f>
        <v>0</v>
      </c>
      <c r="W4" s="36" t="n">
        <f aca="false">VLOOKUP($A4,'[3]Congest Nov00-Apr01'!$A$1:$I$1048576,COLUMN('[3]Congest Nov00-Apr01'!I$1:I$1048576),FALSE())-VLOOKUP($B4,'[3]Congest Nov00-Apr01'!$A$1:$I$1048576,COLUMN('[3]Congest Nov00-Apr01'!I$1:I$1048576),FALSE())</f>
        <v>576.9</v>
      </c>
      <c r="X4" s="36" t="n">
        <f aca="false">VLOOKUP($A4,'[3]Congest May01-Oct01'!$A$1:$I$1048576,COLUMN('[3]Congest May01-Oct01'!D$1:D$1048576),FALSE())-VLOOKUP($B4,'[3]Congest May01-Oct01'!$A$1:$I$1048576,COLUMN('[3]Congest May01-Oct01'!D$1:D$1048576),FALSE())</f>
        <v>-329.220000000001</v>
      </c>
      <c r="Y4" s="36" t="n">
        <f aca="false">VLOOKUP($A4,'[3]Congest May01-Oct01'!$A$1:$I$1048576,COLUMN('[3]Congest May01-Oct01'!E$1:E$1048576),FALSE())-VLOOKUP($B4,'[3]Congest May01-Oct01'!$A$1:$I$1048576,COLUMN('[3]Congest May01-Oct01'!E$1:E$1048576),FALSE())</f>
        <v>0</v>
      </c>
      <c r="Z4" s="36" t="n">
        <f aca="false">VLOOKUP($A4,'[3]Congest May01-Oct01'!$A$1:$I$1048576,COLUMN('[3]Congest May01-Oct01'!F$1:F$1048576),FALSE())-VLOOKUP($B4,'[3]Congest May01-Oct01'!$A$1:$I$1048576,COLUMN('[3]Congest May01-Oct01'!F$1:F$1048576),FALSE())</f>
        <v>-422.46</v>
      </c>
      <c r="AA4" s="36" t="n">
        <f aca="false">VLOOKUP($A4,'[3]Congest May01-Oct01'!$A$1:$I$1048576,COLUMN('[3]Congest May01-Oct01'!G$1:G$1048576),FALSE())-VLOOKUP($B4,'[3]Congest May01-Oct01'!$A$1:$I$1048576,COLUMN('[3]Congest May01-Oct01'!G$1:G$1048576),FALSE())</f>
        <v>-1966.57</v>
      </c>
    </row>
    <row r="5" customFormat="false" ht="12.75" hidden="false" customHeight="false" outlineLevel="0" collapsed="false">
      <c r="A5" s="7" t="n">
        <v>23519</v>
      </c>
      <c r="B5" s="7" t="n">
        <v>23655</v>
      </c>
      <c r="C5" s="31" t="n">
        <v>-17999</v>
      </c>
      <c r="D5" s="1" t="n">
        <v>20</v>
      </c>
      <c r="E5" s="31" t="n">
        <f aca="false">+D5*C5</f>
        <v>-359980</v>
      </c>
      <c r="F5" s="1" t="str">
        <f aca="false">+VLOOKUP(A5,'[3]Congest May01-Oct01'!$A$1:$B$1048576,2,FALSE())</f>
        <v>POLETTI____</v>
      </c>
      <c r="G5" s="1" t="str">
        <f aca="false">+VLOOKUP(B5,'[3]Congest May01-Oct01'!$A$1:$B$1048576,2,FALSE())</f>
        <v>KENSICO____</v>
      </c>
      <c r="H5" s="31" t="n">
        <f aca="false">+VLOOKUP($B5,[2]ACP!$A$1:$BE$1048576,47,FALSE())-VLOOKUP($A5,[2]ACP!$A$1:$BE$1048576,47,FALSE())</f>
        <v>-13138.97</v>
      </c>
      <c r="I5" s="31" t="n">
        <f aca="false">+VLOOKUP($B5,[2]ACP!$A$1:$BE$1048576,48,FALSE())-VLOOKUP($A5,[2]ACP!$A$1:$BE$1048576,48,FALSE())</f>
        <v>-30623.86</v>
      </c>
      <c r="J5" s="31" t="n">
        <f aca="false">+VLOOKUP($B5,[2]ACP!$A$1:$BE$1048576,57,FALSE())-VLOOKUP($A5,[2]ACP!$A$1:$BE$1048576,57,FALSE())</f>
        <v>-16260.39</v>
      </c>
      <c r="K5" s="6" t="n">
        <f aca="false">+SUM(P5:AA5)</f>
        <v>-14212.36</v>
      </c>
      <c r="L5" s="36" t="n">
        <f aca="false">VLOOKUP($A5,'[3]Congest May00-Oct00'!$A$1:$I$1048576,COLUMN('[3]Congest May00-Oct00'!D$1:D$1048576),FALSE())-VLOOKUP($B5,'[3]Congest May00-Oct00'!$A$1:$I$1048576,COLUMN('[3]Congest May00-Oct00'!D$1:D$1048576),FALSE())</f>
        <v>-7.56999999999971</v>
      </c>
      <c r="M5" s="36" t="n">
        <f aca="false">VLOOKUP($A5,'[3]Congest May00-Oct00'!$A$1:$I$1048576,COLUMN('[3]Congest May00-Oct00'!E$1:E$1048576),FALSE())-VLOOKUP($B5,'[3]Congest May00-Oct00'!$A$1:$I$1048576,COLUMN('[3]Congest May00-Oct00'!E$1:E$1048576),FALSE())</f>
        <v>-40.070000000007</v>
      </c>
      <c r="N5" s="36" t="n">
        <f aca="false">VLOOKUP($A5,'[3]Congest May00-Oct00'!$A$1:$I$1048576,COLUMN('[3]Congest May00-Oct00'!F$1:F$1048576),FALSE())-VLOOKUP($B5,'[3]Congest May00-Oct00'!$A$1:$I$1048576,COLUMN('[3]Congest May00-Oct00'!F$1:F$1048576),FALSE())</f>
        <v>-18.9300000000021</v>
      </c>
      <c r="O5" s="36" t="n">
        <f aca="false">VLOOKUP($A5,'[3]Congest May00-Oct00'!$A$1:$I$1048576,COLUMN('[3]Congest May00-Oct00'!G$1:G$1048576),FALSE())-VLOOKUP($B5,'[3]Congest May00-Oct00'!$A$1:$I$1048576,COLUMN('[3]Congest May00-Oct00'!G$1:G$1048576),FALSE())</f>
        <v>0.290000000000873</v>
      </c>
      <c r="P5" s="36" t="n">
        <f aca="false">VLOOKUP($A5,'[3]Congest May00-Oct00'!$A$1:$I$1048576,COLUMN('[3]Congest May00-Oct00'!H$1:H$1048576),FALSE())-VLOOKUP($B5,'[3]Congest May00-Oct00'!$A$1:$I$1048576,COLUMN('[3]Congest May00-Oct00'!H$1:H$1048576),FALSE())</f>
        <v>7.00999999999931</v>
      </c>
      <c r="Q5" s="36" t="n">
        <f aca="false">VLOOKUP($A5,'[3]Congest May00-Oct00'!$A$1:$I$1048576,COLUMN('[3]Congest May00-Oct00'!I$1:I$1048576),FALSE())-VLOOKUP($B5,'[3]Congest May00-Oct00'!$A$1:$I$1048576,COLUMN('[3]Congest May00-Oct00'!I$1:I$1048576),FALSE())</f>
        <v>43.79</v>
      </c>
      <c r="R5" s="36" t="n">
        <f aca="false">VLOOKUP($A5,'[3]Congest Nov00-Apr01'!$A$1:$I$1048576,COLUMN('[3]Congest Nov00-Apr01'!D$1:D$1048576),FALSE())-VLOOKUP($B5,'[3]Congest Nov00-Apr01'!$A$1:$I$1048576,COLUMN('[3]Congest Nov00-Apr01'!D$1:D$1048576),FALSE())</f>
        <v>-68.96</v>
      </c>
      <c r="S5" s="36" t="n">
        <f aca="false">VLOOKUP($A5,'[3]Congest Nov00-Apr01'!$A$1:$I$1048576,COLUMN('[3]Congest Nov00-Apr01'!E$1:E$1048576),FALSE())-VLOOKUP($B5,'[3]Congest Nov00-Apr01'!$A$1:$I$1048576,COLUMN('[3]Congest Nov00-Apr01'!E$1:E$1048576),FALSE())</f>
        <v>-614.78</v>
      </c>
      <c r="T5" s="36" t="n">
        <f aca="false">VLOOKUP($A5,'[3]Congest Nov00-Apr01'!$A$1:$I$1048576,COLUMN('[3]Congest Nov00-Apr01'!F$1:F$1048576),FALSE())-VLOOKUP($B5,'[3]Congest Nov00-Apr01'!$A$1:$I$1048576,COLUMN('[3]Congest Nov00-Apr01'!F$1:F$1048576),FALSE())</f>
        <v>-1212.57</v>
      </c>
      <c r="U5" s="36" t="n">
        <f aca="false">VLOOKUP($A5,'[3]Congest Nov00-Apr01'!$A$1:$I$1048576,COLUMN('[3]Congest Nov00-Apr01'!G$1:G$1048576),FALSE())-VLOOKUP($B5,'[3]Congest Nov00-Apr01'!$A$1:$I$1048576,COLUMN('[3]Congest Nov00-Apr01'!G$1:G$1048576),FALSE())</f>
        <v>-634.38</v>
      </c>
      <c r="V5" s="36" t="n">
        <f aca="false">VLOOKUP($A5,'[3]Congest Nov00-Apr01'!$A$1:$I$1048576,COLUMN('[3]Congest Nov00-Apr01'!H$1:H$1048576),FALSE())-VLOOKUP($B5,'[3]Congest Nov00-Apr01'!$A$1:$I$1048576,COLUMN('[3]Congest Nov00-Apr01'!H$1:H$1048576),FALSE())</f>
        <v>-3347.16</v>
      </c>
      <c r="W5" s="36" t="n">
        <f aca="false">VLOOKUP($A5,'[3]Congest Nov00-Apr01'!$A$1:$I$1048576,COLUMN('[3]Congest Nov00-Apr01'!I$1:I$1048576),FALSE())-VLOOKUP($B5,'[3]Congest Nov00-Apr01'!$A$1:$I$1048576,COLUMN('[3]Congest Nov00-Apr01'!I$1:I$1048576),FALSE())</f>
        <v>-5262.79</v>
      </c>
      <c r="X5" s="36" t="n">
        <f aca="false">VLOOKUP($A5,'[3]Congest May01-Oct01'!$A$1:$I$1048576,COLUMN('[3]Congest May01-Oct01'!D$1:D$1048576),FALSE())-VLOOKUP($B5,'[3]Congest May01-Oct01'!$A$1:$I$1048576,COLUMN('[3]Congest May01-Oct01'!D$1:D$1048576),FALSE())</f>
        <v>-595.08</v>
      </c>
      <c r="Y5" s="36" t="n">
        <f aca="false">VLOOKUP($A5,'[3]Congest May01-Oct01'!$A$1:$I$1048576,COLUMN('[3]Congest May01-Oct01'!E$1:E$1048576),FALSE())-VLOOKUP($B5,'[3]Congest May01-Oct01'!$A$1:$I$1048576,COLUMN('[3]Congest May01-Oct01'!E$1:E$1048576),FALSE())</f>
        <v>-1051.97</v>
      </c>
      <c r="Z5" s="36" t="n">
        <f aca="false">VLOOKUP($A5,'[3]Congest May01-Oct01'!$A$1:$I$1048576,COLUMN('[3]Congest May01-Oct01'!F$1:F$1048576),FALSE())-VLOOKUP($B5,'[3]Congest May01-Oct01'!$A$1:$I$1048576,COLUMN('[3]Congest May01-Oct01'!F$1:F$1048576),FALSE())</f>
        <v>-619.690000000001</v>
      </c>
      <c r="AA5" s="36" t="n">
        <f aca="false">VLOOKUP($A5,'[3]Congest May01-Oct01'!$A$1:$I$1048576,COLUMN('[3]Congest May01-Oct01'!G$1:G$1048576),FALSE())-VLOOKUP($B5,'[3]Congest May01-Oct01'!$A$1:$I$1048576,COLUMN('[3]Congest May01-Oct01'!G$1:G$1048576),FALSE())</f>
        <v>-855.78</v>
      </c>
    </row>
    <row r="6" customFormat="false" ht="12.75" hidden="false" customHeight="false" outlineLevel="0" collapsed="false">
      <c r="A6" s="7" t="n">
        <v>23535</v>
      </c>
      <c r="B6" s="7" t="n">
        <v>23655</v>
      </c>
      <c r="C6" s="31" t="n">
        <v>-17999</v>
      </c>
      <c r="D6" s="1" t="n">
        <v>10</v>
      </c>
      <c r="E6" s="31" t="n">
        <f aca="false">+D6*C6</f>
        <v>-179990</v>
      </c>
      <c r="F6" s="1" t="str">
        <f aca="false">+VLOOKUP(A6,'[3]Congest May01-Oct01'!$A$1:$B$1048576,2,FALSE())</f>
        <v>RAVENSWOOD___3</v>
      </c>
      <c r="G6" s="1" t="str">
        <f aca="false">+VLOOKUP(B6,'[3]Congest May01-Oct01'!$A$1:$B$1048576,2,FALSE())</f>
        <v>KENSICO____</v>
      </c>
      <c r="H6" s="31" t="n">
        <f aca="false">+VLOOKUP($B6,[2]ACP!$A$1:$BE$1048576,47,FALSE())-VLOOKUP($A6,[2]ACP!$A$1:$BE$1048576,47,FALSE())</f>
        <v>-12168.41</v>
      </c>
      <c r="I6" s="31" t="n">
        <f aca="false">+VLOOKUP($B6,[2]ACP!$A$1:$BE$1048576,48,FALSE())-VLOOKUP($A6,[2]ACP!$A$1:$BE$1048576,48,FALSE())</f>
        <v>-30672.85</v>
      </c>
      <c r="J6" s="31" t="n">
        <f aca="false">+VLOOKUP($B6,[2]ACP!$A$1:$BE$1048576,57,FALSE())-VLOOKUP($A6,[2]ACP!$A$1:$BE$1048576,57,FALSE())</f>
        <v>-17028.92</v>
      </c>
      <c r="K6" s="6" t="n">
        <f aca="false">+SUM(P6:AA6)</f>
        <v>-12058.89</v>
      </c>
      <c r="L6" s="36" t="n">
        <f aca="false">VLOOKUP($A6,'[3]Congest May00-Oct00'!$A$1:$I$1048576,COLUMN('[3]Congest May00-Oct00'!D$1:D$1048576),FALSE())-VLOOKUP($B6,'[3]Congest May00-Oct00'!$A$1:$I$1048576,COLUMN('[3]Congest May00-Oct00'!D$1:D$1048576),FALSE())</f>
        <v>-7.56999999999971</v>
      </c>
      <c r="M6" s="36" t="n">
        <f aca="false">VLOOKUP($A6,'[3]Congest May00-Oct00'!$A$1:$I$1048576,COLUMN('[3]Congest May00-Oct00'!E$1:E$1048576),FALSE())-VLOOKUP($B6,'[3]Congest May00-Oct00'!$A$1:$I$1048576,COLUMN('[3]Congest May00-Oct00'!E$1:E$1048576),FALSE())</f>
        <v>-45.2300000000032</v>
      </c>
      <c r="N6" s="36" t="n">
        <f aca="false">VLOOKUP($A6,'[3]Congest May00-Oct00'!$A$1:$I$1048576,COLUMN('[3]Congest May00-Oct00'!F$1:F$1048576),FALSE())-VLOOKUP($B6,'[3]Congest May00-Oct00'!$A$1:$I$1048576,COLUMN('[3]Congest May00-Oct00'!F$1:F$1048576),FALSE())</f>
        <v>-19.880000000001</v>
      </c>
      <c r="O6" s="36" t="n">
        <f aca="false">VLOOKUP($A6,'[3]Congest May00-Oct00'!$A$1:$I$1048576,COLUMN('[3]Congest May00-Oct00'!G$1:G$1048576),FALSE())-VLOOKUP($B6,'[3]Congest May00-Oct00'!$A$1:$I$1048576,COLUMN('[3]Congest May00-Oct00'!G$1:G$1048576),FALSE())</f>
        <v>-0.440000000000509</v>
      </c>
      <c r="P6" s="36" t="n">
        <f aca="false">VLOOKUP($A6,'[3]Congest May00-Oct00'!$A$1:$I$1048576,COLUMN('[3]Congest May00-Oct00'!H$1:H$1048576),FALSE())-VLOOKUP($B6,'[3]Congest May00-Oct00'!$A$1:$I$1048576,COLUMN('[3]Congest May00-Oct00'!H$1:H$1048576),FALSE())</f>
        <v>7.40999999999849</v>
      </c>
      <c r="Q6" s="36" t="n">
        <f aca="false">VLOOKUP($A6,'[3]Congest May00-Oct00'!$A$1:$I$1048576,COLUMN('[3]Congest May00-Oct00'!I$1:I$1048576),FALSE())-VLOOKUP($B6,'[3]Congest May00-Oct00'!$A$1:$I$1048576,COLUMN('[3]Congest May00-Oct00'!I$1:I$1048576),FALSE())</f>
        <v>45.29</v>
      </c>
      <c r="R6" s="36" t="n">
        <f aca="false">VLOOKUP($A6,'[3]Congest Nov00-Apr01'!$A$1:$I$1048576,COLUMN('[3]Congest Nov00-Apr01'!D$1:D$1048576),FALSE())-VLOOKUP($B6,'[3]Congest Nov00-Apr01'!$A$1:$I$1048576,COLUMN('[3]Congest Nov00-Apr01'!D$1:D$1048576),FALSE())</f>
        <v>-65.1699999999996</v>
      </c>
      <c r="S6" s="36" t="n">
        <f aca="false">VLOOKUP($A6,'[3]Congest Nov00-Apr01'!$A$1:$I$1048576,COLUMN('[3]Congest Nov00-Apr01'!E$1:E$1048576),FALSE())-VLOOKUP($B6,'[3]Congest Nov00-Apr01'!$A$1:$I$1048576,COLUMN('[3]Congest Nov00-Apr01'!E$1:E$1048576),FALSE())</f>
        <v>-554.08</v>
      </c>
      <c r="T6" s="36" t="n">
        <f aca="false">VLOOKUP($A6,'[3]Congest Nov00-Apr01'!$A$1:$I$1048576,COLUMN('[3]Congest Nov00-Apr01'!F$1:F$1048576),FALSE())-VLOOKUP($B6,'[3]Congest Nov00-Apr01'!$A$1:$I$1048576,COLUMN('[3]Congest Nov00-Apr01'!F$1:F$1048576),FALSE())</f>
        <v>77.0000000000005</v>
      </c>
      <c r="U6" s="36" t="n">
        <f aca="false">VLOOKUP($A6,'[3]Congest Nov00-Apr01'!$A$1:$I$1048576,COLUMN('[3]Congest Nov00-Apr01'!G$1:G$1048576),FALSE())-VLOOKUP($B6,'[3]Congest Nov00-Apr01'!$A$1:$I$1048576,COLUMN('[3]Congest Nov00-Apr01'!G$1:G$1048576),FALSE())</f>
        <v>-709.97</v>
      </c>
      <c r="V6" s="36" t="n">
        <f aca="false">VLOOKUP($A6,'[3]Congest Nov00-Apr01'!$A$1:$I$1048576,COLUMN('[3]Congest Nov00-Apr01'!H$1:H$1048576),FALSE())-VLOOKUP($B6,'[3]Congest Nov00-Apr01'!$A$1:$I$1048576,COLUMN('[3]Congest Nov00-Apr01'!H$1:H$1048576),FALSE())</f>
        <v>-3261.46</v>
      </c>
      <c r="W6" s="36" t="n">
        <f aca="false">VLOOKUP($A6,'[3]Congest Nov00-Apr01'!$A$1:$I$1048576,COLUMN('[3]Congest Nov00-Apr01'!I$1:I$1048576),FALSE())-VLOOKUP($B6,'[3]Congest Nov00-Apr01'!$A$1:$I$1048576,COLUMN('[3]Congest Nov00-Apr01'!I$1:I$1048576),FALSE())</f>
        <v>-4339.76</v>
      </c>
      <c r="X6" s="36" t="n">
        <f aca="false">VLOOKUP($A6,'[3]Congest May01-Oct01'!$A$1:$I$1048576,COLUMN('[3]Congest May01-Oct01'!D$1:D$1048576),FALSE())-VLOOKUP($B6,'[3]Congest May01-Oct01'!$A$1:$I$1048576,COLUMN('[3]Congest May01-Oct01'!D$1:D$1048576),FALSE())</f>
        <v>-716.98</v>
      </c>
      <c r="Y6" s="36" t="n">
        <f aca="false">VLOOKUP($A6,'[3]Congest May01-Oct01'!$A$1:$I$1048576,COLUMN('[3]Congest May01-Oct01'!E$1:E$1048576),FALSE())-VLOOKUP($B6,'[3]Congest May01-Oct01'!$A$1:$I$1048576,COLUMN('[3]Congest May01-Oct01'!E$1:E$1048576),FALSE())</f>
        <v>-1099.69</v>
      </c>
      <c r="Z6" s="36" t="n">
        <f aca="false">VLOOKUP($A6,'[3]Congest May01-Oct01'!$A$1:$I$1048576,COLUMN('[3]Congest May01-Oct01'!F$1:F$1048576),FALSE())-VLOOKUP($B6,'[3]Congest May01-Oct01'!$A$1:$I$1048576,COLUMN('[3]Congest May01-Oct01'!F$1:F$1048576),FALSE())</f>
        <v>-632.91</v>
      </c>
      <c r="AA6" s="36" t="n">
        <f aca="false">VLOOKUP($A6,'[3]Congest May01-Oct01'!$A$1:$I$1048576,COLUMN('[3]Congest May01-Oct01'!G$1:G$1048576),FALSE())-VLOOKUP($B6,'[3]Congest May01-Oct01'!$A$1:$I$1048576,COLUMN('[3]Congest May01-Oct01'!G$1:G$1048576),FALSE())</f>
        <v>-808.57</v>
      </c>
    </row>
    <row r="7" customFormat="false" ht="12.75" hidden="false" customHeight="false" outlineLevel="0" collapsed="false">
      <c r="A7" s="7" t="n">
        <v>23606</v>
      </c>
      <c r="B7" s="7" t="n">
        <v>23760</v>
      </c>
      <c r="C7" s="31" t="n">
        <v>-1000</v>
      </c>
      <c r="D7" s="1" t="n">
        <v>50</v>
      </c>
      <c r="E7" s="31" t="n">
        <f aca="false">+D7*C7</f>
        <v>-50000</v>
      </c>
      <c r="F7" s="1" t="str">
        <f aca="false">+VLOOKUP(A7,'[3]Congest May01-Oct01'!$A$1:$B$1048576,2,FALSE())</f>
        <v>OSWEGO___5</v>
      </c>
      <c r="G7" s="1" t="str">
        <f aca="false">+VLOOKUP(B7,'[3]Congest May01-Oct01'!$A$1:$B$1048576,2,FALSE())</f>
        <v>NIAGARA____</v>
      </c>
      <c r="H7" s="31" t="n">
        <f aca="false">+VLOOKUP($B7,[2]ACP!$A$1:$BE$1048576,47,FALSE())-VLOOKUP($A7,[2]ACP!$A$1:$BE$1048576,47,FALSE())</f>
        <v>-1708.25</v>
      </c>
      <c r="I7" s="31" t="n">
        <f aca="false">+VLOOKUP($B7,[2]ACP!$A$1:$BE$1048576,48,FALSE())-VLOOKUP($A7,[2]ACP!$A$1:$BE$1048576,48,FALSE())</f>
        <v>-1839.97</v>
      </c>
      <c r="J7" s="31" t="n">
        <f aca="false">+VLOOKUP($B7,[2]ACP!$A$1:$BE$1048576,57,FALSE())-VLOOKUP($A7,[2]ACP!$A$1:$BE$1048576,57,FALSE())</f>
        <v>-1477.75</v>
      </c>
      <c r="K7" s="6" t="n">
        <f aca="false">+SUM(P7:AA7)</f>
        <v>-299.7</v>
      </c>
      <c r="L7" s="36" t="n">
        <f aca="false">VLOOKUP($A7,'[3]Congest May00-Oct00'!$A$1:$I$1048576,COLUMN('[3]Congest May00-Oct00'!D$1:D$1048576),FALSE())-VLOOKUP($B7,'[3]Congest May00-Oct00'!$A$1:$I$1048576,COLUMN('[3]Congest May00-Oct00'!D$1:D$1048576),FALSE())</f>
        <v>-306.25</v>
      </c>
      <c r="M7" s="36" t="n">
        <f aca="false">VLOOKUP($A7,'[3]Congest May00-Oct00'!$A$1:$I$1048576,COLUMN('[3]Congest May00-Oct00'!E$1:E$1048576),FALSE())-VLOOKUP($B7,'[3]Congest May00-Oct00'!$A$1:$I$1048576,COLUMN('[3]Congest May00-Oct00'!E$1:E$1048576),FALSE())</f>
        <v>846.44</v>
      </c>
      <c r="N7" s="36" t="n">
        <f aca="false">VLOOKUP($A7,'[3]Congest May00-Oct00'!$A$1:$I$1048576,COLUMN('[3]Congest May00-Oct00'!F$1:F$1048576),FALSE())-VLOOKUP($B7,'[3]Congest May00-Oct00'!$A$1:$I$1048576,COLUMN('[3]Congest May00-Oct00'!F$1:F$1048576),FALSE())</f>
        <v>-3106.42</v>
      </c>
      <c r="O7" s="36" t="n">
        <f aca="false">VLOOKUP($A7,'[3]Congest May00-Oct00'!$A$1:$I$1048576,COLUMN('[3]Congest May00-Oct00'!G$1:G$1048576),FALSE())-VLOOKUP($B7,'[3]Congest May00-Oct00'!$A$1:$I$1048576,COLUMN('[3]Congest May00-Oct00'!G$1:G$1048576),FALSE())</f>
        <v>-1045.28</v>
      </c>
      <c r="P7" s="36" t="n">
        <f aca="false">VLOOKUP($A7,'[3]Congest May00-Oct00'!$A$1:$I$1048576,COLUMN('[3]Congest May00-Oct00'!H$1:H$1048576),FALSE())-VLOOKUP($B7,'[3]Congest May00-Oct00'!$A$1:$I$1048576,COLUMN('[3]Congest May00-Oct00'!H$1:H$1048576),FALSE())</f>
        <v>127.02</v>
      </c>
      <c r="Q7" s="36" t="n">
        <f aca="false">VLOOKUP($A7,'[3]Congest May00-Oct00'!$A$1:$I$1048576,COLUMN('[3]Congest May00-Oct00'!I$1:I$1048576),FALSE())-VLOOKUP($B7,'[3]Congest May00-Oct00'!$A$1:$I$1048576,COLUMN('[3]Congest May00-Oct00'!I$1:I$1048576),FALSE())</f>
        <v>-934.26</v>
      </c>
      <c r="R7" s="36" t="n">
        <f aca="false">VLOOKUP($A7,'[3]Congest Nov00-Apr01'!$A$1:$I$1048576,COLUMN('[3]Congest Nov00-Apr01'!D$1:D$1048576),FALSE())-VLOOKUP($B7,'[3]Congest Nov00-Apr01'!$A$1:$I$1048576,COLUMN('[3]Congest Nov00-Apr01'!D$1:D$1048576),FALSE())</f>
        <v>154.44</v>
      </c>
      <c r="S7" s="36" t="n">
        <f aca="false">VLOOKUP($A7,'[3]Congest Nov00-Apr01'!$A$1:$I$1048576,COLUMN('[3]Congest Nov00-Apr01'!E$1:E$1048576),FALSE())-VLOOKUP($B7,'[3]Congest Nov00-Apr01'!$A$1:$I$1048576,COLUMN('[3]Congest Nov00-Apr01'!E$1:E$1048576),FALSE())</f>
        <v>36.97</v>
      </c>
      <c r="T7" s="36" t="n">
        <f aca="false">VLOOKUP($A7,'[3]Congest Nov00-Apr01'!$A$1:$I$1048576,COLUMN('[3]Congest Nov00-Apr01'!F$1:F$1048576),FALSE())-VLOOKUP($B7,'[3]Congest Nov00-Apr01'!$A$1:$I$1048576,COLUMN('[3]Congest Nov00-Apr01'!F$1:F$1048576),FALSE())</f>
        <v>192.71</v>
      </c>
      <c r="U7" s="36" t="n">
        <f aca="false">VLOOKUP($A7,'[3]Congest Nov00-Apr01'!$A$1:$I$1048576,COLUMN('[3]Congest Nov00-Apr01'!G$1:G$1048576),FALSE())-VLOOKUP($B7,'[3]Congest Nov00-Apr01'!$A$1:$I$1048576,COLUMN('[3]Congest Nov00-Apr01'!G$1:G$1048576),FALSE())</f>
        <v>92.44</v>
      </c>
      <c r="V7" s="36" t="n">
        <f aca="false">VLOOKUP($A7,'[3]Congest Nov00-Apr01'!$A$1:$I$1048576,COLUMN('[3]Congest Nov00-Apr01'!H$1:H$1048576),FALSE())-VLOOKUP($B7,'[3]Congest Nov00-Apr01'!$A$1:$I$1048576,COLUMN('[3]Congest Nov00-Apr01'!H$1:H$1048576),FALSE())</f>
        <v>149.3</v>
      </c>
      <c r="W7" s="36" t="n">
        <f aca="false">VLOOKUP($A7,'[3]Congest Nov00-Apr01'!$A$1:$I$1048576,COLUMN('[3]Congest Nov00-Apr01'!I$1:I$1048576),FALSE())-VLOOKUP($B7,'[3]Congest Nov00-Apr01'!$A$1:$I$1048576,COLUMN('[3]Congest Nov00-Apr01'!I$1:I$1048576),FALSE())</f>
        <v>41.69</v>
      </c>
      <c r="X7" s="36" t="n">
        <f aca="false">VLOOKUP($A7,'[3]Congest May01-Oct01'!$A$1:$I$1048576,COLUMN('[3]Congest May01-Oct01'!D$1:D$1048576),FALSE())-VLOOKUP($B7,'[3]Congest May01-Oct01'!$A$1:$I$1048576,COLUMN('[3]Congest May01-Oct01'!D$1:D$1048576),FALSE())</f>
        <v>-237.59</v>
      </c>
      <c r="Y7" s="36" t="n">
        <f aca="false">VLOOKUP($A7,'[3]Congest May01-Oct01'!$A$1:$I$1048576,COLUMN('[3]Congest May01-Oct01'!E$1:E$1048576),FALSE())-VLOOKUP($B7,'[3]Congest May01-Oct01'!$A$1:$I$1048576,COLUMN('[3]Congest May01-Oct01'!E$1:E$1048576),FALSE())</f>
        <v>9.92999999999999</v>
      </c>
      <c r="Z7" s="36" t="n">
        <f aca="false">VLOOKUP($A7,'[3]Congest May01-Oct01'!$A$1:$I$1048576,COLUMN('[3]Congest May01-Oct01'!F$1:F$1048576),FALSE())-VLOOKUP($B7,'[3]Congest May01-Oct01'!$A$1:$I$1048576,COLUMN('[3]Congest May01-Oct01'!F$1:F$1048576),FALSE())</f>
        <v>55.86</v>
      </c>
      <c r="AA7" s="36" t="n">
        <f aca="false">VLOOKUP($A7,'[3]Congest May01-Oct01'!$A$1:$I$1048576,COLUMN('[3]Congest May01-Oct01'!G$1:G$1048576),FALSE())-VLOOKUP($B7,'[3]Congest May01-Oct01'!$A$1:$I$1048576,COLUMN('[3]Congest May01-Oct01'!G$1:G$1048576),FALSE())</f>
        <v>11.79</v>
      </c>
    </row>
    <row r="8" customFormat="false" ht="12.75" hidden="false" customHeight="false" outlineLevel="0" collapsed="false">
      <c r="A8" s="7" t="n">
        <v>23652</v>
      </c>
      <c r="B8" s="7" t="n">
        <v>23760</v>
      </c>
      <c r="C8" s="31" t="n">
        <v>-1000</v>
      </c>
      <c r="D8" s="1" t="n">
        <v>50</v>
      </c>
      <c r="E8" s="31" t="n">
        <f aca="false">+D8*C8</f>
        <v>-50000</v>
      </c>
      <c r="F8" s="1" t="str">
        <f aca="false">+VLOOKUP(A8,'[3]Congest May01-Oct01'!$A$1:$B$1048576,2,FALSE())</f>
        <v>ROCHESTER_9_IC</v>
      </c>
      <c r="G8" s="1" t="str">
        <f aca="false">+VLOOKUP(B8,'[3]Congest May01-Oct01'!$A$1:$B$1048576,2,FALSE())</f>
        <v>NIAGARA____</v>
      </c>
      <c r="H8" s="31" t="n">
        <f aca="false">+VLOOKUP($B8,[2]ACP!$A$1:$BE$1048576,47,FALSE())-VLOOKUP($A8,[2]ACP!$A$1:$BE$1048576,47,FALSE())</f>
        <v>400.530000000001</v>
      </c>
      <c r="I8" s="31" t="n">
        <f aca="false">+VLOOKUP($B8,[2]ACP!$A$1:$BE$1048576,48,FALSE())-VLOOKUP($A8,[2]ACP!$A$1:$BE$1048576,48,FALSE())</f>
        <v>952.699999999999</v>
      </c>
      <c r="J8" s="31" t="n">
        <f aca="false">+VLOOKUP($B8,[2]ACP!$A$1:$BE$1048576,57,FALSE())-VLOOKUP($A8,[2]ACP!$A$1:$BE$1048576,57,FALSE())</f>
        <v>-2343.18</v>
      </c>
      <c r="K8" s="6" t="n">
        <f aca="false">+SUM(P8:AA8)</f>
        <v>87.3499999999999</v>
      </c>
      <c r="L8" s="36" t="n">
        <f aca="false">VLOOKUP($A8,'[3]Congest May00-Oct00'!$A$1:$I$1048576,COLUMN('[3]Congest May00-Oct00'!D$1:D$1048576),FALSE())-VLOOKUP($B8,'[3]Congest May00-Oct00'!$A$1:$I$1048576,COLUMN('[3]Congest May00-Oct00'!D$1:D$1048576),FALSE())</f>
        <v>184.03</v>
      </c>
      <c r="M8" s="36" t="n">
        <f aca="false">VLOOKUP($A8,'[3]Congest May00-Oct00'!$A$1:$I$1048576,COLUMN('[3]Congest May00-Oct00'!E$1:E$1048576),FALSE())-VLOOKUP($B8,'[3]Congest May00-Oct00'!$A$1:$I$1048576,COLUMN('[3]Congest May00-Oct00'!E$1:E$1048576),FALSE())</f>
        <v>89.72</v>
      </c>
      <c r="N8" s="36" t="n">
        <f aca="false">VLOOKUP($A8,'[3]Congest May00-Oct00'!$A$1:$I$1048576,COLUMN('[3]Congest May00-Oct00'!F$1:F$1048576),FALSE())-VLOOKUP($B8,'[3]Congest May00-Oct00'!$A$1:$I$1048576,COLUMN('[3]Congest May00-Oct00'!F$1:F$1048576),FALSE())</f>
        <v>-30.78</v>
      </c>
      <c r="O8" s="36" t="n">
        <f aca="false">VLOOKUP($A8,'[3]Congest May00-Oct00'!$A$1:$I$1048576,COLUMN('[3]Congest May00-Oct00'!G$1:G$1048576),FALSE())-VLOOKUP($B8,'[3]Congest May00-Oct00'!$A$1:$I$1048576,COLUMN('[3]Congest May00-Oct00'!G$1:G$1048576),FALSE())</f>
        <v>-457.37</v>
      </c>
      <c r="P8" s="36" t="n">
        <f aca="false">VLOOKUP($A8,'[3]Congest May00-Oct00'!$A$1:$I$1048576,COLUMN('[3]Congest May00-Oct00'!H$1:H$1048576),FALSE())-VLOOKUP($B8,'[3]Congest May00-Oct00'!$A$1:$I$1048576,COLUMN('[3]Congest May00-Oct00'!H$1:H$1048576),FALSE())</f>
        <v>40.7</v>
      </c>
      <c r="Q8" s="36" t="n">
        <f aca="false">VLOOKUP($A8,'[3]Congest May00-Oct00'!$A$1:$I$1048576,COLUMN('[3]Congest May00-Oct00'!I$1:I$1048576),FALSE())-VLOOKUP($B8,'[3]Congest May00-Oct00'!$A$1:$I$1048576,COLUMN('[3]Congest May00-Oct00'!I$1:I$1048576),FALSE())</f>
        <v>14.77</v>
      </c>
      <c r="R8" s="36" t="n">
        <f aca="false">VLOOKUP($A8,'[3]Congest Nov00-Apr01'!$A$1:$I$1048576,COLUMN('[3]Congest Nov00-Apr01'!D$1:D$1048576),FALSE())-VLOOKUP($B8,'[3]Congest Nov00-Apr01'!$A$1:$I$1048576,COLUMN('[3]Congest Nov00-Apr01'!D$1:D$1048576),FALSE())</f>
        <v>54.16</v>
      </c>
      <c r="S8" s="36" t="n">
        <f aca="false">VLOOKUP($A8,'[3]Congest Nov00-Apr01'!$A$1:$I$1048576,COLUMN('[3]Congest Nov00-Apr01'!E$1:E$1048576),FALSE())-VLOOKUP($B8,'[3]Congest Nov00-Apr01'!$A$1:$I$1048576,COLUMN('[3]Congest Nov00-Apr01'!E$1:E$1048576),FALSE())</f>
        <v>4.75</v>
      </c>
      <c r="T8" s="36" t="n">
        <f aca="false">VLOOKUP($A8,'[3]Congest Nov00-Apr01'!$A$1:$I$1048576,COLUMN('[3]Congest Nov00-Apr01'!F$1:F$1048576),FALSE())-VLOOKUP($B8,'[3]Congest Nov00-Apr01'!$A$1:$I$1048576,COLUMN('[3]Congest Nov00-Apr01'!F$1:F$1048576),FALSE())</f>
        <v>66.11</v>
      </c>
      <c r="U8" s="36" t="n">
        <f aca="false">VLOOKUP($A8,'[3]Congest Nov00-Apr01'!$A$1:$I$1048576,COLUMN('[3]Congest Nov00-Apr01'!G$1:G$1048576),FALSE())-VLOOKUP($B8,'[3]Congest Nov00-Apr01'!$A$1:$I$1048576,COLUMN('[3]Congest Nov00-Apr01'!G$1:G$1048576),FALSE())</f>
        <v>38.68</v>
      </c>
      <c r="V8" s="36" t="n">
        <f aca="false">VLOOKUP($A8,'[3]Congest Nov00-Apr01'!$A$1:$I$1048576,COLUMN('[3]Congest Nov00-Apr01'!H$1:H$1048576),FALSE())-VLOOKUP($B8,'[3]Congest Nov00-Apr01'!$A$1:$I$1048576,COLUMN('[3]Congest Nov00-Apr01'!H$1:H$1048576),FALSE())</f>
        <v>47.4</v>
      </c>
      <c r="W8" s="36" t="n">
        <f aca="false">VLOOKUP($A8,'[3]Congest Nov00-Apr01'!$A$1:$I$1048576,COLUMN('[3]Congest Nov00-Apr01'!I$1:I$1048576),FALSE())-VLOOKUP($B8,'[3]Congest Nov00-Apr01'!$A$1:$I$1048576,COLUMN('[3]Congest Nov00-Apr01'!I$1:I$1048576),FALSE())</f>
        <v>12.75</v>
      </c>
      <c r="X8" s="36" t="n">
        <f aca="false">VLOOKUP($A8,'[3]Congest May01-Oct01'!$A$1:$I$1048576,COLUMN('[3]Congest May01-Oct01'!D$1:D$1048576),FALSE())-VLOOKUP($B8,'[3]Congest May01-Oct01'!$A$1:$I$1048576,COLUMN('[3]Congest May01-Oct01'!D$1:D$1048576),FALSE())</f>
        <v>-243.58</v>
      </c>
      <c r="Y8" s="36" t="n">
        <f aca="false">VLOOKUP($A8,'[3]Congest May01-Oct01'!$A$1:$I$1048576,COLUMN('[3]Congest May01-Oct01'!E$1:E$1048576),FALSE())-VLOOKUP($B8,'[3]Congest May01-Oct01'!$A$1:$I$1048576,COLUMN('[3]Congest May01-Oct01'!E$1:E$1048576),FALSE())</f>
        <v>69.12</v>
      </c>
      <c r="Z8" s="36" t="n">
        <f aca="false">VLOOKUP($A8,'[3]Congest May01-Oct01'!$A$1:$I$1048576,COLUMN('[3]Congest May01-Oct01'!F$1:F$1048576),FALSE())-VLOOKUP($B8,'[3]Congest May01-Oct01'!$A$1:$I$1048576,COLUMN('[3]Congest May01-Oct01'!F$1:F$1048576),FALSE())</f>
        <v>13.18</v>
      </c>
      <c r="AA8" s="36" t="n">
        <f aca="false">VLOOKUP($A8,'[3]Congest May01-Oct01'!$A$1:$I$1048576,COLUMN('[3]Congest May01-Oct01'!G$1:G$1048576),FALSE())-VLOOKUP($B8,'[3]Congest May01-Oct01'!$A$1:$I$1048576,COLUMN('[3]Congest May01-Oct01'!G$1:G$1048576),FALSE())</f>
        <v>-30.69</v>
      </c>
    </row>
    <row r="9" customFormat="false" ht="12.75" hidden="false" customHeight="false" outlineLevel="0" collapsed="false">
      <c r="A9" s="7" t="n">
        <v>23770</v>
      </c>
      <c r="B9" s="7" t="n">
        <v>23786</v>
      </c>
      <c r="C9" s="31" t="n">
        <v>-19999</v>
      </c>
      <c r="D9" s="1" t="n">
        <v>4</v>
      </c>
      <c r="E9" s="31" t="n">
        <f aca="false">+D9*C9</f>
        <v>-79996</v>
      </c>
      <c r="F9" s="1" t="str">
        <f aca="false">+VLOOKUP(A9,'[3]Congest May01-Oct01'!$A$1:$B$1048576,2,FALSE())</f>
        <v>YORK___WARBASSE</v>
      </c>
      <c r="G9" s="1" t="str">
        <f aca="false">+VLOOKUP(B9,'[3]Congest May01-Oct01'!$A$1:$B$1048576,2,FALSE())</f>
        <v>LINDEN COGEN____</v>
      </c>
      <c r="H9" s="31" t="n">
        <f aca="false">+VLOOKUP($B9,[2]ACP!$A$1:$BE$1048576,47,FALSE())-VLOOKUP($A9,[2]ACP!$A$1:$BE$1048576,47,FALSE())</f>
        <v>-20952.23</v>
      </c>
      <c r="I9" s="31" t="n">
        <f aca="false">+VLOOKUP($B9,[2]ACP!$A$1:$BE$1048576,48,FALSE())-VLOOKUP($A9,[2]ACP!$A$1:$BE$1048576,48,FALSE())</f>
        <v>-51918.4</v>
      </c>
      <c r="J9" s="31" t="n">
        <f aca="false">+VLOOKUP($B9,[2]ACP!$A$1:$BE$1048576,57,FALSE())-VLOOKUP($A9,[2]ACP!$A$1:$BE$1048576,57,FALSE())</f>
        <v>-37742.06</v>
      </c>
      <c r="K9" s="6" t="n">
        <f aca="false">+SUM(P9:AA9)</f>
        <v>-31766.05</v>
      </c>
      <c r="L9" s="36" t="n">
        <f aca="false">VLOOKUP($A9,'[3]Congest May00-Oct00'!$A$1:$I$1048576,COLUMN('[3]Congest May00-Oct00'!D$1:D$1048576),FALSE())-VLOOKUP($B9,'[3]Congest May00-Oct00'!$A$1:$I$1048576,COLUMN('[3]Congest May00-Oct00'!D$1:D$1048576),FALSE())</f>
        <v>-1408.75</v>
      </c>
      <c r="M9" s="36" t="n">
        <f aca="false">VLOOKUP($A9,'[3]Congest May00-Oct00'!$A$1:$I$1048576,COLUMN('[3]Congest May00-Oct00'!E$1:E$1048576),FALSE())-VLOOKUP($B9,'[3]Congest May00-Oct00'!$A$1:$I$1048576,COLUMN('[3]Congest May00-Oct00'!E$1:E$1048576),FALSE())</f>
        <v>-5561.62</v>
      </c>
      <c r="N9" s="36" t="n">
        <f aca="false">VLOOKUP($A9,'[3]Congest May00-Oct00'!$A$1:$I$1048576,COLUMN('[3]Congest May00-Oct00'!F$1:F$1048576),FALSE())-VLOOKUP($B9,'[3]Congest May00-Oct00'!$A$1:$I$1048576,COLUMN('[3]Congest May00-Oct00'!F$1:F$1048576),FALSE())</f>
        <v>-3133.25</v>
      </c>
      <c r="O9" s="36" t="n">
        <f aca="false">VLOOKUP($A9,'[3]Congest May00-Oct00'!$A$1:$I$1048576,COLUMN('[3]Congest May00-Oct00'!G$1:G$1048576),FALSE())-VLOOKUP($B9,'[3]Congest May00-Oct00'!$A$1:$I$1048576,COLUMN('[3]Congest May00-Oct00'!G$1:G$1048576),FALSE())</f>
        <v>-7183.32</v>
      </c>
      <c r="P9" s="36" t="n">
        <f aca="false">VLOOKUP($A9,'[3]Congest May00-Oct00'!$A$1:$I$1048576,COLUMN('[3]Congest May00-Oct00'!H$1:H$1048576),FALSE())-VLOOKUP($B9,'[3]Congest May00-Oct00'!$A$1:$I$1048576,COLUMN('[3]Congest May00-Oct00'!H$1:H$1048576),FALSE())</f>
        <v>-2137.46</v>
      </c>
      <c r="Q9" s="36" t="n">
        <f aca="false">VLOOKUP($A9,'[3]Congest May00-Oct00'!$A$1:$I$1048576,COLUMN('[3]Congest May00-Oct00'!I$1:I$1048576),FALSE())-VLOOKUP($B9,'[3]Congest May00-Oct00'!$A$1:$I$1048576,COLUMN('[3]Congest May00-Oct00'!I$1:I$1048576),FALSE())</f>
        <v>-132.25</v>
      </c>
      <c r="R9" s="36" t="n">
        <f aca="false">VLOOKUP($A9,'[3]Congest Nov00-Apr01'!$A$1:$I$1048576,COLUMN('[3]Congest Nov00-Apr01'!D$1:D$1048576),FALSE())-VLOOKUP($B9,'[3]Congest Nov00-Apr01'!$A$1:$I$1048576,COLUMN('[3]Congest Nov00-Apr01'!D$1:D$1048576),FALSE())</f>
        <v>-615.25</v>
      </c>
      <c r="S9" s="36" t="n">
        <f aca="false">VLOOKUP($A9,'[3]Congest Nov00-Apr01'!$A$1:$I$1048576,COLUMN('[3]Congest Nov00-Apr01'!E$1:E$1048576),FALSE())-VLOOKUP($B9,'[3]Congest Nov00-Apr01'!$A$1:$I$1048576,COLUMN('[3]Congest Nov00-Apr01'!E$1:E$1048576),FALSE())</f>
        <v>-5287.41</v>
      </c>
      <c r="T9" s="36" t="n">
        <f aca="false">VLOOKUP($A9,'[3]Congest Nov00-Apr01'!$A$1:$I$1048576,COLUMN('[3]Congest Nov00-Apr01'!F$1:F$1048576),FALSE())-VLOOKUP($B9,'[3]Congest Nov00-Apr01'!$A$1:$I$1048576,COLUMN('[3]Congest Nov00-Apr01'!F$1:F$1048576),FALSE())</f>
        <v>227.100000000001</v>
      </c>
      <c r="U9" s="36" t="n">
        <f aca="false">VLOOKUP($A9,'[3]Congest Nov00-Apr01'!$A$1:$I$1048576,COLUMN('[3]Congest Nov00-Apr01'!G$1:G$1048576),FALSE())-VLOOKUP($B9,'[3]Congest Nov00-Apr01'!$A$1:$I$1048576,COLUMN('[3]Congest Nov00-Apr01'!G$1:G$1048576),FALSE())</f>
        <v>-2949.97</v>
      </c>
      <c r="V9" s="36" t="n">
        <f aca="false">VLOOKUP($A9,'[3]Congest Nov00-Apr01'!$A$1:$I$1048576,COLUMN('[3]Congest Nov00-Apr01'!H$1:H$1048576),FALSE())-VLOOKUP($B9,'[3]Congest Nov00-Apr01'!$A$1:$I$1048576,COLUMN('[3]Congest Nov00-Apr01'!H$1:H$1048576),FALSE())</f>
        <v>-71.3000000000011</v>
      </c>
      <c r="W9" s="36" t="n">
        <f aca="false">VLOOKUP($A9,'[3]Congest Nov00-Apr01'!$A$1:$I$1048576,COLUMN('[3]Congest Nov00-Apr01'!I$1:I$1048576),FALSE())-VLOOKUP($B9,'[3]Congest Nov00-Apr01'!$A$1:$I$1048576,COLUMN('[3]Congest Nov00-Apr01'!I$1:I$1048576),FALSE())</f>
        <v>-1170</v>
      </c>
      <c r="X9" s="36" t="n">
        <f aca="false">VLOOKUP($A9,'[3]Congest May01-Oct01'!$A$1:$I$1048576,COLUMN('[3]Congest May01-Oct01'!D$1:D$1048576),FALSE())-VLOOKUP($B9,'[3]Congest May01-Oct01'!$A$1:$I$1048576,COLUMN('[3]Congest May01-Oct01'!D$1:D$1048576),FALSE())</f>
        <v>-2630.22</v>
      </c>
      <c r="Y9" s="36" t="n">
        <f aca="false">VLOOKUP($A9,'[3]Congest May01-Oct01'!$A$1:$I$1048576,COLUMN('[3]Congest May01-Oct01'!E$1:E$1048576),FALSE())-VLOOKUP($B9,'[3]Congest May01-Oct01'!$A$1:$I$1048576,COLUMN('[3]Congest May01-Oct01'!E$1:E$1048576),FALSE())</f>
        <v>-7119.49</v>
      </c>
      <c r="Z9" s="36" t="n">
        <f aca="false">VLOOKUP($A9,'[3]Congest May01-Oct01'!$A$1:$I$1048576,COLUMN('[3]Congest May01-Oct01'!F$1:F$1048576),FALSE())-VLOOKUP($B9,'[3]Congest May01-Oct01'!$A$1:$I$1048576,COLUMN('[3]Congest May01-Oct01'!F$1:F$1048576),FALSE())</f>
        <v>-6524.08</v>
      </c>
      <c r="AA9" s="36" t="n">
        <f aca="false">VLOOKUP($A9,'[3]Congest May01-Oct01'!$A$1:$I$1048576,COLUMN('[3]Congest May01-Oct01'!G$1:G$1048576),FALSE())-VLOOKUP($B9,'[3]Congest May01-Oct01'!$A$1:$I$1048576,COLUMN('[3]Congest May01-Oct01'!G$1:G$1048576),FALSE())</f>
        <v>-3355.72</v>
      </c>
    </row>
    <row r="10" customFormat="false" ht="12.75" hidden="false" customHeight="false" outlineLevel="0" collapsed="false">
      <c r="A10" s="7" t="n">
        <v>24008</v>
      </c>
      <c r="B10" s="7" t="n">
        <v>24053</v>
      </c>
      <c r="C10" s="31" t="n">
        <v>-2000</v>
      </c>
      <c r="D10" s="1" t="n">
        <v>50</v>
      </c>
      <c r="E10" s="31" t="n">
        <f aca="false">+D10*C10</f>
        <v>-100000</v>
      </c>
      <c r="F10" s="1" t="str">
        <f aca="false">+VLOOKUP(A10,'[3]Congest May01-Oct01'!$A$1:$B$1048576,2,FALSE())</f>
        <v>NYISO_LBMP_REFERENCE</v>
      </c>
      <c r="G10" s="1" t="str">
        <f aca="false">+VLOOKUP(B10,'[3]Congest May01-Oct01'!$A$1:$B$1048576,2,FALSE())</f>
        <v>NM_ST_REGIS___HYD</v>
      </c>
      <c r="H10" s="31" t="n">
        <f aca="false">+VLOOKUP($B10,[2]ACP!$A$1:$BE$1048576,47,FALSE())-VLOOKUP($A10,[2]ACP!$A$1:$BE$1048576,47,FALSE())</f>
        <v>-2243.43</v>
      </c>
      <c r="I10" s="31" t="n">
        <f aca="false">+VLOOKUP($B10,[2]ACP!$A$1:$BE$1048576,48,FALSE())-VLOOKUP($A10,[2]ACP!$A$1:$BE$1048576,48,FALSE())</f>
        <v>-3434.8</v>
      </c>
      <c r="J10" s="31" t="n">
        <f aca="false">+VLOOKUP($B10,[2]ACP!$A$1:$BE$1048576,57,FALSE())-VLOOKUP($A10,[2]ACP!$A$1:$BE$1048576,57,FALSE())</f>
        <v>-3636.18</v>
      </c>
      <c r="K10" s="6" t="n">
        <f aca="false">+SUM(P10:AA10)</f>
        <v>-1245.97</v>
      </c>
      <c r="L10" s="36" t="n">
        <f aca="false">VLOOKUP($A10,'[3]Congest May00-Oct00'!$A$1:$I$1048576,COLUMN('[3]Congest May00-Oct00'!D$1:D$1048576),FALSE())-VLOOKUP($B10,'[3]Congest May00-Oct00'!$A$1:$I$1048576,COLUMN('[3]Congest May00-Oct00'!D$1:D$1048576),FALSE())</f>
        <v>-732.49</v>
      </c>
      <c r="M10" s="36" t="n">
        <f aca="false">VLOOKUP($A10,'[3]Congest May00-Oct00'!$A$1:$I$1048576,COLUMN('[3]Congest May00-Oct00'!E$1:E$1048576),FALSE())-VLOOKUP($B10,'[3]Congest May00-Oct00'!$A$1:$I$1048576,COLUMN('[3]Congest May00-Oct00'!E$1:E$1048576),FALSE())</f>
        <v>-379.28</v>
      </c>
      <c r="N10" s="36" t="n">
        <f aca="false">VLOOKUP($A10,'[3]Congest May00-Oct00'!$A$1:$I$1048576,COLUMN('[3]Congest May00-Oct00'!F$1:F$1048576),FALSE())-VLOOKUP($B10,'[3]Congest May00-Oct00'!$A$1:$I$1048576,COLUMN('[3]Congest May00-Oct00'!F$1:F$1048576),FALSE())</f>
        <v>-1115.18</v>
      </c>
      <c r="O10" s="36" t="n">
        <f aca="false">VLOOKUP($A10,'[3]Congest May00-Oct00'!$A$1:$I$1048576,COLUMN('[3]Congest May00-Oct00'!G$1:G$1048576),FALSE())-VLOOKUP($B10,'[3]Congest May00-Oct00'!$A$1:$I$1048576,COLUMN('[3]Congest May00-Oct00'!G$1:G$1048576),FALSE())</f>
        <v>-136.23</v>
      </c>
      <c r="P10" s="36" t="n">
        <f aca="false">VLOOKUP($A10,'[3]Congest May00-Oct00'!$A$1:$I$1048576,COLUMN('[3]Congest May00-Oct00'!H$1:H$1048576),FALSE())-VLOOKUP($B10,'[3]Congest May00-Oct00'!$A$1:$I$1048576,COLUMN('[3]Congest May00-Oct00'!H$1:H$1048576),FALSE())</f>
        <v>-906.87</v>
      </c>
      <c r="Q10" s="36" t="n">
        <f aca="false">VLOOKUP($A10,'[3]Congest May00-Oct00'!$A$1:$I$1048576,COLUMN('[3]Congest May00-Oct00'!I$1:I$1048576),FALSE())-VLOOKUP($B10,'[3]Congest May00-Oct00'!$A$1:$I$1048576,COLUMN('[3]Congest May00-Oct00'!I$1:I$1048576),FALSE())</f>
        <v>-25.05</v>
      </c>
      <c r="R10" s="36" t="n">
        <f aca="false">VLOOKUP($A10,'[3]Congest Nov00-Apr01'!$A$1:$I$1048576,COLUMN('[3]Congest Nov00-Apr01'!D$1:D$1048576),FALSE())-VLOOKUP($B10,'[3]Congest Nov00-Apr01'!$A$1:$I$1048576,COLUMN('[3]Congest Nov00-Apr01'!D$1:D$1048576),FALSE())</f>
        <v>-52.59</v>
      </c>
      <c r="S10" s="36" t="n">
        <f aca="false">VLOOKUP($A10,'[3]Congest Nov00-Apr01'!$A$1:$I$1048576,COLUMN('[3]Congest Nov00-Apr01'!E$1:E$1048576),FALSE())-VLOOKUP($B10,'[3]Congest Nov00-Apr01'!$A$1:$I$1048576,COLUMN('[3]Congest Nov00-Apr01'!E$1:E$1048576),FALSE())</f>
        <v>0.0100000000000007</v>
      </c>
      <c r="T10" s="36" t="n">
        <f aca="false">VLOOKUP($A10,'[3]Congest Nov00-Apr01'!$A$1:$I$1048576,COLUMN('[3]Congest Nov00-Apr01'!F$1:F$1048576),FALSE())-VLOOKUP($B10,'[3]Congest Nov00-Apr01'!$A$1:$I$1048576,COLUMN('[3]Congest Nov00-Apr01'!F$1:F$1048576),FALSE())</f>
        <v>-31.29</v>
      </c>
      <c r="U10" s="36" t="n">
        <f aca="false">VLOOKUP($A10,'[3]Congest Nov00-Apr01'!$A$1:$I$1048576,COLUMN('[3]Congest Nov00-Apr01'!G$1:G$1048576),FALSE())-VLOOKUP($B10,'[3]Congest Nov00-Apr01'!$A$1:$I$1048576,COLUMN('[3]Congest Nov00-Apr01'!G$1:G$1048576),FALSE())</f>
        <v>-23.48</v>
      </c>
      <c r="V10" s="36" t="n">
        <f aca="false">VLOOKUP($A10,'[3]Congest Nov00-Apr01'!$A$1:$I$1048576,COLUMN('[3]Congest Nov00-Apr01'!H$1:H$1048576),FALSE())-VLOOKUP($B10,'[3]Congest Nov00-Apr01'!$A$1:$I$1048576,COLUMN('[3]Congest Nov00-Apr01'!H$1:H$1048576),FALSE())</f>
        <v>-25.97</v>
      </c>
      <c r="W10" s="36" t="n">
        <f aca="false">VLOOKUP($A10,'[3]Congest Nov00-Apr01'!$A$1:$I$1048576,COLUMN('[3]Congest Nov00-Apr01'!I$1:I$1048576),FALSE())-VLOOKUP($B10,'[3]Congest Nov00-Apr01'!$A$1:$I$1048576,COLUMN('[3]Congest Nov00-Apr01'!I$1:I$1048576),FALSE())</f>
        <v>-64.12</v>
      </c>
      <c r="X10" s="36" t="n">
        <f aca="false">VLOOKUP($A10,'[3]Congest May01-Oct01'!$A$1:$I$1048576,COLUMN('[3]Congest May01-Oct01'!D$1:D$1048576),FALSE())-VLOOKUP($B10,'[3]Congest May01-Oct01'!$A$1:$I$1048576,COLUMN('[3]Congest May01-Oct01'!D$1:D$1048576),FALSE())</f>
        <v>-14.42</v>
      </c>
      <c r="Y10" s="36" t="n">
        <f aca="false">VLOOKUP($A10,'[3]Congest May01-Oct01'!$A$1:$I$1048576,COLUMN('[3]Congest May01-Oct01'!E$1:E$1048576),FALSE())-VLOOKUP($B10,'[3]Congest May01-Oct01'!$A$1:$I$1048576,COLUMN('[3]Congest May01-Oct01'!E$1:E$1048576),FALSE())</f>
        <v>-68.7</v>
      </c>
      <c r="Z10" s="36" t="n">
        <f aca="false">VLOOKUP($A10,'[3]Congest May01-Oct01'!$A$1:$I$1048576,COLUMN('[3]Congest May01-Oct01'!F$1:F$1048576),FALSE())-VLOOKUP($B10,'[3]Congest May01-Oct01'!$A$1:$I$1048576,COLUMN('[3]Congest May01-Oct01'!F$1:F$1048576),FALSE())</f>
        <v>-7.52</v>
      </c>
      <c r="AA10" s="36" t="n">
        <f aca="false">VLOOKUP($A10,'[3]Congest May01-Oct01'!$A$1:$I$1048576,COLUMN('[3]Congest May01-Oct01'!G$1:G$1048576),FALSE())-VLOOKUP($B10,'[3]Congest May01-Oct01'!$A$1:$I$1048576,COLUMN('[3]Congest May01-Oct01'!G$1:G$1048576),FALSE())</f>
        <v>-25.97</v>
      </c>
    </row>
    <row r="11" customFormat="false" ht="12.75" hidden="false" customHeight="false" outlineLevel="0" collapsed="false">
      <c r="A11" s="7" t="n">
        <v>24039</v>
      </c>
      <c r="B11" s="7" t="n">
        <v>23584</v>
      </c>
      <c r="C11" s="31" t="n">
        <v>-3000</v>
      </c>
      <c r="D11" s="1" t="n">
        <v>40</v>
      </c>
      <c r="E11" s="31" t="n">
        <f aca="false">+D11*C11</f>
        <v>-120000</v>
      </c>
      <c r="F11" s="1" t="str">
        <f aca="false">+VLOOKUP(A11,'[3]Congest May01-Oct01'!$A$1:$B$1048576,2,FALSE())</f>
        <v>GARDENVILLE___LBMP</v>
      </c>
      <c r="G11" s="1" t="str">
        <f aca="false">+VLOOKUP(B11,'[3]Congest May01-Oct01'!$A$1:$B$1048576,2,FALSE())</f>
        <v>MILLIKEN___1</v>
      </c>
      <c r="H11" s="31" t="n">
        <f aca="false">+VLOOKUP($B11,[2]ACP!$A$1:$BE$1048576,47,FALSE())-VLOOKUP($A11,[2]ACP!$A$1:$BE$1048576,47,FALSE())</f>
        <v>122.6</v>
      </c>
      <c r="I11" s="31" t="n">
        <f aca="false">+VLOOKUP($B11,[2]ACP!$A$1:$BE$1048576,48,FALSE())-VLOOKUP($A11,[2]ACP!$A$1:$BE$1048576,48,FALSE())</f>
        <v>2726.28</v>
      </c>
      <c r="J11" s="31" t="n">
        <f aca="false">+VLOOKUP($B11,[2]ACP!$A$1:$BE$1048576,57,FALSE())-VLOOKUP($A11,[2]ACP!$A$1:$BE$1048576,57,FALSE())</f>
        <v>-5802.21</v>
      </c>
      <c r="K11" s="6" t="n">
        <f aca="false">+SUM(P11:AA11)</f>
        <v>166.2</v>
      </c>
      <c r="L11" s="36" t="n">
        <f aca="false">VLOOKUP($A11,'[3]Congest May00-Oct00'!$A$1:$I$1048576,COLUMN('[3]Congest May00-Oct00'!D$1:D$1048576),FALSE())-VLOOKUP($B11,'[3]Congest May00-Oct00'!$A$1:$I$1048576,COLUMN('[3]Congest May00-Oct00'!D$1:D$1048576),FALSE())</f>
        <v>114.34</v>
      </c>
      <c r="M11" s="36" t="n">
        <f aca="false">VLOOKUP($A11,'[3]Congest May00-Oct00'!$A$1:$I$1048576,COLUMN('[3]Congest May00-Oct00'!E$1:E$1048576),FALSE())-VLOOKUP($B11,'[3]Congest May00-Oct00'!$A$1:$I$1048576,COLUMN('[3]Congest May00-Oct00'!E$1:E$1048576),FALSE())</f>
        <v>-559.02</v>
      </c>
      <c r="N11" s="36" t="n">
        <f aca="false">VLOOKUP($A11,'[3]Congest May00-Oct00'!$A$1:$I$1048576,COLUMN('[3]Congest May00-Oct00'!F$1:F$1048576),FALSE())-VLOOKUP($B11,'[3]Congest May00-Oct00'!$A$1:$I$1048576,COLUMN('[3]Congest May00-Oct00'!F$1:F$1048576),FALSE())</f>
        <v>-235.479999999999</v>
      </c>
      <c r="O11" s="36" t="n">
        <f aca="false">VLOOKUP($A11,'[3]Congest May00-Oct00'!$A$1:$I$1048576,COLUMN('[3]Congest May00-Oct00'!G$1:G$1048576),FALSE())-VLOOKUP($B11,'[3]Congest May00-Oct00'!$A$1:$I$1048576,COLUMN('[3]Congest May00-Oct00'!G$1:G$1048576),FALSE())</f>
        <v>-693.24</v>
      </c>
      <c r="P11" s="36" t="n">
        <f aca="false">VLOOKUP($A11,'[3]Congest May00-Oct00'!$A$1:$I$1048576,COLUMN('[3]Congest May00-Oct00'!H$1:H$1048576),FALSE())-VLOOKUP($B11,'[3]Congest May00-Oct00'!$A$1:$I$1048576,COLUMN('[3]Congest May00-Oct00'!H$1:H$1048576),FALSE())</f>
        <v>1.44999999999993</v>
      </c>
      <c r="Q11" s="36" t="n">
        <f aca="false">VLOOKUP($A11,'[3]Congest May00-Oct00'!$A$1:$I$1048576,COLUMN('[3]Congest May00-Oct00'!I$1:I$1048576),FALSE())-VLOOKUP($B11,'[3]Congest May00-Oct00'!$A$1:$I$1048576,COLUMN('[3]Congest May00-Oct00'!I$1:I$1048576),FALSE())</f>
        <v>170.38</v>
      </c>
      <c r="R11" s="36" t="n">
        <f aca="false">VLOOKUP($A11,'[3]Congest Nov00-Apr01'!$A$1:$I$1048576,COLUMN('[3]Congest Nov00-Apr01'!D$1:D$1048576),FALSE())-VLOOKUP($B11,'[3]Congest Nov00-Apr01'!$A$1:$I$1048576,COLUMN('[3]Congest Nov00-Apr01'!D$1:D$1048576),FALSE())</f>
        <v>8.68000000000012</v>
      </c>
      <c r="S11" s="36" t="n">
        <f aca="false">VLOOKUP($A11,'[3]Congest Nov00-Apr01'!$A$1:$I$1048576,COLUMN('[3]Congest Nov00-Apr01'!E$1:E$1048576),FALSE())-VLOOKUP($B11,'[3]Congest Nov00-Apr01'!$A$1:$I$1048576,COLUMN('[3]Congest Nov00-Apr01'!E$1:E$1048576),FALSE())</f>
        <v>4.47999999999999</v>
      </c>
      <c r="T11" s="36" t="n">
        <f aca="false">VLOOKUP($A11,'[3]Congest Nov00-Apr01'!$A$1:$I$1048576,COLUMN('[3]Congest Nov00-Apr01'!F$1:F$1048576),FALSE())-VLOOKUP($B11,'[3]Congest Nov00-Apr01'!$A$1:$I$1048576,COLUMN('[3]Congest Nov00-Apr01'!F$1:F$1048576),FALSE())</f>
        <v>18.3299999999999</v>
      </c>
      <c r="U11" s="36" t="n">
        <f aca="false">VLOOKUP($A11,'[3]Congest Nov00-Apr01'!$A$1:$I$1048576,COLUMN('[3]Congest Nov00-Apr01'!G$1:G$1048576),FALSE())-VLOOKUP($B11,'[3]Congest Nov00-Apr01'!$A$1:$I$1048576,COLUMN('[3]Congest Nov00-Apr01'!G$1:G$1048576),FALSE())</f>
        <v>8.72000000000003</v>
      </c>
      <c r="V11" s="36" t="n">
        <f aca="false">VLOOKUP($A11,'[3]Congest Nov00-Apr01'!$A$1:$I$1048576,COLUMN('[3]Congest Nov00-Apr01'!H$1:H$1048576),FALSE())-VLOOKUP($B11,'[3]Congest Nov00-Apr01'!$A$1:$I$1048576,COLUMN('[3]Congest Nov00-Apr01'!H$1:H$1048576),FALSE())</f>
        <v>8.90999999999985</v>
      </c>
      <c r="W11" s="36" t="n">
        <f aca="false">VLOOKUP($A11,'[3]Congest Nov00-Apr01'!$A$1:$I$1048576,COLUMN('[3]Congest Nov00-Apr01'!I$1:I$1048576),FALSE())-VLOOKUP($B11,'[3]Congest Nov00-Apr01'!$A$1:$I$1048576,COLUMN('[3]Congest Nov00-Apr01'!I$1:I$1048576),FALSE())</f>
        <v>4.84999999999999</v>
      </c>
      <c r="X11" s="36" t="n">
        <f aca="false">VLOOKUP($A11,'[3]Congest May01-Oct01'!$A$1:$I$1048576,COLUMN('[3]Congest May01-Oct01'!D$1:D$1048576),FALSE())-VLOOKUP($B11,'[3]Congest May01-Oct01'!$A$1:$I$1048576,COLUMN('[3]Congest May01-Oct01'!D$1:D$1048576),FALSE())</f>
        <v>79.83</v>
      </c>
      <c r="Y11" s="36" t="n">
        <f aca="false">VLOOKUP($A11,'[3]Congest May01-Oct01'!$A$1:$I$1048576,COLUMN('[3]Congest May01-Oct01'!E$1:E$1048576),FALSE())-VLOOKUP($B11,'[3]Congest May01-Oct01'!$A$1:$I$1048576,COLUMN('[3]Congest May01-Oct01'!E$1:E$1048576),FALSE())</f>
        <v>55.07</v>
      </c>
      <c r="Z11" s="36" t="n">
        <f aca="false">VLOOKUP($A11,'[3]Congest May01-Oct01'!$A$1:$I$1048576,COLUMN('[3]Congest May01-Oct01'!F$1:F$1048576),FALSE())-VLOOKUP($B11,'[3]Congest May01-Oct01'!$A$1:$I$1048576,COLUMN('[3]Congest May01-Oct01'!F$1:F$1048576),FALSE())</f>
        <v>5.24999999999999</v>
      </c>
      <c r="AA11" s="36" t="n">
        <f aca="false">VLOOKUP($A11,'[3]Congest May01-Oct01'!$A$1:$I$1048576,COLUMN('[3]Congest May01-Oct01'!G$1:G$1048576),FALSE())-VLOOKUP($B11,'[3]Congest May01-Oct01'!$A$1:$I$1048576,COLUMN('[3]Congest May01-Oct01'!G$1:G$1048576),FALSE())</f>
        <v>-199.75</v>
      </c>
    </row>
    <row r="12" customFormat="false" ht="12.75" hidden="false" customHeight="false" outlineLevel="0" collapsed="false">
      <c r="A12" s="7" t="n">
        <v>24257</v>
      </c>
      <c r="B12" s="7" t="n">
        <v>23620</v>
      </c>
      <c r="C12" s="31" t="n">
        <v>-1999</v>
      </c>
      <c r="D12" s="1" t="n">
        <v>20</v>
      </c>
      <c r="E12" s="31" t="n">
        <f aca="false">+D12*C12</f>
        <v>-39980</v>
      </c>
      <c r="F12" s="1" t="str">
        <f aca="false">+VLOOKUP(A12,'[3]Congest May01-Oct01'!$A$1:$B$1048576,2,FALSE())</f>
        <v>RAVENSWOOD_GT_9</v>
      </c>
      <c r="G12" s="1" t="str">
        <f aca="false">+VLOOKUP(B12,'[3]Congest May01-Oct01'!$A$1:$B$1048576,2,FALSE())</f>
        <v>HUDAV+59+74_TH_GRP</v>
      </c>
      <c r="H12" s="31" t="n">
        <f aca="false">+VLOOKUP($B12,[2]ACP!$A$1:$BE$1048576,47,FALSE())-VLOOKUP($A12,[2]ACP!$A$1:$BE$1048576,47,FALSE())</f>
        <v>2744.15000000001</v>
      </c>
      <c r="I12" s="31" t="n">
        <f aca="false">+VLOOKUP($B12,[2]ACP!$A$1:$BE$1048576,48,FALSE())-VLOOKUP($A12,[2]ACP!$A$1:$BE$1048576,48,FALSE())</f>
        <v>16967.78</v>
      </c>
      <c r="J12" s="31" t="n">
        <f aca="false">+VLOOKUP($B12,[2]ACP!$A$1:$BE$1048576,57,FALSE())-VLOOKUP($A12,[2]ACP!$A$1:$BE$1048576,57,FALSE())</f>
        <v>-3320.5</v>
      </c>
      <c r="K12" s="6" t="n">
        <f aca="false">+SUM(P12:AA12)</f>
        <v>995.369999999998</v>
      </c>
      <c r="L12" s="36" t="n">
        <f aca="false">VLOOKUP($A12,'[3]Congest May00-Oct00'!$A$1:$I$1048576,COLUMN('[3]Congest May00-Oct00'!D$1:D$1048576),FALSE())-VLOOKUP($B12,'[3]Congest May00-Oct00'!$A$1:$I$1048576,COLUMN('[3]Congest May00-Oct00'!D$1:D$1048576),FALSE())</f>
        <v>-6418.78</v>
      </c>
      <c r="M12" s="36" t="n">
        <f aca="false">VLOOKUP($A12,'[3]Congest May00-Oct00'!$A$1:$I$1048576,COLUMN('[3]Congest May00-Oct00'!E$1:E$1048576),FALSE())-VLOOKUP($B12,'[3]Congest May00-Oct00'!$A$1:$I$1048576,COLUMN('[3]Congest May00-Oct00'!E$1:E$1048576),FALSE())</f>
        <v>-7917.33</v>
      </c>
      <c r="N12" s="36" t="n">
        <f aca="false">VLOOKUP($A12,'[3]Congest May00-Oct00'!$A$1:$I$1048576,COLUMN('[3]Congest May00-Oct00'!F$1:F$1048576),FALSE())-VLOOKUP($B12,'[3]Congest May00-Oct00'!$A$1:$I$1048576,COLUMN('[3]Congest May00-Oct00'!F$1:F$1048576),FALSE())</f>
        <v>0</v>
      </c>
      <c r="O12" s="36" t="n">
        <f aca="false">VLOOKUP($A12,'[3]Congest May00-Oct00'!$A$1:$I$1048576,COLUMN('[3]Congest May00-Oct00'!G$1:G$1048576),FALSE())-VLOOKUP($B12,'[3]Congest May00-Oct00'!$A$1:$I$1048576,COLUMN('[3]Congest May00-Oct00'!G$1:G$1048576),FALSE())</f>
        <v>0</v>
      </c>
      <c r="P12" s="36" t="n">
        <f aca="false">VLOOKUP($A12,'[3]Congest May00-Oct00'!$A$1:$I$1048576,COLUMN('[3]Congest May00-Oct00'!H$1:H$1048576),FALSE())-VLOOKUP($B12,'[3]Congest May00-Oct00'!$A$1:$I$1048576,COLUMN('[3]Congest May00-Oct00'!H$1:H$1048576),FALSE())</f>
        <v>0</v>
      </c>
      <c r="Q12" s="36" t="n">
        <f aca="false">VLOOKUP($A12,'[3]Congest May00-Oct00'!$A$1:$I$1048576,COLUMN('[3]Congest May00-Oct00'!I$1:I$1048576),FALSE())-VLOOKUP($B12,'[3]Congest May00-Oct00'!$A$1:$I$1048576,COLUMN('[3]Congest May00-Oct00'!I$1:I$1048576),FALSE())</f>
        <v>103.07</v>
      </c>
      <c r="R12" s="36" t="n">
        <f aca="false">VLOOKUP($A12,'[3]Congest Nov00-Apr01'!$A$1:$I$1048576,COLUMN('[3]Congest Nov00-Apr01'!D$1:D$1048576),FALSE())-VLOOKUP($B12,'[3]Congest Nov00-Apr01'!$A$1:$I$1048576,COLUMN('[3]Congest Nov00-Apr01'!D$1:D$1048576),FALSE())</f>
        <v>0</v>
      </c>
      <c r="S12" s="36" t="n">
        <f aca="false">VLOOKUP($A12,'[3]Congest Nov00-Apr01'!$A$1:$I$1048576,COLUMN('[3]Congest Nov00-Apr01'!E$1:E$1048576),FALSE())-VLOOKUP($B12,'[3]Congest Nov00-Apr01'!$A$1:$I$1048576,COLUMN('[3]Congest Nov00-Apr01'!E$1:E$1048576),FALSE())</f>
        <v>0</v>
      </c>
      <c r="T12" s="36" t="n">
        <f aca="false">VLOOKUP($A12,'[3]Congest Nov00-Apr01'!$A$1:$I$1048576,COLUMN('[3]Congest Nov00-Apr01'!F$1:F$1048576),FALSE())-VLOOKUP($B12,'[3]Congest Nov00-Apr01'!$A$1:$I$1048576,COLUMN('[3]Congest Nov00-Apr01'!F$1:F$1048576),FALSE())</f>
        <v>1290.22</v>
      </c>
      <c r="U12" s="36" t="n">
        <f aca="false">VLOOKUP($A12,'[3]Congest Nov00-Apr01'!$A$1:$I$1048576,COLUMN('[3]Congest Nov00-Apr01'!G$1:G$1048576),FALSE())-VLOOKUP($B12,'[3]Congest Nov00-Apr01'!$A$1:$I$1048576,COLUMN('[3]Congest Nov00-Apr01'!G$1:G$1048576),FALSE())</f>
        <v>-73.8099999999995</v>
      </c>
      <c r="V12" s="36" t="n">
        <f aca="false">VLOOKUP($A12,'[3]Congest Nov00-Apr01'!$A$1:$I$1048576,COLUMN('[3]Congest Nov00-Apr01'!H$1:H$1048576),FALSE())-VLOOKUP($B12,'[3]Congest Nov00-Apr01'!$A$1:$I$1048576,COLUMN('[3]Congest Nov00-Apr01'!H$1:H$1048576),FALSE())</f>
        <v>83.9199999999973</v>
      </c>
      <c r="W12" s="36" t="n">
        <f aca="false">VLOOKUP($A12,'[3]Congest Nov00-Apr01'!$A$1:$I$1048576,COLUMN('[3]Congest Nov00-Apr01'!I$1:I$1048576),FALSE())-VLOOKUP($B12,'[3]Congest Nov00-Apr01'!$A$1:$I$1048576,COLUMN('[3]Congest Nov00-Apr01'!I$1:I$1048576),FALSE())</f>
        <v>-272.590000000001</v>
      </c>
      <c r="X12" s="36" t="n">
        <f aca="false">VLOOKUP($A12,'[3]Congest May01-Oct01'!$A$1:$I$1048576,COLUMN('[3]Congest May01-Oct01'!D$1:D$1048576),FALSE())-VLOOKUP($B12,'[3]Congest May01-Oct01'!$A$1:$I$1048576,COLUMN('[3]Congest May01-Oct01'!D$1:D$1048576),FALSE())</f>
        <v>-121.849999999999</v>
      </c>
      <c r="Y12" s="36" t="n">
        <f aca="false">VLOOKUP($A12,'[3]Congest May01-Oct01'!$A$1:$I$1048576,COLUMN('[3]Congest May01-Oct01'!E$1:E$1048576),FALSE())-VLOOKUP($B12,'[3]Congest May01-Oct01'!$A$1:$I$1048576,COLUMN('[3]Congest May01-Oct01'!E$1:E$1048576),FALSE())</f>
        <v>-47.3700000000008</v>
      </c>
      <c r="Z12" s="36" t="n">
        <f aca="false">VLOOKUP($A12,'[3]Congest May01-Oct01'!$A$1:$I$1048576,COLUMN('[3]Congest May01-Oct01'!F$1:F$1048576),FALSE())-VLOOKUP($B12,'[3]Congest May01-Oct01'!$A$1:$I$1048576,COLUMN('[3]Congest May01-Oct01'!F$1:F$1048576),FALSE())</f>
        <v>-13.0499999999997</v>
      </c>
      <c r="AA12" s="36" t="n">
        <f aca="false">VLOOKUP($A12,'[3]Congest May01-Oct01'!$A$1:$I$1048576,COLUMN('[3]Congest May01-Oct01'!G$1:G$1048576),FALSE())-VLOOKUP($B12,'[3]Congest May01-Oct01'!$A$1:$I$1048576,COLUMN('[3]Congest May01-Oct01'!G$1:G$1048576),FALSE())</f>
        <v>46.8300000000008</v>
      </c>
    </row>
    <row r="13" customFormat="false" ht="12.75" hidden="false" customHeight="false" outlineLevel="0" collapsed="false">
      <c r="A13" s="7" t="n">
        <v>24261</v>
      </c>
      <c r="B13" s="7" t="n">
        <v>23786</v>
      </c>
      <c r="C13" s="31" t="n">
        <v>-1999</v>
      </c>
      <c r="D13" s="1" t="n">
        <v>20</v>
      </c>
      <c r="E13" s="31" t="n">
        <f aca="false">+D13*C13</f>
        <v>-39980</v>
      </c>
      <c r="F13" s="1" t="str">
        <f aca="false">+VLOOKUP(A13,'[3]Congest May01-Oct01'!$A$1:$B$1048576,2,FALSE())</f>
        <v>74TH STREET_GT_2</v>
      </c>
      <c r="G13" s="1" t="str">
        <f aca="false">+VLOOKUP(B13,'[3]Congest May01-Oct01'!$A$1:$B$1048576,2,FALSE())</f>
        <v>LINDEN COGEN____</v>
      </c>
      <c r="H13" s="31" t="n">
        <f aca="false">+VLOOKUP($B13,[2]ACP!$A$1:$BE$1048576,47,FALSE())-VLOOKUP($A13,[2]ACP!$A$1:$BE$1048576,47,FALSE())</f>
        <v>-92.4599999999919</v>
      </c>
      <c r="I13" s="31" t="n">
        <f aca="false">+VLOOKUP($B13,[2]ACP!$A$1:$BE$1048576,48,FALSE())-VLOOKUP($A13,[2]ACP!$A$1:$BE$1048576,48,FALSE())</f>
        <v>-1790.71000000001</v>
      </c>
      <c r="J13" s="31" t="n">
        <f aca="false">+VLOOKUP($B13,[2]ACP!$A$1:$BE$1048576,57,FALSE())-VLOOKUP($A13,[2]ACP!$A$1:$BE$1048576,57,FALSE())</f>
        <v>-2485.42</v>
      </c>
      <c r="K13" s="6" t="n">
        <f aca="false">+SUM(P13:AA13)</f>
        <v>-2094.6</v>
      </c>
      <c r="L13" s="36" t="n">
        <f aca="false">VLOOKUP($A13,'[3]Congest May00-Oct00'!$A$1:$I$1048576,COLUMN('[3]Congest May00-Oct00'!D$1:D$1048576),FALSE())-VLOOKUP($B13,'[3]Congest May00-Oct00'!$A$1:$I$1048576,COLUMN('[3]Congest May00-Oct00'!D$1:D$1048576),FALSE())</f>
        <v>-246.29</v>
      </c>
      <c r="M13" s="36" t="n">
        <f aca="false">VLOOKUP($A13,'[3]Congest May00-Oct00'!$A$1:$I$1048576,COLUMN('[3]Congest May00-Oct00'!E$1:E$1048576),FALSE())-VLOOKUP($B13,'[3]Congest May00-Oct00'!$A$1:$I$1048576,COLUMN('[3]Congest May00-Oct00'!E$1:E$1048576),FALSE())</f>
        <v>-4400.76</v>
      </c>
      <c r="N13" s="36" t="n">
        <f aca="false">VLOOKUP($A13,'[3]Congest May00-Oct00'!$A$1:$I$1048576,COLUMN('[3]Congest May00-Oct00'!F$1:F$1048576),FALSE())-VLOOKUP($B13,'[3]Congest May00-Oct00'!$A$1:$I$1048576,COLUMN('[3]Congest May00-Oct00'!F$1:F$1048576),FALSE())</f>
        <v>-1933.34</v>
      </c>
      <c r="O13" s="36" t="n">
        <f aca="false">VLOOKUP($A13,'[3]Congest May00-Oct00'!$A$1:$I$1048576,COLUMN('[3]Congest May00-Oct00'!G$1:G$1048576),FALSE())-VLOOKUP($B13,'[3]Congest May00-Oct00'!$A$1:$I$1048576,COLUMN('[3]Congest May00-Oct00'!G$1:G$1048576),FALSE())</f>
        <v>-4049.05</v>
      </c>
      <c r="P13" s="36" t="n">
        <f aca="false">VLOOKUP($A13,'[3]Congest May00-Oct00'!$A$1:$I$1048576,COLUMN('[3]Congest May00-Oct00'!H$1:H$1048576),FALSE())-VLOOKUP($B13,'[3]Congest May00-Oct00'!$A$1:$I$1048576,COLUMN('[3]Congest May00-Oct00'!H$1:H$1048576),FALSE())</f>
        <v>0.399999999999181</v>
      </c>
      <c r="Q13" s="36" t="n">
        <f aca="false">VLOOKUP($A13,'[3]Congest May00-Oct00'!$A$1:$I$1048576,COLUMN('[3]Congest May00-Oct00'!I$1:I$1048576),FALSE())-VLOOKUP($B13,'[3]Congest May00-Oct00'!$A$1:$I$1048576,COLUMN('[3]Congest May00-Oct00'!I$1:I$1048576),FALSE())</f>
        <v>1.5</v>
      </c>
      <c r="R13" s="36" t="n">
        <f aca="false">VLOOKUP($A13,'[3]Congest Nov00-Apr01'!$A$1:$I$1048576,COLUMN('[3]Congest Nov00-Apr01'!D$1:D$1048576),FALSE())-VLOOKUP($B13,'[3]Congest Nov00-Apr01'!$A$1:$I$1048576,COLUMN('[3]Congest Nov00-Apr01'!D$1:D$1048576),FALSE())</f>
        <v>3.84000000000015</v>
      </c>
      <c r="S13" s="36" t="n">
        <f aca="false">VLOOKUP($A13,'[3]Congest Nov00-Apr01'!$A$1:$I$1048576,COLUMN('[3]Congest Nov00-Apr01'!E$1:E$1048576),FALSE())-VLOOKUP($B13,'[3]Congest Nov00-Apr01'!$A$1:$I$1048576,COLUMN('[3]Congest Nov00-Apr01'!E$1:E$1048576),FALSE())</f>
        <v>60.8700000000001</v>
      </c>
      <c r="T13" s="36" t="n">
        <f aca="false">VLOOKUP($A13,'[3]Congest Nov00-Apr01'!$A$1:$I$1048576,COLUMN('[3]Congest Nov00-Apr01'!F$1:F$1048576),FALSE())-VLOOKUP($B13,'[3]Congest Nov00-Apr01'!$A$1:$I$1048576,COLUMN('[3]Congest Nov00-Apr01'!F$1:F$1048576),FALSE())</f>
        <v>0</v>
      </c>
      <c r="U13" s="36" t="n">
        <f aca="false">VLOOKUP($A13,'[3]Congest Nov00-Apr01'!$A$1:$I$1048576,COLUMN('[3]Congest Nov00-Apr01'!G$1:G$1048576),FALSE())-VLOOKUP($B13,'[3]Congest Nov00-Apr01'!$A$1:$I$1048576,COLUMN('[3]Congest Nov00-Apr01'!G$1:G$1048576),FALSE())</f>
        <v>-4.68000000000029</v>
      </c>
      <c r="V13" s="36" t="n">
        <f aca="false">VLOOKUP($A13,'[3]Congest Nov00-Apr01'!$A$1:$I$1048576,COLUMN('[3]Congest Nov00-Apr01'!H$1:H$1048576),FALSE())-VLOOKUP($B13,'[3]Congest Nov00-Apr01'!$A$1:$I$1048576,COLUMN('[3]Congest Nov00-Apr01'!H$1:H$1048576),FALSE())</f>
        <v>0</v>
      </c>
      <c r="W13" s="36" t="n">
        <f aca="false">VLOOKUP($A13,'[3]Congest Nov00-Apr01'!$A$1:$I$1048576,COLUMN('[3]Congest Nov00-Apr01'!I$1:I$1048576),FALSE())-VLOOKUP($B13,'[3]Congest Nov00-Apr01'!$A$1:$I$1048576,COLUMN('[3]Congest Nov00-Apr01'!I$1:I$1048576),FALSE())</f>
        <v>561.72</v>
      </c>
      <c r="X13" s="36" t="n">
        <f aca="false">VLOOKUP($A13,'[3]Congest May01-Oct01'!$A$1:$I$1048576,COLUMN('[3]Congest May01-Oct01'!D$1:D$1048576),FALSE())-VLOOKUP($B13,'[3]Congest May01-Oct01'!$A$1:$I$1048576,COLUMN('[3]Congest May01-Oct01'!D$1:D$1048576),FALSE())</f>
        <v>-329.220000000001</v>
      </c>
      <c r="Y13" s="36" t="n">
        <f aca="false">VLOOKUP($A13,'[3]Congest May01-Oct01'!$A$1:$I$1048576,COLUMN('[3]Congest May01-Oct01'!E$1:E$1048576),FALSE())-VLOOKUP($B13,'[3]Congest May01-Oct01'!$A$1:$I$1048576,COLUMN('[3]Congest May01-Oct01'!E$1:E$1048576),FALSE())</f>
        <v>0</v>
      </c>
      <c r="Z13" s="36" t="n">
        <f aca="false">VLOOKUP($A13,'[3]Congest May01-Oct01'!$A$1:$I$1048576,COLUMN('[3]Congest May01-Oct01'!F$1:F$1048576),FALSE())-VLOOKUP($B13,'[3]Congest May01-Oct01'!$A$1:$I$1048576,COLUMN('[3]Congest May01-Oct01'!F$1:F$1048576),FALSE())</f>
        <v>-422.46</v>
      </c>
      <c r="AA13" s="36" t="n">
        <f aca="false">VLOOKUP($A13,'[3]Congest May01-Oct01'!$A$1:$I$1048576,COLUMN('[3]Congest May01-Oct01'!G$1:G$1048576),FALSE())-VLOOKUP($B13,'[3]Congest May01-Oct01'!$A$1:$I$1048576,COLUMN('[3]Congest May01-Oct01'!G$1:G$1048576),FALSE())</f>
        <v>-1966.57</v>
      </c>
    </row>
    <row r="14" customFormat="false" ht="12.75" hidden="false" customHeight="false" outlineLevel="0" collapsed="false">
      <c r="A14" s="7" t="n">
        <v>23640</v>
      </c>
      <c r="B14" s="2" t="n">
        <v>23641</v>
      </c>
      <c r="C14" s="31" t="n">
        <v>-1999</v>
      </c>
      <c r="D14" s="1" t="n">
        <v>20</v>
      </c>
      <c r="E14" s="31" t="n">
        <f aca="false">+D14*C14</f>
        <v>-39980</v>
      </c>
      <c r="F14" s="1" t="str">
        <f aca="false">+VLOOKUP(A14,'[3]Congest May01-Oct01'!$A$1:$B$1048576,2,FALSE())</f>
        <v>SHOEMAKER___GT</v>
      </c>
      <c r="G14" s="1" t="str">
        <f aca="false">+VLOOKUP(B14,'[3]Congest May01-Oct01'!$A$1:$B$1048576,2,FALSE())</f>
        <v>MONGAUP___HYD</v>
      </c>
      <c r="H14" s="31" t="n">
        <f aca="false">+VLOOKUP($B14,[2]ACP!$A$1:$BE$1048576,47,FALSE())-VLOOKUP($A14,[2]ACP!$A$1:$BE$1048576,47,FALSE())</f>
        <v>-2301.71</v>
      </c>
      <c r="I14" s="31" t="n">
        <f aca="false">+VLOOKUP($B14,[2]ACP!$A$1:$BE$1048576,48,FALSE())-VLOOKUP($A14,[2]ACP!$A$1:$BE$1048576,48,FALSE())</f>
        <v>-3433.96000000001</v>
      </c>
      <c r="J14" s="31" t="n">
        <f aca="false">+VLOOKUP($B14,[2]ACP!$A$1:$BE$1048576,57,FALSE())-VLOOKUP($A14,[2]ACP!$A$1:$BE$1048576,57,FALSE())</f>
        <v>-2631.73999999999</v>
      </c>
      <c r="K14" s="6" t="n">
        <f aca="false">+SUM(P14:AA14)</f>
        <v>0</v>
      </c>
      <c r="L14" s="36" t="n">
        <f aca="false">VLOOKUP($A14,'[3]Congest May00-Oct00'!$A$1:$I$1048576,COLUMN('[3]Congest May00-Oct00'!D$1:D$1048576),FALSE())-VLOOKUP($B14,'[3]Congest May00-Oct00'!$A$1:$I$1048576,COLUMN('[3]Congest May00-Oct00'!D$1:D$1048576),FALSE())</f>
        <v>0</v>
      </c>
      <c r="M14" s="36" t="n">
        <f aca="false">VLOOKUP($A14,'[3]Congest May00-Oct00'!$A$1:$I$1048576,COLUMN('[3]Congest May00-Oct00'!E$1:E$1048576),FALSE())-VLOOKUP($B14,'[3]Congest May00-Oct00'!$A$1:$I$1048576,COLUMN('[3]Congest May00-Oct00'!E$1:E$1048576),FALSE())</f>
        <v>0</v>
      </c>
      <c r="N14" s="36" t="n">
        <f aca="false">VLOOKUP($A14,'[3]Congest May00-Oct00'!$A$1:$I$1048576,COLUMN('[3]Congest May00-Oct00'!F$1:F$1048576),FALSE())-VLOOKUP($B14,'[3]Congest May00-Oct00'!$A$1:$I$1048576,COLUMN('[3]Congest May00-Oct00'!F$1:F$1048576),FALSE())</f>
        <v>0</v>
      </c>
      <c r="O14" s="36" t="n">
        <f aca="false">VLOOKUP($A14,'[3]Congest May00-Oct00'!$A$1:$I$1048576,COLUMN('[3]Congest May00-Oct00'!G$1:G$1048576),FALSE())-VLOOKUP($B14,'[3]Congest May00-Oct00'!$A$1:$I$1048576,COLUMN('[3]Congest May00-Oct00'!G$1:G$1048576),FALSE())</f>
        <v>0</v>
      </c>
      <c r="P14" s="36" t="n">
        <f aca="false">VLOOKUP($A14,'[3]Congest May00-Oct00'!$A$1:$I$1048576,COLUMN('[3]Congest May00-Oct00'!H$1:H$1048576),FALSE())-VLOOKUP($B14,'[3]Congest May00-Oct00'!$A$1:$I$1048576,COLUMN('[3]Congest May00-Oct00'!H$1:H$1048576),FALSE())</f>
        <v>0</v>
      </c>
      <c r="Q14" s="36" t="n">
        <f aca="false">VLOOKUP($A14,'[3]Congest May00-Oct00'!$A$1:$I$1048576,COLUMN('[3]Congest May00-Oct00'!I$1:I$1048576),FALSE())-VLOOKUP($B14,'[3]Congest May00-Oct00'!$A$1:$I$1048576,COLUMN('[3]Congest May00-Oct00'!I$1:I$1048576),FALSE())</f>
        <v>0</v>
      </c>
      <c r="R14" s="36" t="n">
        <f aca="false">VLOOKUP($A14,'[3]Congest Nov00-Apr01'!$A$1:$I$1048576,COLUMN('[3]Congest Nov00-Apr01'!D$1:D$1048576),FALSE())-VLOOKUP($B14,'[3]Congest Nov00-Apr01'!$A$1:$I$1048576,COLUMN('[3]Congest Nov00-Apr01'!D$1:D$1048576),FALSE())</f>
        <v>0</v>
      </c>
      <c r="S14" s="36" t="n">
        <f aca="false">VLOOKUP($A14,'[3]Congest Nov00-Apr01'!$A$1:$I$1048576,COLUMN('[3]Congest Nov00-Apr01'!E$1:E$1048576),FALSE())-VLOOKUP($B14,'[3]Congest Nov00-Apr01'!$A$1:$I$1048576,COLUMN('[3]Congest Nov00-Apr01'!E$1:E$1048576),FALSE())</f>
        <v>0</v>
      </c>
      <c r="T14" s="36" t="n">
        <f aca="false">VLOOKUP($A14,'[3]Congest Nov00-Apr01'!$A$1:$I$1048576,COLUMN('[3]Congest Nov00-Apr01'!F$1:F$1048576),FALSE())-VLOOKUP($B14,'[3]Congest Nov00-Apr01'!$A$1:$I$1048576,COLUMN('[3]Congest Nov00-Apr01'!F$1:F$1048576),FALSE())</f>
        <v>0</v>
      </c>
      <c r="U14" s="36" t="n">
        <f aca="false">VLOOKUP($A14,'[3]Congest Nov00-Apr01'!$A$1:$I$1048576,COLUMN('[3]Congest Nov00-Apr01'!G$1:G$1048576),FALSE())-VLOOKUP($B14,'[3]Congest Nov00-Apr01'!$A$1:$I$1048576,COLUMN('[3]Congest Nov00-Apr01'!G$1:G$1048576),FALSE())</f>
        <v>0</v>
      </c>
      <c r="V14" s="36" t="n">
        <f aca="false">VLOOKUP($A14,'[3]Congest Nov00-Apr01'!$A$1:$I$1048576,COLUMN('[3]Congest Nov00-Apr01'!H$1:H$1048576),FALSE())-VLOOKUP($B14,'[3]Congest Nov00-Apr01'!$A$1:$I$1048576,COLUMN('[3]Congest Nov00-Apr01'!H$1:H$1048576),FALSE())</f>
        <v>0</v>
      </c>
      <c r="W14" s="36" t="n">
        <f aca="false">VLOOKUP($A14,'[3]Congest Nov00-Apr01'!$A$1:$I$1048576,COLUMN('[3]Congest Nov00-Apr01'!I$1:I$1048576),FALSE())-VLOOKUP($B14,'[3]Congest Nov00-Apr01'!$A$1:$I$1048576,COLUMN('[3]Congest Nov00-Apr01'!I$1:I$1048576),FALSE())</f>
        <v>0</v>
      </c>
      <c r="X14" s="36" t="n">
        <f aca="false">VLOOKUP($A14,'[3]Congest May01-Oct01'!$A$1:$I$1048576,COLUMN('[3]Congest May01-Oct01'!D$1:D$1048576),FALSE())-VLOOKUP($B14,'[3]Congest May01-Oct01'!$A$1:$I$1048576,COLUMN('[3]Congest May01-Oct01'!D$1:D$1048576),FALSE())</f>
        <v>0</v>
      </c>
      <c r="Y14" s="36" t="n">
        <f aca="false">VLOOKUP($A14,'[3]Congest May01-Oct01'!$A$1:$I$1048576,COLUMN('[3]Congest May01-Oct01'!E$1:E$1048576),FALSE())-VLOOKUP($B14,'[3]Congest May01-Oct01'!$A$1:$I$1048576,COLUMN('[3]Congest May01-Oct01'!E$1:E$1048576),FALSE())</f>
        <v>0</v>
      </c>
      <c r="Z14" s="36" t="n">
        <f aca="false">VLOOKUP($A14,'[3]Congest May01-Oct01'!$A$1:$I$1048576,COLUMN('[3]Congest May01-Oct01'!F$1:F$1048576),FALSE())-VLOOKUP($B14,'[3]Congest May01-Oct01'!$A$1:$I$1048576,COLUMN('[3]Congest May01-Oct01'!F$1:F$1048576),FALSE())</f>
        <v>0</v>
      </c>
      <c r="AA14" s="36" t="n">
        <f aca="false">VLOOKUP($A14,'[3]Congest May01-Oct01'!$A$1:$I$1048576,COLUMN('[3]Congest May01-Oct01'!G$1:G$1048576),FALSE())-VLOOKUP($B14,'[3]Congest May01-Oct01'!$A$1:$I$1048576,COLUMN('[3]Congest May01-Oct01'!G$1:G$1048576),FALSE())</f>
        <v>0</v>
      </c>
    </row>
    <row r="15" customFormat="false" ht="12.75" hidden="false" customHeight="false" outlineLevel="0" collapsed="false">
      <c r="A15" s="7" t="n">
        <v>61756</v>
      </c>
      <c r="B15" s="2" t="n">
        <v>23777</v>
      </c>
      <c r="C15" s="31" t="n">
        <v>-2200</v>
      </c>
      <c r="D15" s="1" t="n">
        <v>20</v>
      </c>
      <c r="E15" s="31" t="n">
        <f aca="false">+D15*C15</f>
        <v>-44000</v>
      </c>
      <c r="F15" s="1" t="str">
        <f aca="false">+VLOOKUP(A15,'[3]Congest May01-Oct01'!$A$1:$B$1048576,2,FALSE())</f>
        <v>MHK VL</v>
      </c>
      <c r="G15" s="1" t="str">
        <f aca="false">+VLOOKUP(B15,'[3]Congest May01-Oct01'!$A$1:$B$1048576,2,FALSE())</f>
        <v>SITHE___STERLING</v>
      </c>
      <c r="H15" s="31" t="n">
        <f aca="false">+VLOOKUP($B15,[2]ACP!$A$1:$BE$1048576,47,FALSE())-VLOOKUP($A15,[2]ACP!$A$1:$BE$1048576,47,FALSE())</f>
        <v>-2913.23</v>
      </c>
      <c r="I15" s="31" t="n">
        <f aca="false">+VLOOKUP($B15,[2]ACP!$A$1:$BE$1048576,48,FALSE())-VLOOKUP($A15,[2]ACP!$A$1:$BE$1048576,48,FALSE())</f>
        <v>-5604.65</v>
      </c>
      <c r="J15" s="31" t="n">
        <f aca="false">+VLOOKUP($B15,[2]ACP!$A$1:$BE$1048576,57,FALSE())-VLOOKUP($A15,[2]ACP!$A$1:$BE$1048576,57,FALSE())</f>
        <v>-4257.93</v>
      </c>
      <c r="K15" s="6" t="n">
        <f aca="false">+SUM(P15:AA15)</f>
        <v>-31.85</v>
      </c>
      <c r="L15" s="36" t="n">
        <f aca="false">VLOOKUP($A15,'[3]Congest May00-Oct00'!$A$1:$I$1048576,COLUMN('[3]Congest May00-Oct00'!D$1:D$1048576),FALSE())-VLOOKUP($B15,'[3]Congest May00-Oct00'!$A$1:$I$1048576,COLUMN('[3]Congest May00-Oct00'!D$1:D$1048576),FALSE())</f>
        <v>119.83</v>
      </c>
      <c r="M15" s="36" t="n">
        <f aca="false">VLOOKUP($A15,'[3]Congest May00-Oct00'!$A$1:$I$1048576,COLUMN('[3]Congest May00-Oct00'!E$1:E$1048576),FALSE())-VLOOKUP($B15,'[3]Congest May00-Oct00'!$A$1:$I$1048576,COLUMN('[3]Congest May00-Oct00'!E$1:E$1048576),FALSE())</f>
        <v>-71.66</v>
      </c>
      <c r="N15" s="36" t="n">
        <f aca="false">VLOOKUP($A15,'[3]Congest May00-Oct00'!$A$1:$I$1048576,COLUMN('[3]Congest May00-Oct00'!F$1:F$1048576),FALSE())-VLOOKUP($B15,'[3]Congest May00-Oct00'!$A$1:$I$1048576,COLUMN('[3]Congest May00-Oct00'!F$1:F$1048576),FALSE())</f>
        <v>43.9900000000002</v>
      </c>
      <c r="O15" s="36" t="n">
        <f aca="false">VLOOKUP($A15,'[3]Congest May00-Oct00'!$A$1:$I$1048576,COLUMN('[3]Congest May00-Oct00'!G$1:G$1048576),FALSE())-VLOOKUP($B15,'[3]Congest May00-Oct00'!$A$1:$I$1048576,COLUMN('[3]Congest May00-Oct00'!G$1:G$1048576),FALSE())</f>
        <v>-203.63</v>
      </c>
      <c r="P15" s="36" t="n">
        <f aca="false">VLOOKUP($A15,'[3]Congest May00-Oct00'!$A$1:$I$1048576,COLUMN('[3]Congest May00-Oct00'!H$1:H$1048576),FALSE())-VLOOKUP($B15,'[3]Congest May00-Oct00'!$A$1:$I$1048576,COLUMN('[3]Congest May00-Oct00'!H$1:H$1048576),FALSE())</f>
        <v>121.43</v>
      </c>
      <c r="Q15" s="36" t="n">
        <f aca="false">VLOOKUP($A15,'[3]Congest May00-Oct00'!$A$1:$I$1048576,COLUMN('[3]Congest May00-Oct00'!I$1:I$1048576),FALSE())-VLOOKUP($B15,'[3]Congest May00-Oct00'!$A$1:$I$1048576,COLUMN('[3]Congest May00-Oct00'!I$1:I$1048576),FALSE())</f>
        <v>-0.859999999999999</v>
      </c>
      <c r="R15" s="36" t="n">
        <f aca="false">VLOOKUP($A15,'[3]Congest Nov00-Apr01'!$A$1:$I$1048576,COLUMN('[3]Congest Nov00-Apr01'!D$1:D$1048576),FALSE())-VLOOKUP($B15,'[3]Congest Nov00-Apr01'!$A$1:$I$1048576,COLUMN('[3]Congest Nov00-Apr01'!D$1:D$1048576),FALSE())</f>
        <v>-7.41</v>
      </c>
      <c r="S15" s="36" t="n">
        <f aca="false">VLOOKUP($A15,'[3]Congest Nov00-Apr01'!$A$1:$I$1048576,COLUMN('[3]Congest Nov00-Apr01'!E$1:E$1048576),FALSE())-VLOOKUP($B15,'[3]Congest Nov00-Apr01'!$A$1:$I$1048576,COLUMN('[3]Congest Nov00-Apr01'!E$1:E$1048576),FALSE())</f>
        <v>8.17999999999999</v>
      </c>
      <c r="T15" s="36" t="n">
        <f aca="false">VLOOKUP($A15,'[3]Congest Nov00-Apr01'!$A$1:$I$1048576,COLUMN('[3]Congest Nov00-Apr01'!F$1:F$1048576),FALSE())-VLOOKUP($B15,'[3]Congest Nov00-Apr01'!$A$1:$I$1048576,COLUMN('[3]Congest Nov00-Apr01'!F$1:F$1048576),FALSE())</f>
        <v>-9.92000000000002</v>
      </c>
      <c r="U15" s="36" t="n">
        <f aca="false">VLOOKUP($A15,'[3]Congest Nov00-Apr01'!$A$1:$I$1048576,COLUMN('[3]Congest Nov00-Apr01'!G$1:G$1048576),FALSE())-VLOOKUP($B15,'[3]Congest Nov00-Apr01'!$A$1:$I$1048576,COLUMN('[3]Congest Nov00-Apr01'!G$1:G$1048576),FALSE())</f>
        <v>-0.170000000000009</v>
      </c>
      <c r="V15" s="36" t="n">
        <f aca="false">VLOOKUP($A15,'[3]Congest Nov00-Apr01'!$A$1:$I$1048576,COLUMN('[3]Congest Nov00-Apr01'!H$1:H$1048576),FALSE())-VLOOKUP($B15,'[3]Congest Nov00-Apr01'!$A$1:$I$1048576,COLUMN('[3]Congest Nov00-Apr01'!H$1:H$1048576),FALSE())</f>
        <v>-12.47</v>
      </c>
      <c r="W15" s="36" t="n">
        <f aca="false">VLOOKUP($A15,'[3]Congest Nov00-Apr01'!$A$1:$I$1048576,COLUMN('[3]Congest Nov00-Apr01'!I$1:I$1048576),FALSE())-VLOOKUP($B15,'[3]Congest Nov00-Apr01'!$A$1:$I$1048576,COLUMN('[3]Congest Nov00-Apr01'!I$1:I$1048576),FALSE())</f>
        <v>2.43</v>
      </c>
      <c r="X15" s="36" t="n">
        <f aca="false">VLOOKUP($A15,'[3]Congest May01-Oct01'!$A$1:$I$1048576,COLUMN('[3]Congest May01-Oct01'!D$1:D$1048576),FALSE())-VLOOKUP($B15,'[3]Congest May01-Oct01'!$A$1:$I$1048576,COLUMN('[3]Congest May01-Oct01'!D$1:D$1048576),FALSE())</f>
        <v>-17.65</v>
      </c>
      <c r="Y15" s="36" t="n">
        <f aca="false">VLOOKUP($A15,'[3]Congest May01-Oct01'!$A$1:$I$1048576,COLUMN('[3]Congest May01-Oct01'!E$1:E$1048576),FALSE())-VLOOKUP($B15,'[3]Congest May01-Oct01'!$A$1:$I$1048576,COLUMN('[3]Congest May01-Oct01'!E$1:E$1048576),FALSE())</f>
        <v>-96.73</v>
      </c>
      <c r="Z15" s="36" t="n">
        <f aca="false">VLOOKUP($A15,'[3]Congest May01-Oct01'!$A$1:$I$1048576,COLUMN('[3]Congest May01-Oct01'!F$1:F$1048576),FALSE())-VLOOKUP($B15,'[3]Congest May01-Oct01'!$A$1:$I$1048576,COLUMN('[3]Congest May01-Oct01'!F$1:F$1048576),FALSE())</f>
        <v>-13.82</v>
      </c>
      <c r="AA15" s="36" t="n">
        <f aca="false">VLOOKUP($A15,'[3]Congest May01-Oct01'!$A$1:$I$1048576,COLUMN('[3]Congest May01-Oct01'!G$1:G$1048576),FALSE())-VLOOKUP($B15,'[3]Congest May01-Oct01'!$A$1:$I$1048576,COLUMN('[3]Congest May01-Oct01'!G$1:G$1048576),FALSE())</f>
        <v>-4.85999999999999</v>
      </c>
    </row>
    <row r="16" customFormat="false" ht="12.75" hidden="false" customHeight="false" outlineLevel="0" collapsed="false">
      <c r="A16" s="7" t="n">
        <v>61847</v>
      </c>
      <c r="B16" s="2" t="n">
        <v>23565</v>
      </c>
      <c r="C16" s="31" t="n">
        <v>-500</v>
      </c>
      <c r="D16" s="1" t="n">
        <v>20</v>
      </c>
      <c r="E16" s="31" t="n">
        <f aca="false">+D16*C16</f>
        <v>-10000</v>
      </c>
      <c r="F16" s="1" t="str">
        <f aca="false">+VLOOKUP(A16,'[3]Congest May01-Oct01'!$A$1:$B$1048576,2,FALSE())</f>
        <v>PJM</v>
      </c>
      <c r="G16" s="1" t="str">
        <f aca="false">+VLOOKUP(B16,'[3]Congest May01-Oct01'!$A$1:$B$1048576,2,FALSE())</f>
        <v>DUNKIRK___3</v>
      </c>
      <c r="H16" s="31" t="n">
        <f aca="false">+VLOOKUP($B16,[2]ACP!$A$1:$BE$1048576,47,FALSE())-VLOOKUP($A16,[2]ACP!$A$1:$BE$1048576,47,FALSE())</f>
        <v>-3072.71</v>
      </c>
      <c r="I16" s="31" t="n">
        <f aca="false">+VLOOKUP($B16,[2]ACP!$A$1:$BE$1048576,48,FALSE())-VLOOKUP($A16,[2]ACP!$A$1:$BE$1048576,48,FALSE())</f>
        <v>-7388.49</v>
      </c>
      <c r="J16" s="31" t="n">
        <f aca="false">+VLOOKUP($B16,[2]ACP!$A$1:$BE$1048576,57,FALSE())-VLOOKUP($A16,[2]ACP!$A$1:$BE$1048576,57,FALSE())</f>
        <v>0.0100000000002183</v>
      </c>
      <c r="K16" s="6" t="n">
        <f aca="false">+SUM(P16:AA16)</f>
        <v>18945.05</v>
      </c>
      <c r="L16" s="36" t="n">
        <f aca="false">VLOOKUP($A16,'[3]Congest May00-Oct00'!$A$1:$I$1048576,COLUMN('[3]Congest May00-Oct00'!D$1:D$1048576),FALSE())-VLOOKUP($B16,'[3]Congest May00-Oct00'!$A$1:$I$1048576,COLUMN('[3]Congest May00-Oct00'!D$1:D$1048576),FALSE())</f>
        <v>-232.57</v>
      </c>
      <c r="M16" s="36" t="n">
        <f aca="false">VLOOKUP($A16,'[3]Congest May00-Oct00'!$A$1:$I$1048576,COLUMN('[3]Congest May00-Oct00'!E$1:E$1048576),FALSE())-VLOOKUP($B16,'[3]Congest May00-Oct00'!$A$1:$I$1048576,COLUMN('[3]Congest May00-Oct00'!E$1:E$1048576),FALSE())</f>
        <v>-577.27</v>
      </c>
      <c r="N16" s="36" t="n">
        <f aca="false">VLOOKUP($A16,'[3]Congest May00-Oct00'!$A$1:$I$1048576,COLUMN('[3]Congest May00-Oct00'!F$1:F$1048576),FALSE())-VLOOKUP($B16,'[3]Congest May00-Oct00'!$A$1:$I$1048576,COLUMN('[3]Congest May00-Oct00'!F$1:F$1048576),FALSE())</f>
        <v>-500.12</v>
      </c>
      <c r="O16" s="36" t="n">
        <f aca="false">VLOOKUP($A16,'[3]Congest May00-Oct00'!$A$1:$I$1048576,COLUMN('[3]Congest May00-Oct00'!G$1:G$1048576),FALSE())-VLOOKUP($B16,'[3]Congest May00-Oct00'!$A$1:$I$1048576,COLUMN('[3]Congest May00-Oct00'!G$1:G$1048576),FALSE())</f>
        <v>-1549.93</v>
      </c>
      <c r="P16" s="36" t="n">
        <f aca="false">VLOOKUP($A16,'[3]Congest May00-Oct00'!$A$1:$I$1048576,COLUMN('[3]Congest May00-Oct00'!H$1:H$1048576),FALSE())-VLOOKUP($B16,'[3]Congest May00-Oct00'!$A$1:$I$1048576,COLUMN('[3]Congest May00-Oct00'!H$1:H$1048576),FALSE())</f>
        <v>3511.51</v>
      </c>
      <c r="Q16" s="36" t="n">
        <f aca="false">VLOOKUP($A16,'[3]Congest May00-Oct00'!$A$1:$I$1048576,COLUMN('[3]Congest May00-Oct00'!I$1:I$1048576),FALSE())-VLOOKUP($B16,'[3]Congest May00-Oct00'!$A$1:$I$1048576,COLUMN('[3]Congest May00-Oct00'!I$1:I$1048576),FALSE())</f>
        <v>5415.36</v>
      </c>
      <c r="R16" s="36" t="n">
        <f aca="false">VLOOKUP($A16,'[3]Congest Nov00-Apr01'!$A$1:$I$1048576,COLUMN('[3]Congest Nov00-Apr01'!D$1:D$1048576),FALSE())-VLOOKUP($B16,'[3]Congest Nov00-Apr01'!$A$1:$I$1048576,COLUMN('[3]Congest Nov00-Apr01'!D$1:D$1048576),FALSE())</f>
        <v>6084.02</v>
      </c>
      <c r="S16" s="36" t="n">
        <f aca="false">VLOOKUP($A16,'[3]Congest Nov00-Apr01'!$A$1:$I$1048576,COLUMN('[3]Congest Nov00-Apr01'!E$1:E$1048576),FALSE())-VLOOKUP($B16,'[3]Congest Nov00-Apr01'!$A$1:$I$1048576,COLUMN('[3]Congest Nov00-Apr01'!E$1:E$1048576),FALSE())</f>
        <v>1187.81</v>
      </c>
      <c r="T16" s="36" t="n">
        <f aca="false">VLOOKUP($A16,'[3]Congest Nov00-Apr01'!$A$1:$I$1048576,COLUMN('[3]Congest Nov00-Apr01'!F$1:F$1048576),FALSE())-VLOOKUP($B16,'[3]Congest Nov00-Apr01'!$A$1:$I$1048576,COLUMN('[3]Congest Nov00-Apr01'!F$1:F$1048576),FALSE())</f>
        <v>586.92</v>
      </c>
      <c r="U16" s="36" t="n">
        <f aca="false">VLOOKUP($A16,'[3]Congest Nov00-Apr01'!$A$1:$I$1048576,COLUMN('[3]Congest Nov00-Apr01'!G$1:G$1048576),FALSE())-VLOOKUP($B16,'[3]Congest Nov00-Apr01'!$A$1:$I$1048576,COLUMN('[3]Congest Nov00-Apr01'!G$1:G$1048576),FALSE())</f>
        <v>800.42</v>
      </c>
      <c r="V16" s="36" t="n">
        <f aca="false">VLOOKUP($A16,'[3]Congest Nov00-Apr01'!$A$1:$I$1048576,COLUMN('[3]Congest Nov00-Apr01'!H$1:H$1048576),FALSE())-VLOOKUP($B16,'[3]Congest Nov00-Apr01'!$A$1:$I$1048576,COLUMN('[3]Congest Nov00-Apr01'!H$1:H$1048576),FALSE())</f>
        <v>56.46</v>
      </c>
      <c r="W16" s="36" t="n">
        <f aca="false">VLOOKUP($A16,'[3]Congest Nov00-Apr01'!$A$1:$I$1048576,COLUMN('[3]Congest Nov00-Apr01'!I$1:I$1048576),FALSE())-VLOOKUP($B16,'[3]Congest Nov00-Apr01'!$A$1:$I$1048576,COLUMN('[3]Congest Nov00-Apr01'!I$1:I$1048576),FALSE())</f>
        <v>72.51</v>
      </c>
      <c r="X16" s="36" t="n">
        <f aca="false">VLOOKUP($A16,'[3]Congest May01-Oct01'!$A$1:$I$1048576,COLUMN('[3]Congest May01-Oct01'!D$1:D$1048576),FALSE())-VLOOKUP($B16,'[3]Congest May01-Oct01'!$A$1:$I$1048576,COLUMN('[3]Congest May01-Oct01'!D$1:D$1048576),FALSE())</f>
        <v>1029.04</v>
      </c>
      <c r="Y16" s="36" t="n">
        <f aca="false">VLOOKUP($A16,'[3]Congest May01-Oct01'!$A$1:$I$1048576,COLUMN('[3]Congest May01-Oct01'!E$1:E$1048576),FALSE())-VLOOKUP($B16,'[3]Congest May01-Oct01'!$A$1:$I$1048576,COLUMN('[3]Congest May01-Oct01'!E$1:E$1048576),FALSE())</f>
        <v>-169.13</v>
      </c>
      <c r="Z16" s="36" t="n">
        <f aca="false">VLOOKUP($A16,'[3]Congest May01-Oct01'!$A$1:$I$1048576,COLUMN('[3]Congest May01-Oct01'!F$1:F$1048576),FALSE())-VLOOKUP($B16,'[3]Congest May01-Oct01'!$A$1:$I$1048576,COLUMN('[3]Congest May01-Oct01'!F$1:F$1048576),FALSE())</f>
        <v>-9.88999999999997</v>
      </c>
      <c r="AA16" s="36" t="n">
        <f aca="false">VLOOKUP($A16,'[3]Congest May01-Oct01'!$A$1:$I$1048576,COLUMN('[3]Congest May01-Oct01'!G$1:G$1048576),FALSE())-VLOOKUP($B16,'[3]Congest May01-Oct01'!$A$1:$I$1048576,COLUMN('[3]Congest May01-Oct01'!G$1:G$1048576),FALSE())</f>
        <v>380.02</v>
      </c>
    </row>
    <row r="17" customFormat="false" ht="12.75" hidden="false" customHeight="false" outlineLevel="0" collapsed="false">
      <c r="A17" s="7" t="n">
        <v>61847</v>
      </c>
      <c r="B17" s="2" t="n">
        <v>23625</v>
      </c>
      <c r="C17" s="31" t="n">
        <v>-500</v>
      </c>
      <c r="D17" s="1" t="n">
        <v>20</v>
      </c>
      <c r="E17" s="31" t="n">
        <f aca="false">+D17*C17</f>
        <v>-10000</v>
      </c>
      <c r="F17" s="1" t="str">
        <f aca="false">+VLOOKUP(A17,'[3]Congest May01-Oct01'!$A$1:$B$1048576,2,FALSE())</f>
        <v>PJM</v>
      </c>
      <c r="G17" s="1" t="str">
        <f aca="false">+VLOOKUP(B17,'[3]Congest May01-Oct01'!$A$1:$B$1048576,2,FALSE())</f>
        <v>JENNISON___1</v>
      </c>
      <c r="H17" s="31" t="n">
        <f aca="false">+VLOOKUP($B17,[2]ACP!$A$1:$BE$1048576,47,FALSE())-VLOOKUP($A17,[2]ACP!$A$1:$BE$1048576,47,FALSE())</f>
        <v>-2219.06</v>
      </c>
      <c r="I17" s="31" t="n">
        <f aca="false">+VLOOKUP($B17,[2]ACP!$A$1:$BE$1048576,48,FALSE())-VLOOKUP($A17,[2]ACP!$A$1:$BE$1048576,48,FALSE())</f>
        <v>7348.85</v>
      </c>
      <c r="J17" s="31" t="n">
        <f aca="false">+VLOOKUP($B17,[2]ACP!$A$1:$BE$1048576,57,FALSE())-VLOOKUP($A17,[2]ACP!$A$1:$BE$1048576,57,FALSE())</f>
        <v>178.15</v>
      </c>
      <c r="K17" s="6" t="n">
        <f aca="false">+SUM(P17:AA17)</f>
        <v>22136.91</v>
      </c>
      <c r="L17" s="36" t="n">
        <f aca="false">VLOOKUP($A17,'[3]Congest May00-Oct00'!$A$1:$I$1048576,COLUMN('[3]Congest May00-Oct00'!D$1:D$1048576),FALSE())-VLOOKUP($B17,'[3]Congest May00-Oct00'!$A$1:$I$1048576,COLUMN('[3]Congest May00-Oct00'!D$1:D$1048576),FALSE())</f>
        <v>876.44</v>
      </c>
      <c r="M17" s="36" t="n">
        <f aca="false">VLOOKUP($A17,'[3]Congest May00-Oct00'!$A$1:$I$1048576,COLUMN('[3]Congest May00-Oct00'!E$1:E$1048576),FALSE())-VLOOKUP($B17,'[3]Congest May00-Oct00'!$A$1:$I$1048576,COLUMN('[3]Congest May00-Oct00'!E$1:E$1048576),FALSE())</f>
        <v>1721.8</v>
      </c>
      <c r="N17" s="36" t="n">
        <f aca="false">VLOOKUP($A17,'[3]Congest May00-Oct00'!$A$1:$I$1048576,COLUMN('[3]Congest May00-Oct00'!F$1:F$1048576),FALSE())-VLOOKUP($B17,'[3]Congest May00-Oct00'!$A$1:$I$1048576,COLUMN('[3]Congest May00-Oct00'!F$1:F$1048576),FALSE())</f>
        <v>1024.44</v>
      </c>
      <c r="O17" s="36" t="n">
        <f aca="false">VLOOKUP($A17,'[3]Congest May00-Oct00'!$A$1:$I$1048576,COLUMN('[3]Congest May00-Oct00'!G$1:G$1048576),FALSE())-VLOOKUP($B17,'[3]Congest May00-Oct00'!$A$1:$I$1048576,COLUMN('[3]Congest May00-Oct00'!G$1:G$1048576),FALSE())</f>
        <v>639.269999999999</v>
      </c>
      <c r="P17" s="36" t="n">
        <f aca="false">VLOOKUP($A17,'[3]Congest May00-Oct00'!$A$1:$I$1048576,COLUMN('[3]Congest May00-Oct00'!H$1:H$1048576),FALSE())-VLOOKUP($B17,'[3]Congest May00-Oct00'!$A$1:$I$1048576,COLUMN('[3]Congest May00-Oct00'!H$1:H$1048576),FALSE())</f>
        <v>3764.41</v>
      </c>
      <c r="Q17" s="36" t="n">
        <f aca="false">VLOOKUP($A17,'[3]Congest May00-Oct00'!$A$1:$I$1048576,COLUMN('[3]Congest May00-Oct00'!I$1:I$1048576),FALSE())-VLOOKUP($B17,'[3]Congest May00-Oct00'!$A$1:$I$1048576,COLUMN('[3]Congest May00-Oct00'!I$1:I$1048576),FALSE())</f>
        <v>5650.12</v>
      </c>
      <c r="R17" s="36" t="n">
        <f aca="false">VLOOKUP($A17,'[3]Congest Nov00-Apr01'!$A$1:$I$1048576,COLUMN('[3]Congest Nov00-Apr01'!D$1:D$1048576),FALSE())-VLOOKUP($B17,'[3]Congest Nov00-Apr01'!$A$1:$I$1048576,COLUMN('[3]Congest Nov00-Apr01'!D$1:D$1048576),FALSE())</f>
        <v>6404.28</v>
      </c>
      <c r="S17" s="36" t="n">
        <f aca="false">VLOOKUP($A17,'[3]Congest Nov00-Apr01'!$A$1:$I$1048576,COLUMN('[3]Congest Nov00-Apr01'!E$1:E$1048576),FALSE())-VLOOKUP($B17,'[3]Congest Nov00-Apr01'!$A$1:$I$1048576,COLUMN('[3]Congest Nov00-Apr01'!E$1:E$1048576),FALSE())</f>
        <v>1275.22</v>
      </c>
      <c r="T17" s="36" t="n">
        <f aca="false">VLOOKUP($A17,'[3]Congest Nov00-Apr01'!$A$1:$I$1048576,COLUMN('[3]Congest Nov00-Apr01'!F$1:F$1048576),FALSE())-VLOOKUP($B17,'[3]Congest Nov00-Apr01'!$A$1:$I$1048576,COLUMN('[3]Congest Nov00-Apr01'!F$1:F$1048576),FALSE())</f>
        <v>1042.99</v>
      </c>
      <c r="U17" s="36" t="n">
        <f aca="false">VLOOKUP($A17,'[3]Congest Nov00-Apr01'!$A$1:$I$1048576,COLUMN('[3]Congest Nov00-Apr01'!G$1:G$1048576),FALSE())-VLOOKUP($B17,'[3]Congest Nov00-Apr01'!$A$1:$I$1048576,COLUMN('[3]Congest Nov00-Apr01'!G$1:G$1048576),FALSE())</f>
        <v>1048.97</v>
      </c>
      <c r="V17" s="36" t="n">
        <f aca="false">VLOOKUP($A17,'[3]Congest Nov00-Apr01'!$A$1:$I$1048576,COLUMN('[3]Congest Nov00-Apr01'!H$1:H$1048576),FALSE())-VLOOKUP($B17,'[3]Congest Nov00-Apr01'!$A$1:$I$1048576,COLUMN('[3]Congest Nov00-Apr01'!H$1:H$1048576),FALSE())</f>
        <v>395.47</v>
      </c>
      <c r="W17" s="36" t="n">
        <f aca="false">VLOOKUP($A17,'[3]Congest Nov00-Apr01'!$A$1:$I$1048576,COLUMN('[3]Congest Nov00-Apr01'!I$1:I$1048576),FALSE())-VLOOKUP($B17,'[3]Congest Nov00-Apr01'!$A$1:$I$1048576,COLUMN('[3]Congest Nov00-Apr01'!I$1:I$1048576),FALSE())</f>
        <v>176.67</v>
      </c>
      <c r="X17" s="36" t="n">
        <f aca="false">VLOOKUP($A17,'[3]Congest May01-Oct01'!$A$1:$I$1048576,COLUMN('[3]Congest May01-Oct01'!D$1:D$1048576),FALSE())-VLOOKUP($B17,'[3]Congest May01-Oct01'!$A$1:$I$1048576,COLUMN('[3]Congest May01-Oct01'!D$1:D$1048576),FALSE())</f>
        <v>1428.45</v>
      </c>
      <c r="Y17" s="36" t="n">
        <f aca="false">VLOOKUP($A17,'[3]Congest May01-Oct01'!$A$1:$I$1048576,COLUMN('[3]Congest May01-Oct01'!E$1:E$1048576),FALSE())-VLOOKUP($B17,'[3]Congest May01-Oct01'!$A$1:$I$1048576,COLUMN('[3]Congest May01-Oct01'!E$1:E$1048576),FALSE())</f>
        <v>399.85</v>
      </c>
      <c r="Z17" s="36" t="n">
        <f aca="false">VLOOKUP($A17,'[3]Congest May01-Oct01'!$A$1:$I$1048576,COLUMN('[3]Congest May01-Oct01'!F$1:F$1048576),FALSE())-VLOOKUP($B17,'[3]Congest May01-Oct01'!$A$1:$I$1048576,COLUMN('[3]Congest May01-Oct01'!F$1:F$1048576),FALSE())</f>
        <v>95.58</v>
      </c>
      <c r="AA17" s="36" t="n">
        <f aca="false">VLOOKUP($A17,'[3]Congest May01-Oct01'!$A$1:$I$1048576,COLUMN('[3]Congest May01-Oct01'!G$1:G$1048576),FALSE())-VLOOKUP($B17,'[3]Congest May01-Oct01'!$A$1:$I$1048576,COLUMN('[3]Congest May01-Oct01'!G$1:G$1048576),FALSE())</f>
        <v>454.9</v>
      </c>
    </row>
    <row r="18" customFormat="false" ht="12.75" hidden="false" customHeight="false" outlineLevel="0" collapsed="false">
      <c r="E18" s="67" t="n">
        <f aca="false">+SUM(E3:E17)</f>
        <v>-1263854</v>
      </c>
    </row>
  </sheetData>
  <mergeCells count="1">
    <mergeCell ref="L1:Z1"/>
  </mergeCells>
  <printOptions headings="false" gridLines="false" gridLinesSet="true" horizontalCentered="false" verticalCentered="false"/>
  <pageMargins left="0.35" right="0.3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2001-07-16T17:21:49Z</dcterms:created>
  <dc:creator>tdutta</dc:creator>
  <dc:description/>
  <dc:language>en-US</dc:language>
  <cp:lastModifiedBy>tdutta</cp:lastModifiedBy>
  <cp:lastPrinted>2001-08-27T12:07:57Z</cp:lastPrinted>
  <dcterms:modified xsi:type="dcterms:W3CDTF">2001-10-24T19:53:29Z</dcterms:modified>
  <cp:revision>0</cp:revision>
  <dc:subject/>
  <dc:title/>
</cp:coreProperties>
</file>