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&amp;D" sheetId="1" state="visible" r:id="rId3"/>
    <sheet name="Facts" sheetId="2" state="visible" r:id="rId4"/>
    <sheet name="Compariso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sz val="8"/>
            <color rgb="FF000000"/>
            <rFont val="Tahoma"/>
            <family val="0"/>
          </rPr>
          <t xml:space="preserve">assume college inn returns but another dorm is renovated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65</xdr:colOff>
                <xdr:row>31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<sst xmlns="http://schemas.openxmlformats.org/spreadsheetml/2006/main" count="126" uniqueCount="98">
  <si>
    <t xml:space="preserve">Non-student Housing(Population based)</t>
  </si>
  <si>
    <t xml:space="preserve">Pop. Growth</t>
  </si>
  <si>
    <t xml:space="preserve">San Marcos'</t>
  </si>
  <si>
    <t xml:space="preserve">S.M.</t>
  </si>
  <si>
    <t xml:space="preserve">People</t>
  </si>
  <si>
    <t xml:space="preserve">Renters </t>
  </si>
  <si>
    <t xml:space="preserve">Apt. Renters</t>
  </si>
  <si>
    <t xml:space="preserve">Year</t>
  </si>
  <si>
    <t xml:space="preserve">Austin MSA</t>
  </si>
  <si>
    <t xml:space="preserve">share</t>
  </si>
  <si>
    <t xml:space="preserve">pop growth</t>
  </si>
  <si>
    <t xml:space="preserve">Per H.H.</t>
  </si>
  <si>
    <t xml:space="preserve">H.H.'s</t>
  </si>
  <si>
    <t xml:space="preserve">@ 50%</t>
  </si>
  <si>
    <t xml:space="preserve">@ 75%</t>
  </si>
  <si>
    <t xml:space="preserve">Non-student Housing(Emloyment based)</t>
  </si>
  <si>
    <t xml:space="preserve">Emp. Growth</t>
  </si>
  <si>
    <t xml:space="preserve">Employ/</t>
  </si>
  <si>
    <t xml:space="preserve">San Marcos</t>
  </si>
  <si>
    <t xml:space="preserve">Pop (.53)</t>
  </si>
  <si>
    <t xml:space="preserve">Student Housing</t>
  </si>
  <si>
    <t xml:space="preserve">New</t>
  </si>
  <si>
    <t xml:space="preserve">Off Campus</t>
  </si>
  <si>
    <t xml:space="preserve">Beds/</t>
  </si>
  <si>
    <t xml:space="preserve">Student</t>
  </si>
  <si>
    <t xml:space="preserve">Students</t>
  </si>
  <si>
    <t xml:space="preserve">Dorm</t>
  </si>
  <si>
    <t xml:space="preserve">Beds Req'd</t>
  </si>
  <si>
    <t xml:space="preserve">Unit</t>
  </si>
  <si>
    <t xml:space="preserve">Units</t>
  </si>
  <si>
    <t xml:space="preserve">Demand</t>
  </si>
  <si>
    <t xml:space="preserve">Supply</t>
  </si>
  <si>
    <t xml:space="preserve">Non-student</t>
  </si>
  <si>
    <t xml:space="preserve">Total</t>
  </si>
  <si>
    <t xml:space="preserve">Palazzo</t>
  </si>
  <si>
    <t xml:space="preserve">Randall</t>
  </si>
  <si>
    <t xml:space="preserve">Bishop's</t>
  </si>
  <si>
    <t xml:space="preserve">Bonner</t>
  </si>
  <si>
    <t xml:space="preserve">Net</t>
  </si>
  <si>
    <t xml:space="preserve">Phase II</t>
  </si>
  <si>
    <t xml:space="preserve">Morris</t>
  </si>
  <si>
    <t xml:space="preserve">Corner</t>
  </si>
  <si>
    <t xml:space="preserve">Carringtion</t>
  </si>
  <si>
    <t xml:space="preserve">Other*</t>
  </si>
  <si>
    <t xml:space="preserve">total</t>
  </si>
  <si>
    <t xml:space="preserve">*2003- Melrose 202, Bonner-186</t>
  </si>
  <si>
    <t xml:space="preserve"> 2004-Capstone 270</t>
  </si>
  <si>
    <t xml:space="preserve">2005- Aquerina 146, Serena Bay 180</t>
  </si>
  <si>
    <t xml:space="preserve">Comments</t>
  </si>
  <si>
    <t xml:space="preserve">Aquerina Springs</t>
  </si>
  <si>
    <t xml:space="preserve">Bishop's Corner</t>
  </si>
  <si>
    <t xml:space="preserve">Blazer Development</t>
  </si>
  <si>
    <t xml:space="preserve">Bonner-Carrington</t>
  </si>
  <si>
    <t xml:space="preserve">Capstone </t>
  </si>
  <si>
    <t xml:space="preserve">Fairfield Exchange</t>
  </si>
  <si>
    <t xml:space="preserve">Jackson Commons</t>
  </si>
  <si>
    <t xml:space="preserve">Lish Site</t>
  </si>
  <si>
    <t xml:space="preserve">Melrose Place</t>
  </si>
  <si>
    <t xml:space="preserve">Palazzo Phase II</t>
  </si>
  <si>
    <t xml:space="preserve">Randall Morris</t>
  </si>
  <si>
    <t xml:space="preserve">Serena Bay</t>
  </si>
  <si>
    <t xml:space="preserve">Eff</t>
  </si>
  <si>
    <t xml:space="preserve">1/1</t>
  </si>
  <si>
    <t xml:space="preserve">2/1</t>
  </si>
  <si>
    <t xml:space="preserve">2/1.5</t>
  </si>
  <si>
    <t xml:space="preserve">2/2</t>
  </si>
  <si>
    <t xml:space="preserve">3/2</t>
  </si>
  <si>
    <t xml:space="preserve">3/2.5</t>
  </si>
  <si>
    <t xml:space="preserve">3/3</t>
  </si>
  <si>
    <t xml:space="preserve">3+</t>
  </si>
  <si>
    <t xml:space="preserve">Apartments in San Marcos</t>
  </si>
  <si>
    <t xml:space="preserve">(%)</t>
  </si>
  <si>
    <t xml:space="preserve">Employment</t>
  </si>
  <si>
    <t xml:space="preserve">Annual</t>
  </si>
  <si>
    <t xml:space="preserve">Percent</t>
  </si>
  <si>
    <t xml:space="preserve">Population</t>
  </si>
  <si>
    <t xml:space="preserve">New </t>
  </si>
  <si>
    <t xml:space="preserve">Apt</t>
  </si>
  <si>
    <t xml:space="preserve">Jobs</t>
  </si>
  <si>
    <t xml:space="preserve">Change</t>
  </si>
  <si>
    <t xml:space="preserve">Increase</t>
  </si>
  <si>
    <t xml:space="preserve">Households</t>
  </si>
  <si>
    <t xml:space="preserve">**Source:  Texas Workforce Commission,March 2001</t>
  </si>
  <si>
    <t xml:space="preserve">      (capitol market research)</t>
  </si>
  <si>
    <t xml:space="preserve">Assumptions:  Employment/population ratio .53</t>
  </si>
  <si>
    <t xml:space="preserve">                      Rental demand 50% of new hh's</t>
  </si>
  <si>
    <t xml:space="preserve">                      Apt demand 76% of new rentals</t>
  </si>
  <si>
    <t xml:space="preserve">Total jobs</t>
  </si>
  <si>
    <t xml:space="preserve">95-00 Chg</t>
  </si>
  <si>
    <t xml:space="preserve">per year</t>
  </si>
  <si>
    <t xml:space="preserve">job growth</t>
  </si>
  <si>
    <t xml:space="preserve">Cumul</t>
  </si>
  <si>
    <t xml:space="preserve">Total Demand</t>
  </si>
  <si>
    <t xml:space="preserve">Per PA</t>
  </si>
  <si>
    <t xml:space="preserve">Per GT</t>
  </si>
  <si>
    <t xml:space="preserve">Per CMR</t>
  </si>
  <si>
    <t xml:space="preserve">Differences:  Greg calculates 500 students to 500 units.  Also his non-students are approx 350/year vs. 220/year per PA.</t>
  </si>
  <si>
    <t xml:space="preserve">    CMR only assumes 170 new students per year.  Nonstudent units approx 260/year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</si>
</sst>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\$* #,##0.00_);_(\$* \(#,##0.00\);_(\$* \-??_);_(@_)"/>
    <numFmt numFmtId="169" formatCode="[$-409]#,##0_);\(#,##0\)"/>
    <numFmt numFmtId="170" formatCode="0"/>
    <numFmt numFmtId="171" formatCode="[$-409]d\-mmm"/>
    <numFmt numFmtId="172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0703125" defaultRowHeight="12.75" customHeight="true" zeroHeight="false" outlineLevelRow="0" outlineLevelCol="0"/>
  <cols>
    <col collapsed="false" customWidth="false" hidden="false" outlineLevel="0" max="257" min="1" style="1" width="11.7"/>
  </cols>
  <sheetData>
    <row r="3" customFormat="false" ht="12.7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3"/>
    </row>
    <row r="4" customFormat="false" ht="12.75" hidden="false" customHeight="false" outlineLevel="0" collapsed="false">
      <c r="A4" s="4"/>
      <c r="B4" s="4" t="s">
        <v>1</v>
      </c>
      <c r="C4" s="4" t="s">
        <v>2</v>
      </c>
      <c r="D4" s="4" t="s">
        <v>3</v>
      </c>
      <c r="E4" s="4" t="s">
        <v>4</v>
      </c>
      <c r="F4" s="4"/>
      <c r="G4" s="4" t="s">
        <v>5</v>
      </c>
      <c r="H4" s="4" t="s">
        <v>6</v>
      </c>
      <c r="I4" s="4"/>
    </row>
    <row r="5" customFormat="false" ht="12.75" hidden="false" customHeight="false" outlineLevel="0" collapsed="false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/>
    </row>
    <row r="7" customFormat="false" ht="12.75" hidden="false" customHeight="false" outlineLevel="0" collapsed="false">
      <c r="A7" s="1" t="n">
        <v>2002</v>
      </c>
      <c r="B7" s="6" t="n">
        <v>35000</v>
      </c>
      <c r="C7" s="7" t="n">
        <v>0.04</v>
      </c>
      <c r="D7" s="6" t="n">
        <f aca="false">B7*C7</f>
        <v>1400</v>
      </c>
      <c r="E7" s="1" t="n">
        <v>2.5</v>
      </c>
      <c r="F7" s="1" t="n">
        <f aca="false">D7/E7</f>
        <v>560</v>
      </c>
      <c r="G7" s="1" t="n">
        <f aca="false">F7*0.5</f>
        <v>280</v>
      </c>
      <c r="H7" s="1" t="n">
        <f aca="false">G7*0.75</f>
        <v>210</v>
      </c>
    </row>
    <row r="8" customFormat="false" ht="12.75" hidden="false" customHeight="false" outlineLevel="0" collapsed="false">
      <c r="A8" s="1" t="n">
        <v>2003</v>
      </c>
      <c r="B8" s="6" t="n">
        <v>36000</v>
      </c>
      <c r="C8" s="7" t="n">
        <v>0.04</v>
      </c>
      <c r="D8" s="6" t="n">
        <f aca="false">B8*C8</f>
        <v>1440</v>
      </c>
      <c r="E8" s="1" t="n">
        <v>2.5</v>
      </c>
      <c r="F8" s="1" t="n">
        <f aca="false">D8/E8</f>
        <v>576</v>
      </c>
      <c r="G8" s="1" t="n">
        <f aca="false">F8*0.5</f>
        <v>288</v>
      </c>
      <c r="H8" s="1" t="n">
        <f aca="false">G8*0.75</f>
        <v>216</v>
      </c>
    </row>
    <row r="9" customFormat="false" ht="12.75" hidden="false" customHeight="false" outlineLevel="0" collapsed="false">
      <c r="A9" s="1" t="n">
        <v>2004</v>
      </c>
      <c r="B9" s="6" t="n">
        <v>37000</v>
      </c>
      <c r="C9" s="7" t="n">
        <v>0.04</v>
      </c>
      <c r="D9" s="6" t="n">
        <f aca="false">B9*C9</f>
        <v>1480</v>
      </c>
      <c r="E9" s="1" t="n">
        <v>2.5</v>
      </c>
      <c r="F9" s="1" t="n">
        <f aca="false">D9/E9</f>
        <v>592</v>
      </c>
      <c r="G9" s="1" t="n">
        <f aca="false">F9*0.5</f>
        <v>296</v>
      </c>
      <c r="H9" s="1" t="n">
        <f aca="false">G9*0.75</f>
        <v>222</v>
      </c>
    </row>
    <row r="10" customFormat="false" ht="12.75" hidden="false" customHeight="false" outlineLevel="0" collapsed="false">
      <c r="A10" s="1" t="n">
        <v>2005</v>
      </c>
      <c r="B10" s="6" t="n">
        <v>38000</v>
      </c>
      <c r="C10" s="7" t="n">
        <v>0.04</v>
      </c>
      <c r="D10" s="6" t="n">
        <f aca="false">B10*C10</f>
        <v>1520</v>
      </c>
      <c r="E10" s="1" t="n">
        <v>2.5</v>
      </c>
      <c r="F10" s="1" t="n">
        <f aca="false">D10/E10</f>
        <v>608</v>
      </c>
      <c r="G10" s="1" t="n">
        <f aca="false">F10*0.5</f>
        <v>304</v>
      </c>
      <c r="H10" s="1" t="n">
        <f aca="false">G10*0.75</f>
        <v>228</v>
      </c>
    </row>
    <row r="13" customFormat="false" ht="12.75" hidden="false" customHeight="false" outlineLevel="0" collapsed="false">
      <c r="B13" s="2" t="s">
        <v>15</v>
      </c>
      <c r="C13" s="2"/>
      <c r="D13" s="2"/>
      <c r="E13" s="2"/>
      <c r="F13" s="2"/>
      <c r="G13" s="2"/>
      <c r="H13" s="2"/>
      <c r="I13" s="8"/>
    </row>
    <row r="14" customFormat="false" ht="12.75" hidden="false" customHeight="false" outlineLevel="0" collapsed="false">
      <c r="A14" s="4"/>
      <c r="B14" s="4" t="s">
        <v>16</v>
      </c>
      <c r="C14" s="4" t="s">
        <v>17</v>
      </c>
      <c r="D14" s="4" t="s">
        <v>4</v>
      </c>
      <c r="F14" s="4"/>
      <c r="G14" s="4" t="s">
        <v>5</v>
      </c>
      <c r="H14" s="4"/>
      <c r="I14" s="4"/>
    </row>
    <row r="15" customFormat="false" ht="12.75" hidden="false" customHeight="false" outlineLevel="0" collapsed="false">
      <c r="A15" s="5" t="s">
        <v>7</v>
      </c>
      <c r="B15" s="5" t="s">
        <v>18</v>
      </c>
      <c r="C15" s="5" t="s">
        <v>19</v>
      </c>
      <c r="D15" s="5" t="s">
        <v>11</v>
      </c>
      <c r="E15" s="5" t="s">
        <v>12</v>
      </c>
      <c r="F15" s="5" t="s">
        <v>13</v>
      </c>
      <c r="G15" s="5" t="s">
        <v>14</v>
      </c>
      <c r="I15" s="5"/>
    </row>
    <row r="17" customFormat="false" ht="12.75" hidden="false" customHeight="false" outlineLevel="0" collapsed="false">
      <c r="A17" s="1" t="n">
        <v>2002</v>
      </c>
      <c r="B17" s="6" t="n">
        <f aca="false">Facts!B60</f>
        <v>482.1018</v>
      </c>
      <c r="C17" s="9" t="n">
        <f aca="false">B17/0.53</f>
        <v>909.626037735849</v>
      </c>
      <c r="D17" s="1" t="n">
        <v>2.5</v>
      </c>
      <c r="E17" s="10" t="n">
        <f aca="false">C17/D17</f>
        <v>363.85041509434</v>
      </c>
      <c r="F17" s="10" t="n">
        <f aca="false">E17*0.5</f>
        <v>181.92520754717</v>
      </c>
      <c r="G17" s="10" t="n">
        <f aca="false">F17*0.75</f>
        <v>136.443905660377</v>
      </c>
    </row>
    <row r="18" customFormat="false" ht="12.75" hidden="false" customHeight="false" outlineLevel="0" collapsed="false">
      <c r="A18" s="1" t="n">
        <v>2003</v>
      </c>
      <c r="B18" s="6" t="n">
        <f aca="false">Facts!B61</f>
        <v>496.564854</v>
      </c>
      <c r="C18" s="9" t="n">
        <f aca="false">B18/0.53</f>
        <v>936.914818867924</v>
      </c>
      <c r="D18" s="1" t="n">
        <v>2.5</v>
      </c>
      <c r="E18" s="10" t="n">
        <f aca="false">C18/D18</f>
        <v>374.76592754717</v>
      </c>
      <c r="F18" s="10" t="n">
        <f aca="false">E18*0.5</f>
        <v>187.382963773585</v>
      </c>
      <c r="G18" s="10" t="n">
        <f aca="false">F18*0.75</f>
        <v>140.537222830189</v>
      </c>
    </row>
    <row r="19" customFormat="false" ht="12.75" hidden="false" customHeight="false" outlineLevel="0" collapsed="false">
      <c r="A19" s="1" t="n">
        <v>2004</v>
      </c>
      <c r="B19" s="6" t="n">
        <f aca="false">Facts!B62</f>
        <v>511.46179962</v>
      </c>
      <c r="C19" s="9" t="n">
        <f aca="false">B19/0.53</f>
        <v>965.022263433962</v>
      </c>
      <c r="D19" s="1" t="n">
        <v>2.5</v>
      </c>
      <c r="E19" s="10" t="n">
        <f aca="false">C19/D19</f>
        <v>386.008905373585</v>
      </c>
      <c r="F19" s="10" t="n">
        <f aca="false">E19*0.5</f>
        <v>193.004452686792</v>
      </c>
      <c r="G19" s="10" t="n">
        <f aca="false">F19*0.75</f>
        <v>144.753339515094</v>
      </c>
    </row>
    <row r="20" customFormat="false" ht="12.75" hidden="false" customHeight="false" outlineLevel="0" collapsed="false">
      <c r="A20" s="1" t="n">
        <v>2005</v>
      </c>
      <c r="B20" s="6" t="n">
        <f aca="false">Facts!B63</f>
        <v>526.8056536086</v>
      </c>
      <c r="C20" s="9" t="n">
        <f aca="false">B20/0.53</f>
        <v>993.972931336981</v>
      </c>
      <c r="D20" s="1" t="n">
        <v>2.5</v>
      </c>
      <c r="E20" s="10" t="n">
        <f aca="false">C20/D20</f>
        <v>397.589172534792</v>
      </c>
      <c r="F20" s="10" t="n">
        <f aca="false">E20*0.5</f>
        <v>198.794586267396</v>
      </c>
      <c r="G20" s="10" t="n">
        <f aca="false">F20*0.75</f>
        <v>149.095939700547</v>
      </c>
    </row>
    <row r="22" customFormat="false" ht="12.75" hidden="false" customHeight="false" outlineLevel="0" collapsed="false">
      <c r="B22" s="2" t="s">
        <v>20</v>
      </c>
      <c r="C22" s="2"/>
      <c r="D22" s="2"/>
      <c r="E22" s="2"/>
      <c r="F22" s="2"/>
    </row>
    <row r="23" customFormat="false" ht="12.75" hidden="false" customHeight="false" outlineLevel="0" collapsed="false">
      <c r="B23" s="4" t="s">
        <v>21</v>
      </c>
      <c r="D23" s="4" t="s">
        <v>22</v>
      </c>
      <c r="E23" s="4" t="s">
        <v>23</v>
      </c>
      <c r="F23" s="4" t="s">
        <v>24</v>
      </c>
    </row>
    <row r="24" customFormat="false" ht="12.75" hidden="false" customHeight="false" outlineLevel="0" collapsed="false">
      <c r="A24" s="5" t="s">
        <v>7</v>
      </c>
      <c r="B24" s="5" t="s">
        <v>25</v>
      </c>
      <c r="C24" s="5" t="s">
        <v>26</v>
      </c>
      <c r="D24" s="5" t="s">
        <v>27</v>
      </c>
      <c r="E24" s="5" t="s">
        <v>28</v>
      </c>
      <c r="F24" s="5" t="s">
        <v>29</v>
      </c>
    </row>
    <row r="26" customFormat="false" ht="12.75" hidden="false" customHeight="false" outlineLevel="0" collapsed="false">
      <c r="A26" s="1" t="n">
        <v>2002</v>
      </c>
      <c r="B26" s="1" t="n">
        <v>500</v>
      </c>
      <c r="C26" s="1" t="n">
        <v>0</v>
      </c>
      <c r="D26" s="1" t="n">
        <f aca="false">B26-C26</f>
        <v>500</v>
      </c>
      <c r="E26" s="1" t="n">
        <v>2</v>
      </c>
      <c r="F26" s="10" t="n">
        <f aca="false">D26/E26</f>
        <v>250</v>
      </c>
    </row>
    <row r="27" customFormat="false" ht="12.75" hidden="false" customHeight="false" outlineLevel="0" collapsed="false">
      <c r="A27" s="1" t="n">
        <v>2003</v>
      </c>
      <c r="B27" s="1" t="n">
        <v>500</v>
      </c>
      <c r="C27" s="1" t="n">
        <v>420</v>
      </c>
      <c r="D27" s="1" t="n">
        <f aca="false">B27-C27</f>
        <v>80</v>
      </c>
      <c r="E27" s="1" t="n">
        <v>2</v>
      </c>
      <c r="F27" s="10" t="n">
        <f aca="false">D27/E27</f>
        <v>40</v>
      </c>
    </row>
    <row r="28" customFormat="false" ht="12.75" hidden="false" customHeight="false" outlineLevel="0" collapsed="false">
      <c r="A28" s="1" t="n">
        <v>2004</v>
      </c>
      <c r="B28" s="1" t="n">
        <v>500</v>
      </c>
      <c r="D28" s="1" t="n">
        <f aca="false">B28-C28</f>
        <v>500</v>
      </c>
      <c r="E28" s="1" t="n">
        <v>2</v>
      </c>
      <c r="F28" s="10" t="n">
        <f aca="false">D28/E28</f>
        <v>250</v>
      </c>
    </row>
    <row r="29" customFormat="false" ht="12.75" hidden="false" customHeight="false" outlineLevel="0" collapsed="false">
      <c r="A29" s="1" t="n">
        <v>2005</v>
      </c>
      <c r="B29" s="1" t="n">
        <v>500</v>
      </c>
      <c r="C29" s="1" t="n">
        <v>280</v>
      </c>
      <c r="D29" s="1" t="n">
        <f aca="false">B29-C29</f>
        <v>220</v>
      </c>
      <c r="E29" s="1" t="n">
        <v>2</v>
      </c>
      <c r="F29" s="10" t="n">
        <f aca="false">D29/E29</f>
        <v>110</v>
      </c>
    </row>
    <row r="32" customFormat="false" ht="12.75" hidden="false" customHeight="false" outlineLevel="0" collapsed="false">
      <c r="B32" s="2" t="s">
        <v>30</v>
      </c>
      <c r="C32" s="2"/>
      <c r="D32" s="2"/>
      <c r="E32" s="11"/>
      <c r="F32" s="2" t="s">
        <v>31</v>
      </c>
      <c r="G32" s="2"/>
      <c r="H32" s="2"/>
      <c r="I32" s="2"/>
      <c r="J32" s="2"/>
      <c r="K32" s="2"/>
      <c r="L32" s="12"/>
    </row>
    <row r="33" customFormat="false" ht="12.75" hidden="false" customHeight="false" outlineLevel="0" collapsed="false">
      <c r="B33" s="4" t="s">
        <v>24</v>
      </c>
      <c r="C33" s="4" t="s">
        <v>32</v>
      </c>
      <c r="D33" s="4" t="s">
        <v>33</v>
      </c>
      <c r="F33" s="4" t="s">
        <v>34</v>
      </c>
      <c r="G33" s="4" t="s">
        <v>35</v>
      </c>
      <c r="H33" s="4" t="s">
        <v>36</v>
      </c>
      <c r="I33" s="4" t="s">
        <v>37</v>
      </c>
      <c r="K33" s="4" t="s">
        <v>33</v>
      </c>
      <c r="L33" s="13" t="s">
        <v>38</v>
      </c>
    </row>
    <row r="34" customFormat="false" ht="12.75" hidden="false" customHeight="false" outlineLevel="0" collapsed="false">
      <c r="A34" s="5" t="s">
        <v>7</v>
      </c>
      <c r="B34" s="5" t="s">
        <v>29</v>
      </c>
      <c r="C34" s="5" t="s">
        <v>29</v>
      </c>
      <c r="D34" s="5" t="s">
        <v>29</v>
      </c>
      <c r="F34" s="5" t="s">
        <v>39</v>
      </c>
      <c r="G34" s="5" t="s">
        <v>40</v>
      </c>
      <c r="H34" s="5" t="s">
        <v>41</v>
      </c>
      <c r="I34" s="5" t="s">
        <v>42</v>
      </c>
      <c r="J34" s="5" t="s">
        <v>43</v>
      </c>
      <c r="K34" s="5" t="s">
        <v>31</v>
      </c>
      <c r="L34" s="12"/>
    </row>
    <row r="35" customFormat="false" ht="12.75" hidden="false" customHeight="false" outlineLevel="0" collapsed="false">
      <c r="L35" s="12"/>
    </row>
    <row r="36" customFormat="false" ht="12.75" hidden="false" customHeight="false" outlineLevel="0" collapsed="false">
      <c r="A36" s="1" t="n">
        <v>2002</v>
      </c>
      <c r="B36" s="10" t="n">
        <f aca="false">F26</f>
        <v>250</v>
      </c>
      <c r="C36" s="1" t="n">
        <f aca="false">H7</f>
        <v>210</v>
      </c>
      <c r="D36" s="10" t="n">
        <f aca="false">C36+B36</f>
        <v>460</v>
      </c>
      <c r="F36" s="1" t="n">
        <v>148</v>
      </c>
      <c r="G36" s="1" t="n">
        <v>200</v>
      </c>
      <c r="H36" s="1" t="n">
        <v>134</v>
      </c>
      <c r="I36" s="1" t="n">
        <v>186</v>
      </c>
      <c r="K36" s="1" t="n">
        <f aca="false">SUM(F36:J36)</f>
        <v>668</v>
      </c>
      <c r="L36" s="14" t="n">
        <f aca="false">K36-D36</f>
        <v>208</v>
      </c>
    </row>
    <row r="37" customFormat="false" ht="12.75" hidden="false" customHeight="false" outlineLevel="0" collapsed="false">
      <c r="A37" s="1" t="n">
        <v>2003</v>
      </c>
      <c r="B37" s="10" t="n">
        <f aca="false">F27</f>
        <v>40</v>
      </c>
      <c r="C37" s="1" t="n">
        <f aca="false">H8</f>
        <v>216</v>
      </c>
      <c r="D37" s="10" t="n">
        <f aca="false">C37+B37</f>
        <v>256</v>
      </c>
      <c r="J37" s="1" t="n">
        <f aca="false">202+186</f>
        <v>388</v>
      </c>
      <c r="K37" s="1" t="n">
        <f aca="false">SUM(F37:J37)</f>
        <v>388</v>
      </c>
      <c r="L37" s="14" t="n">
        <f aca="false">K37-D37</f>
        <v>132</v>
      </c>
    </row>
    <row r="38" customFormat="false" ht="12.75" hidden="false" customHeight="false" outlineLevel="0" collapsed="false">
      <c r="A38" s="1" t="n">
        <v>2004</v>
      </c>
      <c r="B38" s="10" t="n">
        <f aca="false">F28</f>
        <v>250</v>
      </c>
      <c r="C38" s="1" t="n">
        <f aca="false">H9</f>
        <v>222</v>
      </c>
      <c r="D38" s="10" t="n">
        <f aca="false">C38+B38</f>
        <v>472</v>
      </c>
      <c r="J38" s="1" t="n">
        <v>270</v>
      </c>
      <c r="K38" s="1" t="n">
        <f aca="false">SUM(F38:J38)</f>
        <v>270</v>
      </c>
      <c r="L38" s="14" t="n">
        <f aca="false">K38-D38</f>
        <v>-202</v>
      </c>
    </row>
    <row r="39" customFormat="false" ht="12.75" hidden="false" customHeight="false" outlineLevel="0" collapsed="false">
      <c r="A39" s="1" t="n">
        <v>2005</v>
      </c>
      <c r="B39" s="10" t="n">
        <f aca="false">F29</f>
        <v>110</v>
      </c>
      <c r="C39" s="1" t="n">
        <f aca="false">H10</f>
        <v>228</v>
      </c>
      <c r="D39" s="10" t="n">
        <f aca="false">C39+B39</f>
        <v>338</v>
      </c>
      <c r="J39" s="1" t="n">
        <f aca="false">146+180</f>
        <v>326</v>
      </c>
      <c r="K39" s="1" t="n">
        <f aca="false">SUM(F39:J39)</f>
        <v>326</v>
      </c>
      <c r="L39" s="14" t="n">
        <f aca="false">K39-D39</f>
        <v>-12</v>
      </c>
    </row>
    <row r="41" customFormat="false" ht="12.75" hidden="false" customHeight="false" outlineLevel="0" collapsed="false">
      <c r="K41" s="1" t="s">
        <v>44</v>
      </c>
      <c r="L41" s="10" t="n">
        <f aca="false">SUM(L36:L40)</f>
        <v>126</v>
      </c>
    </row>
    <row r="43" customFormat="false" ht="12.75" hidden="false" customHeight="false" outlineLevel="0" collapsed="false">
      <c r="A43" s="15" t="s">
        <v>45</v>
      </c>
    </row>
    <row r="44" customFormat="false" ht="12.75" hidden="false" customHeight="false" outlineLevel="0" collapsed="false">
      <c r="A44" s="15" t="s">
        <v>46</v>
      </c>
    </row>
    <row r="45" customFormat="false" ht="12.75" hidden="false" customHeight="false" outlineLevel="0" collapsed="false">
      <c r="A45" s="15" t="s">
        <v>47</v>
      </c>
    </row>
    <row r="47" customFormat="false" ht="12.75" hidden="false" customHeight="false" outlineLevel="0" collapsed="false">
      <c r="C47" s="1" t="n">
        <v>2002</v>
      </c>
      <c r="D47" s="1" t="n">
        <v>2003</v>
      </c>
      <c r="E47" s="1" t="n">
        <v>2004</v>
      </c>
      <c r="F47" s="1" t="n">
        <v>2005</v>
      </c>
      <c r="H47" s="1" t="s">
        <v>48</v>
      </c>
    </row>
    <row r="49" customFormat="false" ht="12.75" hidden="false" customHeight="false" outlineLevel="0" collapsed="false">
      <c r="A49" s="15" t="s">
        <v>49</v>
      </c>
    </row>
    <row r="50" customFormat="false" ht="12.75" hidden="false" customHeight="false" outlineLevel="0" collapsed="false">
      <c r="A50" s="15" t="s">
        <v>50</v>
      </c>
    </row>
    <row r="51" customFormat="false" ht="12.75" hidden="false" customHeight="false" outlineLevel="0" collapsed="false">
      <c r="A51" s="15" t="s">
        <v>51</v>
      </c>
    </row>
    <row r="52" customFormat="false" ht="12.75" hidden="false" customHeight="false" outlineLevel="0" collapsed="false">
      <c r="A52" s="15" t="s">
        <v>52</v>
      </c>
    </row>
    <row r="53" customFormat="false" ht="12.75" hidden="false" customHeight="false" outlineLevel="0" collapsed="false">
      <c r="A53" s="15" t="s">
        <v>53</v>
      </c>
    </row>
    <row r="54" customFormat="false" ht="12.75" hidden="false" customHeight="false" outlineLevel="0" collapsed="false">
      <c r="A54" s="15" t="s">
        <v>54</v>
      </c>
    </row>
    <row r="55" customFormat="false" ht="12.75" hidden="false" customHeight="false" outlineLevel="0" collapsed="false">
      <c r="A55" s="15" t="s">
        <v>55</v>
      </c>
    </row>
    <row r="56" customFormat="false" ht="12.75" hidden="false" customHeight="false" outlineLevel="0" collapsed="false">
      <c r="A56" s="15" t="s">
        <v>56</v>
      </c>
    </row>
    <row r="57" customFormat="false" ht="12.75" hidden="false" customHeight="false" outlineLevel="0" collapsed="false">
      <c r="A57" s="15" t="s">
        <v>57</v>
      </c>
    </row>
    <row r="58" customFormat="false" ht="12.75" hidden="false" customHeight="false" outlineLevel="0" collapsed="false">
      <c r="A58" s="15" t="s">
        <v>57</v>
      </c>
    </row>
    <row r="59" customFormat="false" ht="12.75" hidden="false" customHeight="false" outlineLevel="0" collapsed="false">
      <c r="A59" s="15" t="s">
        <v>58</v>
      </c>
    </row>
    <row r="60" customFormat="false" ht="12.75" hidden="false" customHeight="false" outlineLevel="0" collapsed="false">
      <c r="A60" s="15" t="s">
        <v>59</v>
      </c>
    </row>
    <row r="61" customFormat="false" ht="12.75" hidden="false" customHeight="false" outlineLevel="0" collapsed="false">
      <c r="A61" s="15" t="s">
        <v>60</v>
      </c>
    </row>
  </sheetData>
  <mergeCells count="5">
    <mergeCell ref="B3:H3"/>
    <mergeCell ref="B13:H13"/>
    <mergeCell ref="B22:F22"/>
    <mergeCell ref="B32:D32"/>
    <mergeCell ref="F32:K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63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61" activeCellId="0" sqref="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6" min="6" style="0" width="11.28"/>
  </cols>
  <sheetData>
    <row r="2" customFormat="false" ht="12.75" hidden="false" customHeight="false" outlineLevel="0" collapsed="false">
      <c r="D2" s="0" t="s">
        <v>61</v>
      </c>
      <c r="E2" s="16" t="s">
        <v>62</v>
      </c>
      <c r="F2" s="0" t="s">
        <v>63</v>
      </c>
      <c r="G2" s="0" t="s">
        <v>64</v>
      </c>
      <c r="H2" s="0" t="s">
        <v>65</v>
      </c>
      <c r="I2" s="16" t="s">
        <v>66</v>
      </c>
      <c r="J2" s="0" t="s">
        <v>67</v>
      </c>
      <c r="K2" s="0" t="s">
        <v>68</v>
      </c>
      <c r="L2" s="0" t="s">
        <v>69</v>
      </c>
      <c r="M2" s="0" t="s">
        <v>33</v>
      </c>
    </row>
    <row r="3" customFormat="false" ht="12.75" hidden="false" customHeight="false" outlineLevel="0" collapsed="false">
      <c r="A3" s="0" t="s">
        <v>70</v>
      </c>
      <c r="D3" s="0" t="n">
        <v>132</v>
      </c>
      <c r="E3" s="0" t="n">
        <v>2117</v>
      </c>
      <c r="F3" s="0" t="n">
        <v>718</v>
      </c>
      <c r="G3" s="0" t="n">
        <v>471</v>
      </c>
      <c r="H3" s="0" t="n">
        <v>1406</v>
      </c>
      <c r="I3" s="0" t="n">
        <v>199</v>
      </c>
      <c r="J3" s="0" t="n">
        <v>0</v>
      </c>
      <c r="K3" s="0" t="n">
        <v>213</v>
      </c>
      <c r="L3" s="0" t="n">
        <v>241</v>
      </c>
      <c r="M3" s="0" t="n">
        <f aca="false">SUM(D3:L3)</f>
        <v>5497</v>
      </c>
    </row>
    <row r="4" customFormat="false" ht="12.75" hidden="false" customHeight="false" outlineLevel="0" collapsed="false">
      <c r="C4" s="0" t="s">
        <v>71</v>
      </c>
      <c r="D4" s="17" t="n">
        <f aca="false">D3/$M$3</f>
        <v>0.0240130980534837</v>
      </c>
      <c r="E4" s="17" t="n">
        <f aca="false">E3/$M$3</f>
        <v>0.38511915590322</v>
      </c>
      <c r="F4" s="17" t="n">
        <f aca="false">F3/$M$3</f>
        <v>0.130616700018192</v>
      </c>
      <c r="G4" s="17" t="n">
        <f aca="false">G3/$M$3</f>
        <v>0.0856830998726578</v>
      </c>
      <c r="H4" s="17" t="n">
        <f aca="false">H3/$M$3</f>
        <v>0.255775877751501</v>
      </c>
      <c r="I4" s="17" t="n">
        <f aca="false">I3/$M$3</f>
        <v>0.0362015644897217</v>
      </c>
      <c r="J4" s="17" t="n">
        <f aca="false">J3/$M$3</f>
        <v>0</v>
      </c>
      <c r="K4" s="17" t="n">
        <f aca="false">K3/$M$3</f>
        <v>0.0387484082226669</v>
      </c>
      <c r="L4" s="17" t="n">
        <f aca="false">L3/$M$3</f>
        <v>0.0438420956885574</v>
      </c>
      <c r="M4" s="17" t="n">
        <f aca="false">SUM(D4:L4)</f>
        <v>1</v>
      </c>
    </row>
    <row r="17" customFormat="false" ht="15.75" hidden="false" customHeight="false" outlineLevel="0" collapsed="false">
      <c r="A17" s="18" t="s">
        <v>72</v>
      </c>
      <c r="B17" s="19"/>
    </row>
    <row r="19" customFormat="false" ht="12.75" hidden="false" customHeight="false" outlineLevel="0" collapsed="false">
      <c r="A19" s="20" t="s">
        <v>8</v>
      </c>
      <c r="F19" s="0" t="n">
        <v>0.53</v>
      </c>
      <c r="G19" s="0" t="n">
        <v>2.44</v>
      </c>
    </row>
    <row r="20" customFormat="false" ht="12.75" hidden="false" customHeight="false" outlineLevel="0" collapsed="false">
      <c r="B20" s="0" t="s">
        <v>33</v>
      </c>
      <c r="C20" s="0" t="s">
        <v>73</v>
      </c>
      <c r="D20" s="0" t="s">
        <v>74</v>
      </c>
      <c r="F20" s="0" t="s">
        <v>75</v>
      </c>
      <c r="G20" s="0" t="s">
        <v>76</v>
      </c>
      <c r="H20" s="0" t="s">
        <v>77</v>
      </c>
    </row>
    <row r="21" customFormat="false" ht="12.75" hidden="false" customHeight="false" outlineLevel="0" collapsed="false">
      <c r="B21" s="0" t="s">
        <v>78</v>
      </c>
      <c r="C21" s="0" t="s">
        <v>79</v>
      </c>
      <c r="D21" s="0" t="s">
        <v>79</v>
      </c>
      <c r="F21" s="0" t="s">
        <v>80</v>
      </c>
      <c r="G21" s="0" t="s">
        <v>81</v>
      </c>
      <c r="H21" s="0" t="s">
        <v>30</v>
      </c>
    </row>
    <row r="22" customFormat="false" ht="12.75" hidden="false" customHeight="false" outlineLevel="0" collapsed="false">
      <c r="A22" s="0" t="n">
        <v>1990</v>
      </c>
      <c r="B22" s="21" t="n">
        <v>379200</v>
      </c>
    </row>
    <row r="23" customFormat="false" ht="12.75" hidden="false" customHeight="false" outlineLevel="0" collapsed="false">
      <c r="A23" s="0" t="n">
        <v>1991</v>
      </c>
      <c r="B23" s="21" t="n">
        <v>391500</v>
      </c>
      <c r="C23" s="22" t="n">
        <f aca="false">B23-B22</f>
        <v>12300</v>
      </c>
      <c r="D23" s="23" t="n">
        <f aca="false">C23/B22</f>
        <v>0.0324367088607595</v>
      </c>
      <c r="F23" s="22"/>
      <c r="G23" s="22"/>
    </row>
    <row r="24" customFormat="false" ht="12.75" hidden="false" customHeight="false" outlineLevel="0" collapsed="false">
      <c r="A24" s="0" t="n">
        <v>1992</v>
      </c>
      <c r="B24" s="21" t="n">
        <v>407000</v>
      </c>
      <c r="C24" s="22" t="n">
        <f aca="false">B24-B23</f>
        <v>15500</v>
      </c>
      <c r="D24" s="23" t="n">
        <f aca="false">C24/B23</f>
        <v>0.0395913154533844</v>
      </c>
      <c r="F24" s="22"/>
      <c r="G24" s="22"/>
    </row>
    <row r="25" customFormat="false" ht="12.75" hidden="false" customHeight="false" outlineLevel="0" collapsed="false">
      <c r="A25" s="0" t="n">
        <v>1993</v>
      </c>
      <c r="B25" s="21" t="n">
        <v>453800</v>
      </c>
      <c r="C25" s="22" t="n">
        <f aca="false">B25-B24</f>
        <v>46800</v>
      </c>
      <c r="D25" s="23" t="n">
        <f aca="false">C25/B24</f>
        <v>0.114987714987715</v>
      </c>
      <c r="F25" s="22"/>
      <c r="G25" s="22"/>
    </row>
    <row r="26" customFormat="false" ht="12.75" hidden="false" customHeight="false" outlineLevel="0" collapsed="false">
      <c r="A26" s="0" t="n">
        <v>1994</v>
      </c>
      <c r="B26" s="21" t="n">
        <v>484700</v>
      </c>
      <c r="C26" s="22" t="n">
        <f aca="false">B26-B25</f>
        <v>30900</v>
      </c>
      <c r="D26" s="23" t="n">
        <f aca="false">C26/B25</f>
        <v>0.0680916703393566</v>
      </c>
      <c r="F26" s="22"/>
      <c r="G26" s="22"/>
    </row>
    <row r="27" customFormat="false" ht="12.75" hidden="false" customHeight="false" outlineLevel="0" collapsed="false">
      <c r="A27" s="0" t="n">
        <v>1995</v>
      </c>
      <c r="B27" s="21" t="n">
        <v>517200</v>
      </c>
      <c r="C27" s="22" t="n">
        <f aca="false">B27-B26</f>
        <v>32500</v>
      </c>
      <c r="D27" s="23" t="n">
        <f aca="false">C27/B26</f>
        <v>0.0670517846090365</v>
      </c>
      <c r="F27" s="22"/>
      <c r="G27" s="22"/>
    </row>
    <row r="28" customFormat="false" ht="12.75" hidden="false" customHeight="false" outlineLevel="0" collapsed="false">
      <c r="A28" s="0" t="n">
        <v>1996</v>
      </c>
      <c r="B28" s="21" t="n">
        <v>540400</v>
      </c>
      <c r="C28" s="22" t="n">
        <f aca="false">B28-B27</f>
        <v>23200</v>
      </c>
      <c r="D28" s="23" t="n">
        <f aca="false">C28/B27</f>
        <v>0.0448569218870843</v>
      </c>
      <c r="F28" s="22"/>
      <c r="G28" s="22"/>
    </row>
    <row r="29" customFormat="false" ht="12.75" hidden="false" customHeight="false" outlineLevel="0" collapsed="false">
      <c r="A29" s="0" t="n">
        <v>1997</v>
      </c>
      <c r="B29" s="21" t="n">
        <v>566300</v>
      </c>
      <c r="C29" s="22" t="n">
        <f aca="false">B29-B28</f>
        <v>25900</v>
      </c>
      <c r="D29" s="23" t="n">
        <f aca="false">C29/B28</f>
        <v>0.0479274611398964</v>
      </c>
      <c r="F29" s="22"/>
      <c r="G29" s="22"/>
    </row>
    <row r="30" customFormat="false" ht="12.75" hidden="false" customHeight="false" outlineLevel="0" collapsed="false">
      <c r="A30" s="0" t="n">
        <v>1998</v>
      </c>
      <c r="B30" s="21" t="n">
        <v>600700</v>
      </c>
      <c r="C30" s="22" t="n">
        <f aca="false">B30-B29</f>
        <v>34400</v>
      </c>
      <c r="D30" s="23" t="n">
        <f aca="false">C30/B29</f>
        <v>0.0607451880628642</v>
      </c>
      <c r="F30" s="22"/>
      <c r="G30" s="22"/>
    </row>
    <row r="31" customFormat="false" ht="12.75" hidden="false" customHeight="false" outlineLevel="0" collapsed="false">
      <c r="A31" s="0" t="n">
        <v>1999</v>
      </c>
      <c r="B31" s="21" t="n">
        <v>635500</v>
      </c>
      <c r="C31" s="22" t="n">
        <f aca="false">B31-B30</f>
        <v>34800</v>
      </c>
      <c r="D31" s="23" t="n">
        <f aca="false">C31/B30</f>
        <v>0.0579324121857833</v>
      </c>
      <c r="F31" s="22"/>
      <c r="G31" s="22"/>
    </row>
    <row r="32" customFormat="false" ht="12.75" hidden="false" customHeight="false" outlineLevel="0" collapsed="false">
      <c r="A32" s="0" t="n">
        <v>2000</v>
      </c>
      <c r="B32" s="21" t="n">
        <v>672000</v>
      </c>
      <c r="C32" s="22" t="n">
        <f aca="false">B32-B31</f>
        <v>36500</v>
      </c>
      <c r="D32" s="23" t="n">
        <f aca="false">C32/B31</f>
        <v>0.0574350904799371</v>
      </c>
      <c r="F32" s="22"/>
      <c r="G32" s="22"/>
    </row>
    <row r="33" customFormat="false" ht="12.75" hidden="false" customHeight="false" outlineLevel="0" collapsed="false">
      <c r="A33" s="0" t="n">
        <v>2001</v>
      </c>
      <c r="B33" s="21" t="n">
        <v>700224</v>
      </c>
      <c r="C33" s="22" t="n">
        <f aca="false">B33-B32</f>
        <v>28224</v>
      </c>
      <c r="D33" s="23" t="n">
        <f aca="false">C33/B32</f>
        <v>0.042</v>
      </c>
      <c r="F33" s="22" t="n">
        <f aca="false">C33/$F$19</f>
        <v>53252.8301886792</v>
      </c>
      <c r="G33" s="22" t="n">
        <f aca="false">F33/$G$19</f>
        <v>21824.9304051964</v>
      </c>
      <c r="H33" s="22" t="n">
        <f aca="false">G33*0.5*0.75</f>
        <v>8184.34890194865</v>
      </c>
    </row>
    <row r="34" customFormat="false" ht="12.75" hidden="false" customHeight="false" outlineLevel="0" collapsed="false">
      <c r="A34" s="0" t="n">
        <v>2002</v>
      </c>
      <c r="B34" s="21" t="n">
        <v>729633</v>
      </c>
      <c r="C34" s="22" t="n">
        <f aca="false">B34-B33</f>
        <v>29409</v>
      </c>
      <c r="D34" s="23" t="n">
        <f aca="false">C34/B33</f>
        <v>0.0419994173293118</v>
      </c>
      <c r="F34" s="22" t="n">
        <f aca="false">C34/$F$19</f>
        <v>55488.679245283</v>
      </c>
      <c r="G34" s="22" t="n">
        <f aca="false">F34/$G$19</f>
        <v>22741.2619857717</v>
      </c>
      <c r="H34" s="22" t="n">
        <f aca="false">G34*0.5*0.75</f>
        <v>8527.9732446644</v>
      </c>
    </row>
    <row r="35" customFormat="false" ht="12.75" hidden="false" customHeight="false" outlineLevel="0" collapsed="false">
      <c r="A35" s="0" t="n">
        <v>2003</v>
      </c>
      <c r="B35" s="21" t="n">
        <v>760278</v>
      </c>
      <c r="C35" s="22" t="n">
        <f aca="false">B35-B34</f>
        <v>30645</v>
      </c>
      <c r="D35" s="23" t="n">
        <f aca="false">C35/B34</f>
        <v>0.0420005674085465</v>
      </c>
      <c r="F35" s="22" t="n">
        <f aca="false">C35/$F$19</f>
        <v>57820.7547169811</v>
      </c>
      <c r="G35" s="22" t="n">
        <f aca="false">F35/$G$19</f>
        <v>23697.0306217136</v>
      </c>
      <c r="H35" s="22" t="n">
        <f aca="false">G35*0.5*0.75</f>
        <v>8886.38648314259</v>
      </c>
    </row>
    <row r="36" customFormat="false" ht="12.75" hidden="false" customHeight="false" outlineLevel="0" collapsed="false">
      <c r="A36" s="0" t="n">
        <v>2004</v>
      </c>
      <c r="B36" s="21" t="n">
        <v>792210</v>
      </c>
      <c r="C36" s="22" t="n">
        <f aca="false">B36-B35</f>
        <v>31932</v>
      </c>
      <c r="D36" s="23" t="n">
        <f aca="false">C36/B35</f>
        <v>0.0420004261599047</v>
      </c>
      <c r="F36" s="22" t="n">
        <f aca="false">C36/$F$19</f>
        <v>60249.0566037736</v>
      </c>
      <c r="G36" s="22" t="n">
        <f aca="false">F36/$G$19</f>
        <v>24692.236313022</v>
      </c>
      <c r="H36" s="22" t="n">
        <f aca="false">G36*0.5*0.75</f>
        <v>9259.58861738324</v>
      </c>
    </row>
    <row r="37" customFormat="false" ht="12.75" hidden="false" customHeight="false" outlineLevel="0" collapsed="false">
      <c r="A37" s="0" t="n">
        <v>2005</v>
      </c>
      <c r="B37" s="21" t="n">
        <v>825482</v>
      </c>
      <c r="C37" s="22" t="n">
        <f aca="false">B37-B36</f>
        <v>33272</v>
      </c>
      <c r="D37" s="23" t="n">
        <f aca="false">C37/B36</f>
        <v>0.0419989649209174</v>
      </c>
      <c r="F37" s="22" t="n">
        <f aca="false">C37/$F$19</f>
        <v>62777.358490566</v>
      </c>
      <c r="G37" s="22" t="n">
        <f aca="false">F37/$G$19</f>
        <v>25728.4256108877</v>
      </c>
      <c r="H37" s="22" t="n">
        <f aca="false">G37*0.5*0.75</f>
        <v>9648.1596040829</v>
      </c>
    </row>
    <row r="39" customFormat="false" ht="12.75" hidden="false" customHeight="false" outlineLevel="0" collapsed="false">
      <c r="A39" s="0" t="s">
        <v>82</v>
      </c>
    </row>
    <row r="40" customFormat="false" ht="12.75" hidden="false" customHeight="false" outlineLevel="0" collapsed="false">
      <c r="A40" s="0" t="s">
        <v>83</v>
      </c>
    </row>
    <row r="41" customFormat="false" ht="12.75" hidden="false" customHeight="false" outlineLevel="0" collapsed="false">
      <c r="A41" s="0" t="s">
        <v>84</v>
      </c>
    </row>
    <row r="42" customFormat="false" ht="12.75" hidden="false" customHeight="false" outlineLevel="0" collapsed="false">
      <c r="A42" s="0" t="s">
        <v>85</v>
      </c>
    </row>
    <row r="43" customFormat="false" ht="12.75" hidden="false" customHeight="false" outlineLevel="0" collapsed="false">
      <c r="A43" s="0" t="s">
        <v>86</v>
      </c>
    </row>
    <row r="46" customFormat="false" ht="12.75" hidden="false" customHeight="false" outlineLevel="0" collapsed="false">
      <c r="A46" s="20" t="s">
        <v>18</v>
      </c>
    </row>
    <row r="47" customFormat="false" ht="12.75" hidden="false" customHeight="false" outlineLevel="0" collapsed="false">
      <c r="B47" s="0" t="s">
        <v>87</v>
      </c>
    </row>
    <row r="48" customFormat="false" ht="12.75" hidden="false" customHeight="false" outlineLevel="0" collapsed="false">
      <c r="A48" s="0" t="n">
        <v>1993</v>
      </c>
      <c r="B48" s="0" t="n">
        <v>11204</v>
      </c>
    </row>
    <row r="49" customFormat="false" ht="12.75" hidden="false" customHeight="false" outlineLevel="0" collapsed="false">
      <c r="A49" s="0" t="n">
        <v>1995</v>
      </c>
      <c r="B49" s="0" t="n">
        <v>12548</v>
      </c>
    </row>
    <row r="50" customFormat="false" ht="12.75" hidden="false" customHeight="false" outlineLevel="0" collapsed="false">
      <c r="A50" s="0" t="n">
        <v>1998</v>
      </c>
      <c r="B50" s="0" t="n">
        <v>15788</v>
      </c>
    </row>
    <row r="51" customFormat="false" ht="12.75" hidden="false" customHeight="false" outlineLevel="0" collapsed="false">
      <c r="A51" s="0" t="n">
        <v>1999</v>
      </c>
      <c r="B51" s="0" t="n">
        <v>15930</v>
      </c>
    </row>
    <row r="52" customFormat="false" ht="12.75" hidden="false" customHeight="false" outlineLevel="0" collapsed="false">
      <c r="A52" s="0" t="n">
        <v>2000</v>
      </c>
      <c r="B52" s="0" t="n">
        <v>15602</v>
      </c>
    </row>
    <row r="54" customFormat="false" ht="12.75" hidden="false" customHeight="false" outlineLevel="0" collapsed="false">
      <c r="A54" s="0" t="s">
        <v>88</v>
      </c>
      <c r="B54" s="0" t="n">
        <f aca="false">B52-B49</f>
        <v>3054</v>
      </c>
    </row>
    <row r="55" customFormat="false" ht="12.75" hidden="false" customHeight="false" outlineLevel="0" collapsed="false">
      <c r="A55" s="0" t="s">
        <v>89</v>
      </c>
      <c r="B55" s="0" t="n">
        <f aca="false">B54/5</f>
        <v>610.8</v>
      </c>
    </row>
    <row r="56" customFormat="false" ht="12.75" hidden="false" customHeight="false" outlineLevel="0" collapsed="false">
      <c r="F56" s="0" t="n">
        <v>0.53</v>
      </c>
      <c r="G56" s="0" t="n">
        <v>2.44</v>
      </c>
    </row>
    <row r="57" customFormat="false" ht="12.75" hidden="false" customHeight="false" outlineLevel="0" collapsed="false">
      <c r="B57" s="24" t="n">
        <v>0.03</v>
      </c>
      <c r="F57" s="0" t="s">
        <v>75</v>
      </c>
      <c r="G57" s="0" t="s">
        <v>76</v>
      </c>
      <c r="H57" s="0" t="s">
        <v>77</v>
      </c>
    </row>
    <row r="58" customFormat="false" ht="12.75" hidden="false" customHeight="false" outlineLevel="0" collapsed="false">
      <c r="B58" s="0" t="s">
        <v>90</v>
      </c>
      <c r="C58" s="0" t="s">
        <v>91</v>
      </c>
      <c r="F58" s="0" t="s">
        <v>80</v>
      </c>
      <c r="G58" s="0" t="s">
        <v>81</v>
      </c>
      <c r="H58" s="0" t="s">
        <v>30</v>
      </c>
    </row>
    <row r="59" customFormat="false" ht="12.75" hidden="false" customHeight="false" outlineLevel="0" collapsed="false">
      <c r="A59" s="0" t="n">
        <v>2001</v>
      </c>
      <c r="B59" s="25" t="n">
        <f aca="false">B52*B57</f>
        <v>468.06</v>
      </c>
      <c r="C59" s="25" t="n">
        <f aca="false">B52+B59</f>
        <v>16070.06</v>
      </c>
      <c r="F59" s="25" t="n">
        <f aca="false">B59/$F$56</f>
        <v>883.132075471698</v>
      </c>
      <c r="G59" s="25" t="n">
        <f aca="false">F59/$G$56</f>
        <v>361.939375193319</v>
      </c>
      <c r="H59" s="25" t="n">
        <f aca="false">G59*0.5*0.75</f>
        <v>135.727265697495</v>
      </c>
    </row>
    <row r="60" customFormat="false" ht="12.75" hidden="false" customHeight="false" outlineLevel="0" collapsed="false">
      <c r="A60" s="0" t="n">
        <v>2002</v>
      </c>
      <c r="B60" s="25" t="n">
        <f aca="false">C59*$B$57</f>
        <v>482.1018</v>
      </c>
      <c r="C60" s="25" t="n">
        <f aca="false">C59+B60</f>
        <v>16552.1618</v>
      </c>
      <c r="F60" s="25" t="n">
        <f aca="false">B60/$F$56</f>
        <v>909.626037735849</v>
      </c>
      <c r="G60" s="25" t="n">
        <f aca="false">F60/$G$56</f>
        <v>372.797556449118</v>
      </c>
      <c r="H60" s="25" t="n">
        <f aca="false">G60*0.5*0.75</f>
        <v>139.799083668419</v>
      </c>
    </row>
    <row r="61" customFormat="false" ht="12.75" hidden="false" customHeight="false" outlineLevel="0" collapsed="false">
      <c r="A61" s="0" t="n">
        <v>2003</v>
      </c>
      <c r="B61" s="25" t="n">
        <f aca="false">C60*$B$57</f>
        <v>496.564854</v>
      </c>
      <c r="C61" s="25" t="n">
        <f aca="false">C60+B61</f>
        <v>17048.726654</v>
      </c>
      <c r="F61" s="25" t="n">
        <f aca="false">B61/$F$56</f>
        <v>936.914818867924</v>
      </c>
      <c r="G61" s="25" t="n">
        <f aca="false">F61/$G$56</f>
        <v>383.981483142592</v>
      </c>
      <c r="H61" s="25" t="n">
        <f aca="false">G61*0.5*0.75</f>
        <v>143.993056178472</v>
      </c>
    </row>
    <row r="62" customFormat="false" ht="12.75" hidden="false" customHeight="false" outlineLevel="0" collapsed="false">
      <c r="A62" s="0" t="n">
        <v>2004</v>
      </c>
      <c r="B62" s="25" t="n">
        <f aca="false">C61*$B$57</f>
        <v>511.46179962</v>
      </c>
      <c r="C62" s="25" t="n">
        <f aca="false">C61+B62</f>
        <v>17560.18845362</v>
      </c>
      <c r="F62" s="25" t="n">
        <f aca="false">B62/$F$56</f>
        <v>965.022263433962</v>
      </c>
      <c r="G62" s="25" t="n">
        <f aca="false">F62/$G$56</f>
        <v>395.50092763687</v>
      </c>
      <c r="H62" s="25" t="n">
        <f aca="false">G62*0.5*0.75</f>
        <v>148.312847863826</v>
      </c>
    </row>
    <row r="63" customFormat="false" ht="12.75" hidden="false" customHeight="false" outlineLevel="0" collapsed="false">
      <c r="A63" s="0" t="n">
        <v>2005</v>
      </c>
      <c r="B63" s="25" t="n">
        <f aca="false">C62*$B$57</f>
        <v>526.8056536086</v>
      </c>
      <c r="C63" s="25" t="n">
        <f aca="false">C62+B63</f>
        <v>18086.9941072286</v>
      </c>
      <c r="F63" s="25" t="n">
        <f aca="false">B63/$F$56</f>
        <v>993.972931336981</v>
      </c>
      <c r="G63" s="25" t="n">
        <f aca="false">F63/$G$56</f>
        <v>407.365955465976</v>
      </c>
      <c r="H63" s="25" t="n">
        <f aca="false">G63*0.5*0.75</f>
        <v>152.762233299741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B2" s="26" t="s">
        <v>92</v>
      </c>
      <c r="C2" s="26"/>
      <c r="D2" s="26"/>
    </row>
    <row r="3" customFormat="false" ht="12.75" hidden="false" customHeight="false" outlineLevel="0" collapsed="false">
      <c r="A3" s="1"/>
      <c r="B3" s="27" t="s">
        <v>93</v>
      </c>
      <c r="C3" s="27" t="s">
        <v>94</v>
      </c>
      <c r="D3" s="27" t="s">
        <v>95</v>
      </c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2.75" hidden="false" customHeight="false" outlineLevel="0" collapsed="false">
      <c r="A5" s="1" t="n">
        <v>2002</v>
      </c>
      <c r="B5" s="10" t="n">
        <f aca="false">'S&amp;D'!D36</f>
        <v>460</v>
      </c>
      <c r="C5" s="10" t="n">
        <v>848</v>
      </c>
      <c r="D5" s="1" t="n">
        <v>350</v>
      </c>
    </row>
    <row r="6" customFormat="false" ht="12.75" hidden="false" customHeight="false" outlineLevel="0" collapsed="false">
      <c r="A6" s="1" t="n">
        <v>2003</v>
      </c>
      <c r="B6" s="10" t="n">
        <f aca="false">'S&amp;D'!D37</f>
        <v>256</v>
      </c>
      <c r="C6" s="10" t="n">
        <v>848</v>
      </c>
      <c r="D6" s="1" t="n">
        <v>363</v>
      </c>
    </row>
    <row r="7" customFormat="false" ht="12.75" hidden="false" customHeight="false" outlineLevel="0" collapsed="false">
      <c r="A7" s="1" t="n">
        <v>2004</v>
      </c>
      <c r="B7" s="10" t="n">
        <f aca="false">'S&amp;D'!D38</f>
        <v>472</v>
      </c>
      <c r="C7" s="10" t="n">
        <v>848</v>
      </c>
      <c r="D7" s="1" t="n">
        <v>376</v>
      </c>
    </row>
    <row r="8" customFormat="false" ht="12.75" hidden="false" customHeight="false" outlineLevel="0" collapsed="false">
      <c r="A8" s="1" t="n">
        <v>2005</v>
      </c>
      <c r="B8" s="10" t="n">
        <f aca="false">'S&amp;D'!D39</f>
        <v>338</v>
      </c>
      <c r="C8" s="10" t="n">
        <v>848</v>
      </c>
      <c r="D8" s="1" t="n">
        <v>376</v>
      </c>
    </row>
    <row r="11" customFormat="false" ht="12.75" hidden="false" customHeight="false" outlineLevel="0" collapsed="false">
      <c r="A11" s="0" t="s">
        <v>96</v>
      </c>
    </row>
    <row r="12" customFormat="false" ht="12.75" hidden="false" customHeight="false" outlineLevel="0" collapsed="false">
      <c r="B12" s="0" t="s">
        <v>97</v>
      </c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2001-08-20T17:05:19Z</dcterms:created>
  <dc:creator>pallen</dc:creator>
  <dc:description/>
  <dc:language>en-US</dc:language>
  <cp:lastModifiedBy>pallen</cp:lastModifiedBy>
  <dcterms:modified xsi:type="dcterms:W3CDTF">2001-08-31T14:28:24Z</dcterms:modified>
  <cp:revision>0</cp:revision>
  <dc:subject/>
  <dc:title/>
</cp:coreProperties>
</file>